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40" windowWidth="14715" windowHeight="11520" tabRatio="775" activeTab="4"/>
  </bookViews>
  <sheets>
    <sheet name="доходы (1)" sheetId="1" r:id="rId1"/>
    <sheet name="расходы (2)" sheetId="2" r:id="rId2"/>
    <sheet name="источники (3)" sheetId="3" r:id="rId3"/>
    <sheet name="программные" sheetId="4" r:id="rId4"/>
    <sheet name="дотация (6)" sheetId="5" r:id="rId5"/>
    <sheet name="газиф" sheetId="6" r:id="rId6"/>
    <sheet name="обращ с отх" sheetId="7" r:id="rId7"/>
    <sheet name="содерж" sheetId="8" r:id="rId8"/>
    <sheet name="безопасность" sheetId="9" r:id="rId9"/>
  </sheets>
  <externalReferences>
    <externalReference r:id="rId12"/>
  </externalReferences>
  <definedNames>
    <definedName name="_xlnm.Print_Area" localSheetId="4">'дотация (6)'!$A$1:$C$28</definedName>
    <definedName name="_xlnm.Print_Area" localSheetId="0">'доходы (1)'!$A$1:$J$186</definedName>
    <definedName name="_xlnm.Print_Area" localSheetId="2">'источники (3)'!$A$2:$J$37</definedName>
    <definedName name="_xlnm.Print_Area" localSheetId="1">'расходы (2)'!$A$1:$H$511</definedName>
  </definedNames>
  <calcPr fullCalcOnLoad="1"/>
</workbook>
</file>

<file path=xl/sharedStrings.xml><?xml version="1.0" encoding="utf-8"?>
<sst xmlns="http://schemas.openxmlformats.org/spreadsheetml/2006/main" count="4307" uniqueCount="893">
  <si>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</si>
  <si>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</si>
  <si>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</si>
  <si>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</si>
  <si>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</si>
  <si>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</si>
  <si>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</si>
  <si>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</si>
  <si>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</si>
  <si>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</si>
  <si>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</si>
  <si>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</si>
  <si>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</si>
  <si>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</si>
  <si>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</si>
  <si>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</si>
  <si>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</si>
  <si>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</si>
  <si>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</si>
  <si>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</si>
  <si>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</si>
  <si>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</si>
  <si>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</si>
  <si>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</si>
  <si>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</si>
  <si>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</si>
  <si>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</si>
  <si>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</si>
  <si>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</si>
  <si>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</si>
  <si>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</si>
  <si>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</si>
  <si>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</si>
  <si>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</si>
  <si>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</si>
  <si>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</si>
  <si>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</si>
  <si>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</si>
  <si>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</si>
  <si>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</si>
  <si>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</si>
  <si>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</si>
  <si>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</si>
  <si>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</si>
  <si>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</si>
  <si>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</si>
  <si>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</si>
  <si>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</si>
  <si>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</si>
  <si>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</si>
  <si>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</si>
  <si>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</si>
  <si>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</si>
  <si>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</si>
  <si>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</si>
  <si>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</si>
  <si>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</si>
  <si>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</si>
  <si>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</si>
  <si>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</si>
  <si>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</si>
  <si>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</si>
  <si>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</si>
  <si>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</si>
  <si>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</si>
  <si>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</si>
  <si>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</si>
  <si>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</si>
  <si>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</si>
  <si>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</si>
  <si>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</si>
  <si>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</si>
  <si>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</si>
  <si>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</si>
  <si>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</si>
  <si>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</si>
  <si>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</si>
  <si>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</si>
  <si>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</si>
  <si>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</si>
  <si>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</si>
  <si>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</si>
  <si>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</si>
  <si>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</si>
  <si>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</si>
  <si>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</si>
  <si>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</si>
  <si>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</si>
  <si>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</si>
  <si>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</si>
  <si>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</si>
  <si>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</si>
  <si>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</si>
  <si>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</si>
  <si>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</si>
  <si>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</si>
  <si>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</si>
  <si>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</si>
  <si>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</si>
  <si>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</si>
  <si>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</si>
  <si>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</si>
  <si>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</si>
  <si>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</si>
  <si>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</si>
  <si>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</si>
  <si>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</si>
  <si>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</si>
  <si>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</si>
  <si>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</si>
  <si>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</si>
  <si>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</si>
  <si>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</si>
  <si>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</si>
  <si>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</si>
  <si>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</si>
  <si>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</si>
  <si>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</si>
  <si>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</si>
  <si>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</si>
  <si>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</si>
  <si>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</si>
  <si>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</si>
  <si>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</si>
  <si>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</si>
  <si>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</si>
  <si>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</si>
  <si>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</si>
  <si>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</si>
  <si>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</si>
  <si>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</si>
  <si>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</si>
  <si>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</si>
  <si>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</si>
  <si>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</si>
  <si>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</si>
  <si>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</si>
  <si>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</si>
  <si>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</si>
  <si>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</si>
  <si>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</si>
  <si>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</si>
  <si>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</si>
  <si>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</si>
  <si>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</si>
  <si>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</si>
  <si>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</si>
  <si>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</si>
  <si>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</si>
  <si>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</si>
  <si>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</si>
  <si>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</si>
  <si>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</si>
  <si>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</si>
  <si>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</si>
  <si>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</si>
  <si>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</si>
  <si>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</si>
  <si>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</si>
  <si>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</si>
  <si>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</si>
  <si>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</si>
  <si>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</si>
  <si>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</si>
  <si>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</si>
  <si>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</si>
  <si>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</si>
  <si>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</si>
  <si>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</si>
  <si>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</si>
  <si>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</si>
  <si>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</si>
  <si>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</si>
  <si>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 xml:space="preserve">  бюджета муниципального района "Княжпогостский" в 2014 году 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</si>
  <si>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</si>
  <si>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</si>
  <si>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</si>
  <si>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</si>
  <si>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от 25.12.2013 г. №246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</si>
  <si>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</si>
  <si>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</si>
  <si>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</si>
  <si>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</si>
  <si>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</si>
  <si>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</si>
  <si>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</si>
  <si>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</si>
  <si>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</si>
  <si>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</si>
  <si>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</si>
  <si>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06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</si>
  <si>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</si>
  <si>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</si>
  <si>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</si>
  <si>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</si>
  <si>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</si>
  <si>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</si>
  <si>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</si>
  <si>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</si>
  <si>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</si>
  <si>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</si>
  <si>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Субсидии на укрепление материально-технической базы муниципальных учреждений сферы культуры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</si>
  <si>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</si>
  <si>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</si>
  <si>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</si>
  <si>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</si>
  <si>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</si>
  <si>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</si>
  <si>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</si>
  <si>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</si>
  <si>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</si>
  <si>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</si>
  <si>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</si>
  <si>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</si>
  <si>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</si>
  <si>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</si>
  <si>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</si>
  <si>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</si>
  <si>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</si>
  <si>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Доходы от оказания платных услуг (работ) </t>
  </si>
  <si>
    <t>01995</t>
  </si>
  <si>
    <t>01990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</si>
  <si>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</si>
  <si>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</si>
  <si>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</si>
  <si>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</si>
  <si>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Субвенции 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</si>
  <si>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</si>
  <si>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районов на осуществление переданных государственных полномочий по расчету субвенций бюджетам поселений, осуществляющих государственное полномочие по 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</si>
  <si>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</si>
  <si>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02051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</si>
  <si>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</si>
  <si>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Субсидии бюджетам муниципальных районов на реализацию федеральных целевых программ</t>
  </si>
  <si>
    <t>Субсидия на мероприятия по проведению оздоровительной кампании детей</t>
  </si>
  <si>
    <t>Субсидии на обеспечение первичных мер пожарной безопасности муниципальных образовательных организаций</t>
  </si>
  <si>
    <t>08000</t>
  </si>
  <si>
    <t>Прочие субсидии бюджетам муниципальных районов, в т.ч.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</si>
  <si>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</si>
  <si>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Субсидии на реализацию малых проектов в сфере благоустройства</t>
  </si>
  <si>
    <t>17</t>
  </si>
  <si>
    <t>Прочие неналоговые доходы</t>
  </si>
  <si>
    <t>180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</si>
  <si>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</si>
  <si>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</si>
  <si>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6,7, частями 1 и 2 статьи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</si>
  <si>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6,7, частями 1 и 2 статьи 8 закона Республики Коми "Об административной ответственности в Республике Коми"</t>
  </si>
  <si>
    <t>Субсидии бюджетам муниципальных районов на строительство и реконструкцию объектов сферы культуры муниципальных образований Республики Коми</t>
  </si>
  <si>
    <t>02053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</si>
  <si>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</si>
  <si>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</si>
  <si>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</si>
  <si>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</si>
  <si>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</si>
  <si>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05050</t>
  </si>
  <si>
    <t>Прочие неналоговые доходы бюджетов муниципальных районов</t>
  </si>
  <si>
    <t>ПРОЧИЕ НЕНАЛОГОВЫЕ ДОХОДЫ</t>
  </si>
  <si>
    <t>Приложение №2</t>
  </si>
  <si>
    <t xml:space="preserve">к  решению Совета </t>
  </si>
  <si>
    <t>Приложение №3</t>
  </si>
  <si>
    <t>от 25.12.2013г. №246</t>
  </si>
  <si>
    <t xml:space="preserve">Ведомственная структура расходов бюджета муниципального района </t>
  </si>
  <si>
    <t>"Княжпогостский" на 2014 год</t>
  </si>
  <si>
    <t>Наименование</t>
  </si>
  <si>
    <t>Отд.</t>
  </si>
  <si>
    <t>ЦСР</t>
  </si>
  <si>
    <t>ВР</t>
  </si>
  <si>
    <t>изменения</t>
  </si>
  <si>
    <t>3</t>
  </si>
  <si>
    <t>4</t>
  </si>
  <si>
    <t>В С Е Г О</t>
  </si>
  <si>
    <t>Контрольно-счетная палата Княжпогостского района</t>
  </si>
  <si>
    <t>905</t>
  </si>
  <si>
    <t>Непрограммные направления деятельности</t>
  </si>
  <si>
    <t>99 9 0000</t>
  </si>
  <si>
    <t>Руководитель контрольно-счетной палаты</t>
  </si>
  <si>
    <t>99 9 0030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</si>
  <si>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</si>
  <si>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</si>
  <si>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Руководстсво и управление в сфере установленных функций органов местного самоуправления</t>
  </si>
  <si>
    <t>99 9 8204</t>
  </si>
  <si>
    <t>Закупка товаров, работ и услуг для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</si>
  <si>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</si>
  <si>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</si>
  <si>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</si>
  <si>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Муниципальная программа "Развитие экономики в Княжпогостском районе"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</si>
  <si>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</si>
  <si>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</si>
  <si>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</si>
  <si>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</si>
  <si>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01 1 0201</t>
  </si>
  <si>
    <t>Иные бюджетные ассигнования</t>
  </si>
  <si>
    <t>800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</si>
  <si>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</si>
  <si>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01 1 0202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</si>
  <si>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</si>
  <si>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01 1 0203</t>
  </si>
  <si>
    <t>Подпрограмма "Развитие сельского хозяйства и переработки сельскохозяйственной продукции"</t>
  </si>
  <si>
    <t xml:space="preserve"> 01 3 0000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</si>
  <si>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</si>
  <si>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01 3 0301</t>
  </si>
  <si>
    <t>Подпрограмма "Развитие лесного хозяйства"</t>
  </si>
  <si>
    <t>01 5 0000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</si>
  <si>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</si>
  <si>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01 5 7306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</si>
  <si>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</si>
  <si>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</si>
  <si>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</si>
  <si>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</si>
  <si>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Модернизация коммунальных систем инженерной инфраструктуры</t>
  </si>
  <si>
    <t>03 2 0206</t>
  </si>
  <si>
    <t>400</t>
  </si>
  <si>
    <t xml:space="preserve">Подпрограмма "Градостроительная деятельность" </t>
  </si>
  <si>
    <t>03 3 0000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</si>
  <si>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</si>
  <si>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</si>
  <si>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Муниципальная программа "Развитие отрасли "Физическая культура и спорт" в Княжпогостском районе"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</si>
  <si>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</si>
  <si>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</si>
  <si>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</si>
  <si>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</si>
  <si>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</si>
  <si>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</si>
  <si>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</si>
  <si>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</si>
  <si>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06 2 0202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</si>
  <si>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</si>
  <si>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06 2 0204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</si>
  <si>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</si>
  <si>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</si>
  <si>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</si>
  <si>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</si>
  <si>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</si>
  <si>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</si>
  <si>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в муниципальном районе "Княжпогостский""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</si>
  <si>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</si>
  <si>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</si>
  <si>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</si>
  <si>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</si>
  <si>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</si>
  <si>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</si>
  <si>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</si>
  <si>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</si>
  <si>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</si>
  <si>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 xml:space="preserve">Обеспечение организационных, разъяснительных правовых и иных мер </t>
  </si>
  <si>
    <t xml:space="preserve">923 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</si>
  <si>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</si>
  <si>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</si>
  <si>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</si>
  <si>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Повышение квалификации и обучение должностных лиц и специалистов</t>
  </si>
  <si>
    <t>07 3 0301</t>
  </si>
  <si>
    <t>Подпрограмма "Обеспечение реализации муниципальной программы"</t>
  </si>
  <si>
    <t>07 7 0000</t>
  </si>
  <si>
    <t>Руководство и управление в сфере установленных функций органов местного самоуправления</t>
  </si>
  <si>
    <t>07 7 0701</t>
  </si>
  <si>
    <t>Программа "Безопасность жизнедеятельности и социальная защита населения в Княжпогостском районе"</t>
  </si>
  <si>
    <t>08 0 0000</t>
  </si>
  <si>
    <t>Подпрограмма "Безопасность населения"</t>
  </si>
  <si>
    <t>08 3 0000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</si>
  <si>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</si>
  <si>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08 3 7312</t>
  </si>
  <si>
    <t>Муниципальная программа "Доступная среда"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</si>
  <si>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</si>
  <si>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</si>
  <si>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</si>
  <si>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</si>
  <si>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</si>
  <si>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</si>
  <si>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</si>
  <si>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</si>
  <si>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</si>
  <si>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</si>
  <si>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</si>
  <si>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</si>
  <si>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</si>
  <si>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</si>
  <si>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</si>
  <si>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99 0 0000</t>
  </si>
  <si>
    <t/>
  </si>
  <si>
    <t>Непрограммные расходы</t>
  </si>
  <si>
    <t xml:space="preserve">99 9 0000 </t>
  </si>
  <si>
    <t>Руководитель администрации</t>
  </si>
  <si>
    <t>99 9 0020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</si>
  <si>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</si>
  <si>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99 9 7307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</si>
  <si>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</si>
  <si>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99 9 7308</t>
  </si>
  <si>
    <t>99 9 7314</t>
  </si>
  <si>
    <t xml:space="preserve">Осуществление государственных полномочий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</si>
  <si>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99 9 7316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</si>
  <si>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</si>
  <si>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99 9 7317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</si>
  <si>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</si>
  <si>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99 9 7318</t>
  </si>
  <si>
    <t>Резервный фонд по предупреждению и ликвидации чрезвычайных ситуаций и последствий стихийных бедствий</t>
  </si>
  <si>
    <t>99 9 9271</t>
  </si>
  <si>
    <t>Выполнение других обязательств органов местного самоуправления</t>
  </si>
  <si>
    <t>99 9 9292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</si>
  <si>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</si>
  <si>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</si>
  <si>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99 9 9292 </t>
  </si>
  <si>
    <t>Обеспечение деятельности подведомственных учреждений</t>
  </si>
  <si>
    <t>04</t>
  </si>
  <si>
    <t>Отдел культуры и национальной политики администрации муниципального района "Княжпогостский"</t>
  </si>
  <si>
    <t>956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</si>
  <si>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</si>
  <si>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</si>
  <si>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</si>
  <si>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01 1 7218</t>
  </si>
  <si>
    <t>Предоставление субсидий бюджетным, автономным учреждениям и иным некоммерческим организациям (РБ)</t>
  </si>
  <si>
    <t>Подпрограмма "Развитие въездного и внутреннего туризма на территории муниципального района "Княжпогостский""</t>
  </si>
  <si>
    <t>01 2 0000</t>
  </si>
  <si>
    <t>Организация конкурса на присуждение гранта за разработку туристических маршрутов (объектов)</t>
  </si>
  <si>
    <t>01 2 0105</t>
  </si>
  <si>
    <t>Рекламно-информационное обеспечение продвижения туристического продукта на внутреннем и внешнем рынках</t>
  </si>
  <si>
    <t>01 2 0304</t>
  </si>
  <si>
    <t>Муниципальная программа "Развитие инфраструктуры отрасли "Культура" в Княжпогостском районе"</t>
  </si>
  <si>
    <t>05 0 0000</t>
  </si>
  <si>
    <t>Подпрограмма "Развитие учреждений культуры дополнительного образования"</t>
  </si>
  <si>
    <t>05 1 0000</t>
  </si>
  <si>
    <t xml:space="preserve">Выполнение противопожарных мероприятий </t>
  </si>
  <si>
    <t>05 1 0101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</si>
  <si>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</si>
  <si>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</si>
  <si>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</si>
  <si>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</si>
  <si>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</si>
  <si>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</si>
  <si>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</si>
  <si>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 xml:space="preserve">956 </t>
  </si>
  <si>
    <t>05 1 5014</t>
  </si>
  <si>
    <t>Предоставление субсидий бюджетиам муниципальных районов на укрепление учебной, МТБ, оснащение оборудованием муниципальных организаций дополнительного образования детей в сфере культуры и искусства</t>
  </si>
  <si>
    <t>05 1 7215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</si>
  <si>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</si>
  <si>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</si>
  <si>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</si>
  <si>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</si>
  <si>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</si>
  <si>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</si>
  <si>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</si>
  <si>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</si>
  <si>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ИМЦП</t>
  </si>
  <si>
    <t>05 2 0204</t>
  </si>
  <si>
    <t>05 2 0205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</si>
  <si>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</si>
  <si>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05 2 7215</t>
  </si>
  <si>
    <t>Субсидии на комплектование документных фондов библиотек муниципальных образований</t>
  </si>
  <si>
    <t>05 2 7245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</si>
  <si>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</si>
  <si>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</si>
  <si>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</si>
  <si>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</si>
  <si>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деятельности"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</si>
  <si>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</si>
  <si>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</si>
  <si>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</si>
  <si>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</si>
  <si>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</si>
  <si>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</si>
  <si>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Внедрение в муниципальных культурно-досуговых учреждений информационных технологий</t>
  </si>
  <si>
    <t>05 4 0404</t>
  </si>
  <si>
    <t>Реализация малых проектов в сфере культура</t>
  </si>
  <si>
    <t>05 4 0405</t>
  </si>
  <si>
    <t>Строительство учреждений отрасли культура</t>
  </si>
  <si>
    <t>05 4 0407</t>
  </si>
  <si>
    <t>Капитальные вложения в объекты недвижимого имущества государственной (муниципальной) собственности</t>
  </si>
  <si>
    <t>Гранты в области культуры</t>
  </si>
  <si>
    <t>05 4 0408</t>
  </si>
  <si>
    <t>Проведение ремонтных работ</t>
  </si>
  <si>
    <t>05 4 0409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</si>
  <si>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</si>
  <si>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05 4 7201</t>
  </si>
  <si>
    <t>Предоставление субсидий бюджетам муниципальных районов на обновление материально-технической базы, приобретение специального оборудования, музыкальных инструментов для оснащения муниицпальных учреждений культуры, в том числе для сельских учреждений культуры</t>
  </si>
  <si>
    <t>05 4 7215</t>
  </si>
  <si>
    <t>В том числе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</si>
  <si>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в том числе на мероприятия по обеспечению первичных мер пожарной безопасности муниципальных учреждений сферы культуры</t>
  </si>
  <si>
    <t>в том числе на внедрение в муниципальных культурно-досуговых учреждений информационных технологий</t>
  </si>
  <si>
    <t>05 4 7246</t>
  </si>
  <si>
    <t>Подпрограмма "Обеспечение условий для реализации программы"</t>
  </si>
  <si>
    <t>05 5 0000</t>
  </si>
  <si>
    <t>Расходы в целях обеспечения выполнения функций ОМС</t>
  </si>
  <si>
    <t>05 5 0501</t>
  </si>
  <si>
    <t>05 5 0502</t>
  </si>
  <si>
    <t>Подпрограмма "Хозяйственно-техническое обеспечение учреждений"</t>
  </si>
  <si>
    <t>05 6 0000</t>
  </si>
  <si>
    <t>05 6 0601</t>
  </si>
  <si>
    <t>Муниципальная 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</si>
  <si>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</si>
  <si>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</si>
  <si>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</si>
  <si>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</si>
  <si>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</si>
  <si>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963</t>
  </si>
  <si>
    <t>Муниципальная программа "Развитие дорожной и транспортной системы в Княжпогостском районе"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</si>
  <si>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</si>
  <si>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</si>
  <si>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</si>
  <si>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Поставка самоходного парома</t>
  </si>
  <si>
    <t>02 1 0108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</si>
  <si>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</si>
  <si>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</si>
  <si>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ведомственной программы по проведению капитального ремонта жилищного фонда на территории муниципального района "Княжпогостский"</t>
  </si>
  <si>
    <t>03 1 0102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</si>
  <si>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</si>
  <si>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03 1 0103</t>
  </si>
  <si>
    <t>Предоставление земельных участков отдельным категориям граждан</t>
  </si>
  <si>
    <t>03 1 0104</t>
  </si>
  <si>
    <t>Завершение МП "Переселение граждан из аварийного жилищного фонда МР "Княжпогостский" на 2012год"</t>
  </si>
  <si>
    <t>03 1 0108</t>
  </si>
  <si>
    <t>в том числе за счет средств Фонда СиРЖК</t>
  </si>
  <si>
    <t>за счет средств муниципального бюджета</t>
  </si>
  <si>
    <t>на дополнительные квадратные метры</t>
  </si>
  <si>
    <t>Переселение граждан из неперспективных населенных пунктов</t>
  </si>
  <si>
    <t>03 1 0109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</si>
  <si>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</si>
  <si>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03 1 5082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</si>
  <si>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</si>
  <si>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</si>
  <si>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</si>
  <si>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</si>
  <si>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03 1 7404</t>
  </si>
  <si>
    <t>Обеспечение мероприятий по капитальному ремонту многоквартирных домов за счет средств ФСРЖКХ</t>
  </si>
  <si>
    <t>03 1 9501</t>
  </si>
  <si>
    <t>Обеспечение мероприятий по переселению граждан из аварийного жилищного фонда за счет средств Фонда СиРЖК</t>
  </si>
  <si>
    <t>03 1 9502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</si>
  <si>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</si>
  <si>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03 1 9503</t>
  </si>
  <si>
    <t>Обеспечение мероприятий по капитальному ремонту многоквартирных домов за счет средств бюджетов</t>
  </si>
  <si>
    <t xml:space="preserve">963 </t>
  </si>
  <si>
    <t>03 1 9601</t>
  </si>
  <si>
    <t>в том числе за счет средств республиканского бюджета</t>
  </si>
  <si>
    <t>Обеспечение мероприятий по переселению граждан из аварийного жилищного фонда за счет средств муниципального бюджета</t>
  </si>
  <si>
    <t>03 1 9602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</si>
  <si>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</si>
  <si>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03 1 9603</t>
  </si>
  <si>
    <t>за счет средств республиканского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</si>
  <si>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</si>
  <si>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</si>
  <si>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Оплата коммунальных услуг по муниципальному жилищному фонду</t>
  </si>
  <si>
    <t>03 2 0203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</si>
  <si>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</si>
  <si>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</si>
  <si>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</si>
  <si>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</si>
  <si>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Программа "Безопасность жизнедеятельности и социальная защита населения в Княжпогосстком районе"</t>
  </si>
  <si>
    <t>08 3 0301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</si>
  <si>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</si>
  <si>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99 9 7305</t>
  </si>
  <si>
    <t>Отдел образования и молодежной политики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</si>
  <si>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</si>
  <si>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</si>
  <si>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04 0 0000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</si>
  <si>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</si>
  <si>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</si>
  <si>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</si>
  <si>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</si>
  <si>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дошкольных образовательных организаций</t>
  </si>
  <si>
    <t>04 1 0102</t>
  </si>
  <si>
    <t>Проведение текущих ремонтов в дошкольных образовательных 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</si>
  <si>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</si>
  <si>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</si>
  <si>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</si>
  <si>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</si>
  <si>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04 1 0109</t>
  </si>
  <si>
    <t>Развитие инновационного потенциала педагогов дошкольного образования и дошкольных образовательных организаций</t>
  </si>
  <si>
    <t>04 1 0110</t>
  </si>
  <si>
    <t>Проведение капитальных ремонтов в дошкольных образовательных организациях</t>
  </si>
  <si>
    <t>04 1 0111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</si>
  <si>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</si>
  <si>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04 1 5026</t>
  </si>
  <si>
    <t>Обеспечение первичных мер пожарной безопасности муниципальных образовательных организаций</t>
  </si>
  <si>
    <t>04 1 7201</t>
  </si>
  <si>
    <t>Реализация муниципальными дошкольными и общеобразовательными организациями в Республике Коми образовательных программ</t>
  </si>
  <si>
    <t>04 1 7301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</si>
  <si>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</si>
  <si>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</si>
  <si>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Подпрограмма "Развитие системы общего образования в Княжпогостском районе"</t>
  </si>
  <si>
    <t>04 2 0000</t>
  </si>
  <si>
    <t>Оказание муниципальных услуг (выполнение работ) общеобразовательными организациями</t>
  </si>
  <si>
    <t>04 2 0201</t>
  </si>
  <si>
    <t>Предоставление доступа к сети интернет</t>
  </si>
  <si>
    <t>04 2 0203</t>
  </si>
  <si>
    <t>Проведение капитальных ремонтов в общеобразовательных организаций</t>
  </si>
  <si>
    <t>04 2 0205</t>
  </si>
  <si>
    <t>Выполнение противопожарных мероприятий в общеобразовательных организацииях</t>
  </si>
  <si>
    <t>04 2 0206</t>
  </si>
  <si>
    <t>Проведение текущих ремонтов в общеобразовательных организациях</t>
  </si>
  <si>
    <t>04 2 0207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</si>
  <si>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</si>
  <si>
    <t>04 2 0208</t>
  </si>
  <si>
    <t>Развитие системы оценки качества общего образования</t>
  </si>
  <si>
    <t>04 2 0211</t>
  </si>
  <si>
    <t>Развитие инновационного опыта работы педагогов и образовательных организаций</t>
  </si>
  <si>
    <t>04 2 0213</t>
  </si>
  <si>
    <t>Развитие кадровых ресурсов системы общего образования</t>
  </si>
  <si>
    <t>04 2 0214</t>
  </si>
  <si>
    <t xml:space="preserve">975 </t>
  </si>
  <si>
    <t>Создание безбарьерной среды для детей с ограничениченными возможностями здоровья</t>
  </si>
  <si>
    <t>04 2 0215</t>
  </si>
  <si>
    <t>04 2 7201</t>
  </si>
  <si>
    <t>04 2 7301</t>
  </si>
  <si>
    <t>04 2 7302</t>
  </si>
  <si>
    <t>04 3 0000</t>
  </si>
  <si>
    <t>04 3 0312</t>
  </si>
  <si>
    <t>Проведение капитальных ремонтов в учреждениях дополнительного образования детей</t>
  </si>
  <si>
    <t>04 3 0315</t>
  </si>
  <si>
    <t>04 3 0316</t>
  </si>
  <si>
    <t>04 3 0317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</si>
  <si>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</si>
  <si>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</si>
  <si>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</si>
  <si>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</si>
  <si>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04 3 0302</t>
  </si>
  <si>
    <t>Содействие трудоустройству и временной занятости молодежи</t>
  </si>
  <si>
    <t>04 3 0305</t>
  </si>
  <si>
    <t>Районный конкурс "Твоя будущая пенсия зависит от тебя"</t>
  </si>
  <si>
    <t>04 3 0307</t>
  </si>
  <si>
    <t>Пропаганда здорового образа жизни среди молодежи</t>
  </si>
  <si>
    <t>04 3 0308</t>
  </si>
  <si>
    <t>Приобретение детских площадок, спортивного инвентаря и оборудования</t>
  </si>
  <si>
    <t>04 3 0309</t>
  </si>
  <si>
    <t>в том числе: приобретение детских площадок</t>
  </si>
  <si>
    <t xml:space="preserve">04 3 0309 </t>
  </si>
  <si>
    <t>приобретение спортивного оборудования и инвентаря</t>
  </si>
  <si>
    <t>Проведение районных мероприятий</t>
  </si>
  <si>
    <t>04 3 0310</t>
  </si>
  <si>
    <t>04 3 0311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</si>
  <si>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</si>
  <si>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</si>
  <si>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04 4 0000</t>
  </si>
  <si>
    <t>Обеспечение деятельности лагерей с дневным пребыванием</t>
  </si>
  <si>
    <t>04 4 0401</t>
  </si>
  <si>
    <t>Организация оздоровления и отдыха детей на базе выездных оздоровительных лагерей</t>
  </si>
  <si>
    <t>04 4 0402</t>
  </si>
  <si>
    <t>Мероприятия по проведению оздоровительной кампании детей из РБ</t>
  </si>
  <si>
    <t>04 4 7204</t>
  </si>
  <si>
    <t>Подпрограмма "Допризывная подготовка граждан РФ в Княжпогостском районе"</t>
  </si>
  <si>
    <t>04 5 0000</t>
  </si>
  <si>
    <t>Военно-патриотическое воспитание молодежи допризывного возраста</t>
  </si>
  <si>
    <t>04 5 0502</t>
  </si>
  <si>
    <t>Проведение спортивно-массовых мероприятий для молодежи допризывного возраста</t>
  </si>
  <si>
    <t>04 5 0506</t>
  </si>
  <si>
    <t>04 6 0000</t>
  </si>
  <si>
    <t>04 6 0601</t>
  </si>
  <si>
    <t>Обеспечение деятельности подведомственных организаций</t>
  </si>
  <si>
    <t>04 6 0602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</si>
  <si>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</si>
  <si>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99 9 7304</t>
  </si>
  <si>
    <t>Финансовое управление администрации муниципального района "Княжпогостский"</t>
  </si>
  <si>
    <t>992</t>
  </si>
  <si>
    <t>Содержание автомобильных дорог общего пользования местного значения</t>
  </si>
  <si>
    <t>02 1 0101</t>
  </si>
  <si>
    <t>Межбюджетные трансферты</t>
  </si>
  <si>
    <t>500</t>
  </si>
  <si>
    <t>Оборудование и содержание ледовых переправ</t>
  </si>
  <si>
    <t>02 1 0103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</si>
  <si>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</si>
  <si>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02 1 0104</t>
  </si>
  <si>
    <t>02 1 7221</t>
  </si>
  <si>
    <t>Субсидии на содержание автомобильных дорог общего пользования местного значения</t>
  </si>
  <si>
    <t>02 1 7222</t>
  </si>
  <si>
    <t>Газификация населенных пунктов</t>
  </si>
  <si>
    <t>03 2 0201</t>
  </si>
  <si>
    <t>Реализация малых проектов в сфере благоустройства</t>
  </si>
  <si>
    <t>03 2 0204</t>
  </si>
  <si>
    <t xml:space="preserve">Межбюджетные трансферты </t>
  </si>
  <si>
    <t>Реализация малых проектов в сфере благоустройства за счет средств РБ</t>
  </si>
  <si>
    <t>03 2 7248</t>
  </si>
  <si>
    <t>Подпрограмма "Градостроительная деятельность"</t>
  </si>
  <si>
    <t>03 3 0301</t>
  </si>
  <si>
    <t>Строительство и реконструкция объектов сферы культуры</t>
  </si>
  <si>
    <t>05 4 7216</t>
  </si>
  <si>
    <t xml:space="preserve">992 </t>
  </si>
  <si>
    <t>Муниципальная программа "Развитие отрасли "Физическая культура и спорт" в Княжпогостском районе "</t>
  </si>
  <si>
    <t>Модернизация действующих муниципальных спортивных сооружений</t>
  </si>
  <si>
    <t>06 1 0102</t>
  </si>
  <si>
    <t>Реализация малых проектов в сфере физической культуры и спорта</t>
  </si>
  <si>
    <t>06 1 0104</t>
  </si>
  <si>
    <t>06 1 01 04</t>
  </si>
  <si>
    <t>06 1 7250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</si>
  <si>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</si>
  <si>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</si>
  <si>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</si>
  <si>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</si>
  <si>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</si>
  <si>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</si>
  <si>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</si>
  <si>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</si>
  <si>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Подпрограмма "Повышение качества управления развитием транспортной системы и дорожной деятельности"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</si>
  <si>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</si>
  <si>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</si>
  <si>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</si>
  <si>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Усиление контроля за осуществлением дорожной и транспортной деятельности и ПДД</t>
  </si>
  <si>
    <t>08 2 0202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</si>
  <si>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</si>
  <si>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</si>
  <si>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</si>
  <si>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</si>
  <si>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Подпрограмма "Доступность социальных объектов и услуг"</t>
  </si>
  <si>
    <t>09 3 0000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</si>
  <si>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</si>
  <si>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09 3 0307</t>
  </si>
  <si>
    <t>Субвенции на осуществление первичного воинского учета на территориях, где отсутствуют военные комиссариаты</t>
  </si>
  <si>
    <t>99 9 5118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</si>
  <si>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</si>
  <si>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99 9 5930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</si>
  <si>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</si>
  <si>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</si>
  <si>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</si>
  <si>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99 9 7310</t>
  </si>
  <si>
    <t>99 9 7313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</si>
  <si>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 7, частями 1 и 2 статьями 8 закона Республики Коми "Об административной ответственности в Республике Коми"</t>
  </si>
  <si>
    <t>99 9 7315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</si>
  <si>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</si>
  <si>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 xml:space="preserve"> муниципального района  "Княжпогостский" </t>
  </si>
  <si>
    <t>Приложение №5</t>
  </si>
  <si>
    <t xml:space="preserve">к проекту решения Совета </t>
  </si>
  <si>
    <t xml:space="preserve">Источники  финансирования дефицита </t>
  </si>
  <si>
    <t>бюджета муниципального района "Княжпогостский" на 2014 год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</si>
  <si>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</si>
  <si>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</si>
  <si>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</si>
  <si>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</si>
  <si>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</si>
  <si>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</si>
  <si>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</si>
  <si>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</si>
  <si>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</si>
  <si>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</si>
  <si>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</si>
  <si>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</si>
  <si>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</si>
  <si>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</si>
  <si>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</si>
  <si>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</si>
  <si>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</si>
  <si>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</si>
  <si>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</si>
  <si>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</si>
  <si>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</si>
  <si>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</si>
  <si>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№14</t>
  </si>
  <si>
    <t>к решению Совета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</si>
  <si>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</si>
  <si>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</si>
  <si>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2014год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</si>
  <si>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</si>
  <si>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</si>
  <si>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</si>
  <si>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</si>
  <si>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</si>
  <si>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</si>
  <si>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</si>
  <si>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</si>
  <si>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</si>
  <si>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</si>
  <si>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</si>
  <si>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>Городское поселение "Синдор"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</si>
  <si>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</si>
  <si>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</si>
  <si>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04 3 0318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</si>
  <si>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 муниципального бюджета</t>
  </si>
  <si>
    <t>02008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</si>
  <si>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</si>
  <si>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04 3 5097</t>
  </si>
  <si>
    <t>04 2 0204</t>
  </si>
  <si>
    <t>Укрепление материально-технической базы в дошкольных образовательных организациях</t>
  </si>
  <si>
    <t>04 1 0112</t>
  </si>
  <si>
    <t>04 3 7210</t>
  </si>
  <si>
    <t>Субсидии на подготовку и перевод на природный газ муниципального жилищного фонда.</t>
  </si>
  <si>
    <t>03 2 7252</t>
  </si>
  <si>
    <t>04 3 5020</t>
  </si>
  <si>
    <t>Приложение №6</t>
  </si>
  <si>
    <t>Средства от распоряжения и реализации конфискованного и иного имущества, обращенного в доход государства</t>
  </si>
  <si>
    <t>03050</t>
  </si>
  <si>
    <t>Средства от распоряжения и реализации конфискованного и иного имущества, обращенного в доходы муниципальных районов</t>
  </si>
  <si>
    <t>02215</t>
  </si>
  <si>
    <t>Субсидии на обеспечение жильем молодых семей за счет средств, поступающих из федерального бюджета</t>
  </si>
  <si>
    <t>Субсидии на подготовку и перевод на природный газ муниципального жилищного фонда в рамках реализации ГП РК "Строительство, обеспечение качественным, доступным жильем и услугами жилищно-коммунального хозяйства населения Республики Коми"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</si>
  <si>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</si>
  <si>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99 9 5120</t>
  </si>
  <si>
    <t>Субвенции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</si>
  <si>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t>Единый налог на вмененный доход для отдельных видов деятельности (за налоговые периоды, истекшие до 1 января 2011 года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</si>
  <si>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</si>
  <si>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</si>
  <si>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</si>
  <si>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</si>
  <si>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</si>
  <si>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04041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</si>
  <si>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</si>
  <si>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</si>
  <si>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«Об административной ответственности в Республике Коми»</t>
  </si>
  <si>
    <t>Разработка и корректировка документов территориального планирования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</si>
  <si>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земельного законодательства, лесного законодательства, водного законодательства</t>
    </r>
  </si>
  <si>
    <t>минсельхоз</t>
  </si>
  <si>
    <t>госжилинспекция</t>
  </si>
  <si>
    <t>Госжилинспекция</t>
  </si>
  <si>
    <t>МинФин</t>
  </si>
  <si>
    <t>05 2 5146</t>
  </si>
  <si>
    <t>Предоставление субсидий на проведение мероприятий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оцифровки, за счет средств, поступающих из федерального бюджета</t>
  </si>
  <si>
    <t>передвижки</t>
  </si>
  <si>
    <t>02 1 0106</t>
  </si>
  <si>
    <t xml:space="preserve">Реализация мероприятий по обеспечению жильем молодых семей на территории МР "Княжпогостский" </t>
  </si>
  <si>
    <t>Субсидии на мероприятия по обеспечению жильем молодых семей" федеральной программы "Жилище" на 2011 - 2015 год</t>
  </si>
  <si>
    <t>03 1 0105</t>
  </si>
  <si>
    <t>Содержание муниципального жилищного фонда</t>
  </si>
  <si>
    <t>ВСЕГО ДОХОДОВ</t>
  </si>
  <si>
    <t>прошлая сессия</t>
  </si>
  <si>
    <t>Приложение №4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</si>
  <si>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</si>
  <si>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</si>
  <si>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Сумма
(тыс. рублей)</t>
  </si>
  <si>
    <t>Целевая статья</t>
  </si>
  <si>
    <t>Вид расходов</t>
  </si>
  <si>
    <t>Всего</t>
  </si>
  <si>
    <t>Подпрограмма "Развитие въездного и внутреннего туризма на территории муниципального раойна "Княжпогостский""</t>
  </si>
  <si>
    <t>01 3 0000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</si>
  <si>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</si>
  <si>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капитальному ремонту многоквартирных домов за счет средств республиканского бюджета</t>
  </si>
  <si>
    <r>
  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 </t>
    </r>
    <r>
      <rPr>
        <b/>
        <i/>
        <sz val="14"/>
        <rFont val="Times New Roman"/>
        <family val="1"/>
      </rPr>
      <t>за счет средств республиканского бюджета</t>
    </r>
  </si>
  <si>
    <r>
  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 </t>
    </r>
    <r>
      <rPr>
        <b/>
        <i/>
        <sz val="14"/>
        <rFont val="Times New Roman"/>
        <family val="1"/>
      </rPr>
      <t>за счет средств муниципального бюджета</t>
    </r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</si>
  <si>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</si>
  <si>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03 2 7211</t>
  </si>
  <si>
    <t xml:space="preserve">Разработка и корректировка документов территориального планирования </t>
  </si>
  <si>
    <t>Создание дополнительных групп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</si>
  <si>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</si>
  <si>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</si>
  <si>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</si>
  <si>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</si>
  <si>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</si>
  <si>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</si>
  <si>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</si>
  <si>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</si>
  <si>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 xml:space="preserve">Реализация муниципальной программы "Обеспечение жильем молодых семей на территории МР "Княжпогостский" 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</si>
  <si>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</si>
  <si>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</si>
  <si>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Выполнение противопожарных мероприятий</t>
  </si>
  <si>
    <t xml:space="preserve"> Субсидии на мероприятия подпрограммы "Обеспечение жильем молодых семей" федеральной целевой программы "Жилище" на 2011 - 2015 год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</si>
  <si>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средств, поступающих из федерального бюджета</t>
  </si>
  <si>
    <t>Муниципальная программа "Развитие отрасли "Культура" в Княжпогостском районе "</t>
  </si>
  <si>
    <t>Подпрограмма Развитие учреждений культуры дополнительного образования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</si>
  <si>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</si>
  <si>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Подпрограмма "Развитие народного, художественного творчества и культурно-досуговой деятельности</t>
  </si>
  <si>
    <t>Внедрение в муниципальных культурно-досуговых учреждениях информационных технологий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</si>
  <si>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</si>
  <si>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в том числе: 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</si>
  <si>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Мероприятия по обеспечению первичных мер пожарной безопасности муниципальных учреждений сферы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</si>
  <si>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</si>
  <si>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Муниципальная программа "Развитие муниципального управления в муниципальном районе "Княжпогостский" "</t>
  </si>
  <si>
    <t>Подпрограмма "Безопасность дорожного движения"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</si>
  <si>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</si>
  <si>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08 4 7234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</si>
  <si>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</si>
  <si>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</si>
  <si>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</si>
  <si>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государственного полномочия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</si>
  <si>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 xml:space="preserve">Субвенция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 Республики Коми «Об административной ответственности в Республике Коми»
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</si>
  <si>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
Республики Коми «Об административной ответственности в Республике Коми»
</t>
  </si>
  <si>
    <t>Субвенции 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нарушениях, предусмотренных статьями 6,7, частями 1 и 2 статьи 8 Закона Республики Коми "Об административной ответственности в РК"</t>
  </si>
  <si>
    <t xml:space="preserve">Субвенции на осуществление государственного полномочия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</si>
  <si>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Туръя 10 проезд 27.5 ул освещ</t>
  </si>
  <si>
    <t>к  решению Совета</t>
  </si>
  <si>
    <t>Таблица 6</t>
  </si>
  <si>
    <t>Распределение межбюджетных трансфертов</t>
  </si>
  <si>
    <t>бюджетам поселений  на реализацию мероприятий по газификации населенных пунктов на 2014год</t>
  </si>
  <si>
    <t>тыс.рублей</t>
  </si>
  <si>
    <t>Всего сумма, тыс.рубл.</t>
  </si>
  <si>
    <t>за счет средств республиканского бюджета РК</t>
  </si>
  <si>
    <t>за счет средств бюджета МР "Княжпогостский"</t>
  </si>
  <si>
    <t>Приложение № 14</t>
  </si>
  <si>
    <t xml:space="preserve">                                                                                              от 25.12.2013г.№246</t>
  </si>
  <si>
    <t>Таблица 9</t>
  </si>
  <si>
    <t xml:space="preserve"> Распределение межбюджетных трансфертов</t>
  </si>
  <si>
    <t xml:space="preserve"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</t>
  </si>
  <si>
    <t>Всего сумма, тыс.рублей</t>
  </si>
  <si>
    <t>изменения МБ</t>
  </si>
  <si>
    <t>Приложение №8</t>
  </si>
  <si>
    <t>Таблица 12</t>
  </si>
  <si>
    <t>по программе "Безопасность жизнедеятельности и социальная защита населения в Княжпогостском районе"</t>
  </si>
  <si>
    <t>уточнения февраль</t>
  </si>
  <si>
    <t>Приложение №9</t>
  </si>
  <si>
    <t>Таблица 7</t>
  </si>
  <si>
    <t>бюджетам поселений на реализацию подпрограммы "Обращение с отходами производства и потребления на территории муниципального района "Княжпогостский"   на 2014год</t>
  </si>
  <si>
    <t>25040</t>
  </si>
  <si>
    <t>Денежные взыскания (штрафы) за нарушение законодательства об экологической экспертизе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</si>
  <si>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</si>
  <si>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</si>
  <si>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</si>
  <si>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27,5 ул освещ</t>
  </si>
  <si>
    <t>от 22.12.2014 г. №381</t>
  </si>
  <si>
    <t>от  22.12.2014г. №381</t>
  </si>
  <si>
    <t>от 22.12.2014г. №381</t>
  </si>
  <si>
    <t>от 22.12.2014г.  №381</t>
  </si>
  <si>
    <t xml:space="preserve">                                                                    от 22.12.2014г. №381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</si>
</sst>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.000"/>
  </numFmts>
  <fonts count="81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i/>
      <sz val="13"/>
      <name val="Times New Roman"/>
      <family val="1"/>
    </font>
    <font>
      <b/>
      <sz val="14"/>
      <name val="Times New Roman CYR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3"/>
      <color indexed="6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4"/>
      <name val="Calibri"/>
      <family val="2"/>
    </font>
    <font>
      <sz val="11"/>
      <name val="Calibri"/>
      <family val="2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3" tint="0.39998000860214233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  <font>
      <sz val="14"/>
      <color theme="3" tint="0.39998000860214233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justify" vertical="center" wrapText="1"/>
    </xf>
    <xf numFmtId="0" fontId="11" fillId="0" borderId="0" xfId="53" applyFont="1" applyFill="1" applyBorder="1" applyAlignment="1">
      <alignment wrapText="1"/>
      <protection/>
    </xf>
    <xf numFmtId="0" fontId="12" fillId="0" borderId="0" xfId="53" applyFont="1" applyFill="1" applyBorder="1" applyAlignment="1">
      <alignment/>
      <protection/>
    </xf>
    <xf numFmtId="0" fontId="9" fillId="0" borderId="10" xfId="53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left" wrapText="1"/>
      <protection/>
    </xf>
    <xf numFmtId="4" fontId="9" fillId="0" borderId="11" xfId="53" applyNumberFormat="1" applyFont="1" applyFill="1" applyBorder="1" applyAlignment="1">
      <alignment horizontal="right"/>
      <protection/>
    </xf>
    <xf numFmtId="4" fontId="9" fillId="0" borderId="0" xfId="53" applyNumberFormat="1" applyFont="1" applyFill="1" applyBorder="1" applyAlignment="1">
      <alignment horizontal="center"/>
      <protection/>
    </xf>
    <xf numFmtId="4" fontId="5" fillId="0" borderId="0" xfId="53" applyNumberFormat="1" applyFont="1" applyFill="1" applyBorder="1" applyAlignment="1">
      <alignment/>
      <protection/>
    </xf>
    <xf numFmtId="0" fontId="5" fillId="0" borderId="0" xfId="53" applyFont="1" applyFill="1" applyBorder="1" applyAlignment="1">
      <alignment wrapText="1"/>
      <protection/>
    </xf>
    <xf numFmtId="166" fontId="5" fillId="0" borderId="0" xfId="53" applyNumberFormat="1" applyFont="1" applyFill="1" applyBorder="1" applyAlignment="1">
      <alignment/>
      <protection/>
    </xf>
    <xf numFmtId="2" fontId="5" fillId="0" borderId="0" xfId="53" applyNumberFormat="1" applyFont="1" applyFill="1" applyBorder="1" applyAlignment="1">
      <alignment/>
      <protection/>
    </xf>
    <xf numFmtId="4" fontId="3" fillId="0" borderId="0" xfId="53" applyNumberFormat="1" applyFont="1" applyFill="1" applyBorder="1" applyAlignment="1">
      <alignment/>
      <protection/>
    </xf>
    <xf numFmtId="166" fontId="3" fillId="0" borderId="0" xfId="53" applyNumberFormat="1" applyFont="1" applyFill="1" applyBorder="1" applyAlignment="1">
      <alignment/>
      <protection/>
    </xf>
    <xf numFmtId="166" fontId="19" fillId="0" borderId="0" xfId="53" applyNumberFormat="1" applyFont="1" applyFill="1" applyBorder="1" applyAlignment="1">
      <alignment/>
      <protection/>
    </xf>
    <xf numFmtId="0" fontId="7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/>
    </xf>
    <xf numFmtId="0" fontId="20" fillId="0" borderId="10" xfId="0" applyFont="1" applyFill="1" applyBorder="1" applyAlignment="1" applyProtection="1">
      <alignment horizontal="center" vertical="top" wrapText="1"/>
      <protection locked="0"/>
    </xf>
    <xf numFmtId="3" fontId="2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wrapText="1"/>
    </xf>
    <xf numFmtId="4" fontId="7" fillId="0" borderId="0" xfId="6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53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174" fontId="6" fillId="0" borderId="0" xfId="0" applyNumberFormat="1" applyFont="1" applyFill="1" applyBorder="1" applyAlignment="1" applyProtection="1">
      <alignment horizontal="center" vertical="top" wrapText="1"/>
      <protection locked="0"/>
    </xf>
    <xf numFmtId="174" fontId="7" fillId="0" borderId="0" xfId="0" applyNumberFormat="1" applyFont="1" applyFill="1" applyBorder="1" applyAlignment="1">
      <alignment horizontal="center" vertical="top"/>
    </xf>
    <xf numFmtId="17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justify" wrapText="1"/>
    </xf>
    <xf numFmtId="49" fontId="9" fillId="0" borderId="0" xfId="0" applyNumberFormat="1" applyFont="1" applyFill="1" applyBorder="1" applyAlignment="1">
      <alignment horizontal="justify" wrapText="1"/>
    </xf>
    <xf numFmtId="173" fontId="5" fillId="0" borderId="0" xfId="0" applyNumberFormat="1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53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left"/>
    </xf>
    <xf numFmtId="174" fontId="6" fillId="0" borderId="0" xfId="0" applyNumberFormat="1" applyFont="1" applyFill="1" applyBorder="1" applyAlignment="1">
      <alignment horizontal="center" vertical="top"/>
    </xf>
    <xf numFmtId="174" fontId="6" fillId="0" borderId="0" xfId="0" applyNumberFormat="1" applyFont="1" applyFill="1" applyBorder="1" applyAlignment="1">
      <alignment horizontal="center" vertical="top" wrapText="1"/>
    </xf>
    <xf numFmtId="174" fontId="73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 wrapText="1"/>
    </xf>
    <xf numFmtId="174" fontId="9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174" fontId="7" fillId="0" borderId="0" xfId="61" applyNumberFormat="1" applyFont="1" applyFill="1" applyBorder="1" applyAlignment="1">
      <alignment horizontal="center" vertical="top"/>
    </xf>
    <xf numFmtId="174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4" fontId="0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top"/>
    </xf>
    <xf numFmtId="174" fontId="9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4" fontId="9" fillId="33" borderId="11" xfId="0" applyNumberFormat="1" applyFont="1" applyFill="1" applyBorder="1" applyAlignment="1" applyProtection="1">
      <alignment horizontal="center" vertical="top" wrapText="1"/>
      <protection locked="0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Alignment="1">
      <alignment/>
    </xf>
    <xf numFmtId="0" fontId="0" fillId="5" borderId="0" xfId="0" applyFont="1" applyFill="1" applyBorder="1" applyAlignment="1">
      <alignment/>
    </xf>
    <xf numFmtId="174" fontId="74" fillId="0" borderId="0" xfId="0" applyNumberFormat="1" applyFont="1" applyFill="1" applyBorder="1" applyAlignment="1" applyProtection="1">
      <alignment horizontal="center" vertical="top" wrapText="1"/>
      <protection locked="0"/>
    </xf>
    <xf numFmtId="174" fontId="74" fillId="0" borderId="0" xfId="0" applyNumberFormat="1" applyFont="1" applyFill="1" applyBorder="1" applyAlignment="1">
      <alignment horizontal="center" vertical="top"/>
    </xf>
    <xf numFmtId="174" fontId="75" fillId="0" borderId="0" xfId="0" applyNumberFormat="1" applyFont="1" applyFill="1" applyBorder="1" applyAlignment="1" applyProtection="1">
      <alignment horizontal="center" vertical="top" wrapText="1"/>
      <protection locked="0"/>
    </xf>
    <xf numFmtId="174" fontId="75" fillId="0" borderId="0" xfId="0" applyNumberFormat="1" applyFont="1" applyFill="1" applyBorder="1" applyAlignment="1">
      <alignment horizontal="center" vertical="top"/>
    </xf>
    <xf numFmtId="174" fontId="73" fillId="0" borderId="0" xfId="0" applyNumberFormat="1" applyFont="1" applyFill="1" applyBorder="1" applyAlignment="1">
      <alignment horizontal="center" wrapText="1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4" fontId="76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174" fontId="5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justify" wrapText="1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 horizontal="left"/>
    </xf>
    <xf numFmtId="174" fontId="18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174" fontId="9" fillId="34" borderId="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49" fontId="25" fillId="0" borderId="0" xfId="0" applyNumberFormat="1" applyFont="1" applyFill="1" applyBorder="1" applyAlignment="1">
      <alignment horizontal="justify" vertical="center" wrapText="1"/>
    </xf>
    <xf numFmtId="49" fontId="25" fillId="0" borderId="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wrapText="1"/>
    </xf>
    <xf numFmtId="174" fontId="25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wrapText="1"/>
    </xf>
    <xf numFmtId="174" fontId="7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4" xfId="53" applyFont="1" applyFill="1" applyBorder="1" applyAlignment="1">
      <alignment horizontal="right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left" wrapText="1"/>
      <protection/>
    </xf>
    <xf numFmtId="4" fontId="9" fillId="0" borderId="1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0" fontId="11" fillId="0" borderId="17" xfId="53" applyFont="1" applyFill="1" applyBorder="1" applyAlignment="1">
      <alignment wrapText="1"/>
      <protection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5" fillId="0" borderId="17" xfId="53" applyFont="1" applyFill="1" applyBorder="1" applyAlignment="1">
      <alignment/>
      <protection/>
    </xf>
    <xf numFmtId="4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0" fontId="5" fillId="0" borderId="18" xfId="53" applyFont="1" applyFill="1" applyBorder="1" applyAlignment="1">
      <alignment/>
      <protection/>
    </xf>
    <xf numFmtId="4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165" fontId="5" fillId="0" borderId="14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wrapText="1"/>
    </xf>
    <xf numFmtId="4" fontId="9" fillId="0" borderId="12" xfId="0" applyNumberFormat="1" applyFont="1" applyBorder="1" applyAlignment="1">
      <alignment/>
    </xf>
    <xf numFmtId="174" fontId="9" fillId="35" borderId="12" xfId="0" applyNumberFormat="1" applyFont="1" applyFill="1" applyBorder="1" applyAlignment="1">
      <alignment/>
    </xf>
    <xf numFmtId="174" fontId="9" fillId="35" borderId="15" xfId="0" applyNumberFormat="1" applyFont="1" applyFill="1" applyBorder="1" applyAlignment="1">
      <alignment/>
    </xf>
    <xf numFmtId="175" fontId="9" fillId="0" borderId="20" xfId="0" applyNumberFormat="1" applyFont="1" applyFill="1" applyBorder="1" applyAlignment="1">
      <alignment/>
    </xf>
    <xf numFmtId="0" fontId="9" fillId="0" borderId="17" xfId="53" applyFont="1" applyFill="1" applyBorder="1" applyAlignment="1">
      <alignment horizontal="left" wrapText="1"/>
      <protection/>
    </xf>
    <xf numFmtId="4" fontId="9" fillId="0" borderId="21" xfId="0" applyNumberFormat="1" applyFont="1" applyBorder="1" applyAlignment="1">
      <alignment/>
    </xf>
    <xf numFmtId="174" fontId="9" fillId="0" borderId="21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5" fontId="9" fillId="0" borderId="16" xfId="0" applyNumberFormat="1" applyFont="1" applyFill="1" applyBorder="1" applyAlignment="1">
      <alignment/>
    </xf>
    <xf numFmtId="174" fontId="0" fillId="0" borderId="17" xfId="0" applyNumberFormat="1" applyFill="1" applyBorder="1" applyAlignment="1">
      <alignment/>
    </xf>
    <xf numFmtId="0" fontId="5" fillId="0" borderId="17" xfId="53" applyFont="1" applyBorder="1" applyAlignment="1">
      <alignment wrapText="1"/>
      <protection/>
    </xf>
    <xf numFmtId="4" fontId="5" fillId="0" borderId="21" xfId="0" applyNumberFormat="1" applyFont="1" applyBorder="1" applyAlignment="1">
      <alignment/>
    </xf>
    <xf numFmtId="174" fontId="5" fillId="0" borderId="21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4" fontId="5" fillId="36" borderId="21" xfId="0" applyNumberFormat="1" applyFont="1" applyFill="1" applyBorder="1" applyAlignment="1">
      <alignment/>
    </xf>
    <xf numFmtId="0" fontId="5" fillId="0" borderId="18" xfId="53" applyFont="1" applyBorder="1" applyAlignment="1">
      <alignment wrapText="1"/>
      <protection/>
    </xf>
    <xf numFmtId="4" fontId="5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8" xfId="0" applyNumberFormat="1" applyFont="1" applyBorder="1" applyAlignment="1">
      <alignment/>
    </xf>
    <xf numFmtId="4" fontId="5" fillId="36" borderId="13" xfId="0" applyNumberFormat="1" applyFont="1" applyFill="1" applyBorder="1" applyAlignment="1">
      <alignment/>
    </xf>
    <xf numFmtId="0" fontId="5" fillId="35" borderId="0" xfId="53" applyFont="1" applyFill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35" borderId="0" xfId="53" applyFont="1" applyFill="1" applyBorder="1" applyAlignment="1">
      <alignment/>
      <protection/>
    </xf>
    <xf numFmtId="0" fontId="19" fillId="35" borderId="0" xfId="53" applyFont="1" applyFill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5" fontId="5" fillId="0" borderId="16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 horizontal="right" wrapText="1"/>
    </xf>
    <xf numFmtId="0" fontId="9" fillId="0" borderId="12" xfId="53" applyFont="1" applyFill="1" applyBorder="1" applyAlignment="1">
      <alignment horizontal="center" wrapText="1"/>
      <protection/>
    </xf>
    <xf numFmtId="0" fontId="11" fillId="0" borderId="12" xfId="53" applyFont="1" applyFill="1" applyBorder="1" applyAlignment="1">
      <alignment horizontal="center" wrapText="1"/>
      <protection/>
    </xf>
    <xf numFmtId="165" fontId="9" fillId="0" borderId="11" xfId="0" applyNumberFormat="1" applyFont="1" applyBorder="1" applyAlignment="1">
      <alignment/>
    </xf>
    <xf numFmtId="165" fontId="9" fillId="0" borderId="11" xfId="53" applyNumberFormat="1" applyFont="1" applyFill="1" applyBorder="1" applyAlignment="1">
      <alignment horizontal="right" wrapText="1"/>
      <protection/>
    </xf>
    <xf numFmtId="43" fontId="9" fillId="0" borderId="20" xfId="61" applyFont="1" applyBorder="1" applyAlignment="1">
      <alignment/>
    </xf>
    <xf numFmtId="0" fontId="16" fillId="0" borderId="16" xfId="0" applyFont="1" applyBorder="1" applyAlignment="1">
      <alignment/>
    </xf>
    <xf numFmtId="165" fontId="16" fillId="0" borderId="0" xfId="0" applyNumberFormat="1" applyFont="1" applyBorder="1" applyAlignment="1">
      <alignment/>
    </xf>
    <xf numFmtId="43" fontId="5" fillId="0" borderId="16" xfId="6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16" xfId="6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9" xfId="6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165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174" fontId="7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wrapText="1"/>
    </xf>
    <xf numFmtId="174" fontId="9" fillId="0" borderId="0" xfId="0" applyNumberFormat="1" applyFont="1" applyFill="1" applyBorder="1" applyAlignment="1">
      <alignment horizontal="center" wrapText="1"/>
    </xf>
    <xf numFmtId="174" fontId="80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61" applyNumberFormat="1" applyFont="1" applyFill="1" applyBorder="1" applyAlignment="1">
      <alignment horizontal="center" wrapText="1"/>
    </xf>
    <xf numFmtId="174" fontId="78" fillId="0" borderId="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173" fontId="23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right" wrapText="1"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NumberFormat="1" applyFont="1" applyFill="1" applyBorder="1" applyAlignment="1">
      <alignment horizontal="center" wrapText="1" shrinkToFit="1"/>
      <protection/>
    </xf>
    <xf numFmtId="0" fontId="16" fillId="0" borderId="0" xfId="0" applyFont="1" applyFill="1" applyAlignment="1">
      <alignment horizontal="center" wrapText="1" shrinkToFit="1"/>
    </xf>
    <xf numFmtId="0" fontId="16" fillId="0" borderId="0" xfId="0" applyFont="1" applyFill="1" applyAlignment="1">
      <alignment/>
    </xf>
    <xf numFmtId="0" fontId="5" fillId="0" borderId="14" xfId="0" applyFont="1" applyFill="1" applyBorder="1" applyAlignment="1">
      <alignment horizontal="right" wrapText="1"/>
    </xf>
    <xf numFmtId="0" fontId="16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elnik\Documents\NetSpeakerphone\Received%20Files\3-31-4-3%20(&#1050;&#1086;&#1074;&#1088;&#1080;&#1075;&#1080;&#1085;&#1072;%20&#1051;_&#1060;_)\&#1055;&#1088;&#1080;&#1083;&#1086;&#1078;&#1077;&#1085;&#1080;&#1103;%20&#1082;%20&#1088;&#1077;&#1096;&#1077;&#1085;&#1080;&#1102;%20&#1053;&#1054;&#1071;&#1041;&#1056;&#1068;%20201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(1)"/>
      <sheetName val="расходы (2)"/>
      <sheetName val="источники (3)"/>
      <sheetName val="программные (4)"/>
      <sheetName val="администрат (5)"/>
      <sheetName val="дотация (6)"/>
      <sheetName val="тер планирование (7)"/>
    </sheetNames>
    <sheetDataSet>
      <sheetData sheetId="1">
        <row r="107">
          <cell r="F107">
            <v>-4.5</v>
          </cell>
        </row>
        <row r="109">
          <cell r="F109">
            <v>-5</v>
          </cell>
        </row>
        <row r="114">
          <cell r="F114">
            <v>-5</v>
          </cell>
        </row>
        <row r="499">
          <cell r="F499">
            <v>4.5</v>
          </cell>
        </row>
        <row r="503">
          <cell r="F503">
            <v>5</v>
          </cell>
        </row>
        <row r="507">
          <cell r="F50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88"/>
  <sheetViews>
    <sheetView view="pageBreakPreview" zoomScale="75" zoomScaleNormal="75" zoomScaleSheetLayoutView="75" workbookViewId="0" topLeftCell="A1">
      <selection activeCell="J13" sqref="J13"/>
    </sheetView>
  </sheetViews>
  <sheetFormatPr defaultColWidth="9.00390625" defaultRowHeight="12.75"/>
  <cols>
    <col min="1" max="1" width="5.375" style="2" customWidth="1"/>
    <col min="2" max="2" width="6.25390625" style="2" customWidth="1"/>
    <col min="3" max="3" width="13.75390625" style="2" customWidth="1"/>
    <col min="4" max="4" width="5.75390625" style="2" customWidth="1"/>
    <col min="5" max="5" width="7.875" style="2" customWidth="1"/>
    <col min="6" max="6" width="6.125" style="2" customWidth="1"/>
    <col min="7" max="7" width="85.125" style="2" customWidth="1"/>
    <col min="8" max="8" width="17.875" style="3" hidden="1" customWidth="1"/>
    <col min="9" max="9" width="13.375" style="65" hidden="1" customWidth="1"/>
    <col min="10" max="10" width="16.375" style="4" customWidth="1"/>
    <col min="11" max="11" width="14.375" style="3" customWidth="1"/>
    <col min="12" max="12" width="13.375" style="65" customWidth="1"/>
    <col min="13" max="13" width="14.375" style="4" bestFit="1" customWidth="1"/>
    <col min="14" max="14" width="9.125" style="65" customWidth="1"/>
    <col min="15" max="15" width="9.25390625" style="65" bestFit="1" customWidth="1"/>
    <col min="16" max="16" width="11.00390625" style="65" bestFit="1" customWidth="1"/>
    <col min="17" max="16384" width="9.125" style="65" customWidth="1"/>
  </cols>
  <sheetData>
    <row r="1" spans="1:13" ht="16.5">
      <c r="A1" s="6"/>
      <c r="B1" s="6"/>
      <c r="C1" s="6"/>
      <c r="D1" s="6"/>
      <c r="E1" s="6"/>
      <c r="F1" s="6"/>
      <c r="G1" s="340" t="s">
        <v>176</v>
      </c>
      <c r="H1" s="340"/>
      <c r="I1" s="341"/>
      <c r="J1" s="341"/>
      <c r="K1" s="66"/>
      <c r="L1" s="64"/>
      <c r="M1" s="65"/>
    </row>
    <row r="2" spans="1:13" ht="16.5">
      <c r="A2" s="6"/>
      <c r="B2" s="6"/>
      <c r="C2" s="6"/>
      <c r="D2" s="6"/>
      <c r="E2" s="6"/>
      <c r="F2" s="6"/>
      <c r="G2" s="340" t="s">
        <v>177</v>
      </c>
      <c r="H2" s="340"/>
      <c r="I2" s="341"/>
      <c r="J2" s="341"/>
      <c r="K2" s="66"/>
      <c r="L2" s="64"/>
      <c r="M2" s="65"/>
    </row>
    <row r="3" spans="1:13" ht="16.5">
      <c r="A3" s="6"/>
      <c r="B3" s="6"/>
      <c r="C3" s="6"/>
      <c r="D3" s="6"/>
      <c r="E3" s="6"/>
      <c r="F3" s="6"/>
      <c r="G3" s="340" t="s">
        <v>174</v>
      </c>
      <c r="H3" s="340"/>
      <c r="I3" s="341"/>
      <c r="J3" s="341"/>
      <c r="K3" s="66"/>
      <c r="L3" s="64"/>
      <c r="M3" s="65"/>
    </row>
    <row r="4" spans="1:13" ht="16.5">
      <c r="A4" s="6"/>
      <c r="B4" s="6"/>
      <c r="C4" s="6"/>
      <c r="D4" s="6"/>
      <c r="E4" s="6"/>
      <c r="F4" s="6"/>
      <c r="G4" s="340" t="s">
        <v>888</v>
      </c>
      <c r="H4" s="340"/>
      <c r="I4" s="341"/>
      <c r="J4" s="341"/>
      <c r="K4" s="66"/>
      <c r="L4" s="64"/>
      <c r="M4" s="65"/>
    </row>
    <row r="5" spans="1:13" ht="16.5">
      <c r="A5" s="6"/>
      <c r="B5" s="6"/>
      <c r="C5" s="6"/>
      <c r="D5" s="6"/>
      <c r="E5" s="6"/>
      <c r="F5" s="6"/>
      <c r="G5" s="60"/>
      <c r="H5" s="60"/>
      <c r="I5" s="58"/>
      <c r="J5" s="58"/>
      <c r="K5" s="60"/>
      <c r="L5" s="58"/>
      <c r="M5" s="58"/>
    </row>
    <row r="6" spans="1:13" ht="16.5">
      <c r="A6" s="6"/>
      <c r="B6" s="6"/>
      <c r="C6" s="6"/>
      <c r="D6" s="6"/>
      <c r="E6" s="6"/>
      <c r="F6" s="6"/>
      <c r="G6" s="340" t="s">
        <v>176</v>
      </c>
      <c r="H6" s="340"/>
      <c r="I6" s="341"/>
      <c r="J6" s="341"/>
      <c r="K6" s="66"/>
      <c r="L6" s="64"/>
      <c r="M6" s="65"/>
    </row>
    <row r="7" spans="1:13" ht="16.5">
      <c r="A7" s="6"/>
      <c r="B7" s="6"/>
      <c r="C7" s="6"/>
      <c r="D7" s="6"/>
      <c r="E7" s="6"/>
      <c r="F7" s="6"/>
      <c r="G7" s="340" t="s">
        <v>177</v>
      </c>
      <c r="H7" s="340"/>
      <c r="I7" s="341"/>
      <c r="J7" s="341"/>
      <c r="K7" s="66"/>
      <c r="L7" s="64"/>
      <c r="M7" s="65"/>
    </row>
    <row r="8" spans="1:13" ht="16.5">
      <c r="A8" s="6"/>
      <c r="B8" s="6"/>
      <c r="C8" s="6"/>
      <c r="D8" s="6"/>
      <c r="E8" s="6"/>
      <c r="F8" s="6"/>
      <c r="G8" s="340" t="s">
        <v>174</v>
      </c>
      <c r="H8" s="340"/>
      <c r="I8" s="341"/>
      <c r="J8" s="341"/>
      <c r="K8" s="66"/>
      <c r="L8" s="64"/>
      <c r="M8" s="65"/>
    </row>
    <row r="9" spans="1:13" ht="16.5">
      <c r="A9" s="6"/>
      <c r="B9" s="6"/>
      <c r="C9" s="6"/>
      <c r="D9" s="6"/>
      <c r="E9" s="6"/>
      <c r="F9" s="6"/>
      <c r="G9" s="340" t="s">
        <v>178</v>
      </c>
      <c r="H9" s="340"/>
      <c r="I9" s="341"/>
      <c r="J9" s="341"/>
      <c r="K9" s="66"/>
      <c r="L9" s="64"/>
      <c r="M9" s="65"/>
    </row>
    <row r="10" spans="1:13" ht="16.5">
      <c r="A10" s="61"/>
      <c r="B10" s="61"/>
      <c r="C10" s="61"/>
      <c r="D10" s="61"/>
      <c r="E10" s="61"/>
      <c r="F10" s="61"/>
      <c r="G10" s="61"/>
      <c r="H10" s="62"/>
      <c r="I10" s="6"/>
      <c r="J10" s="7"/>
      <c r="K10" s="62"/>
      <c r="L10" s="6"/>
      <c r="M10" s="7"/>
    </row>
    <row r="11" spans="1:13" ht="16.5">
      <c r="A11" s="338" t="s">
        <v>101</v>
      </c>
      <c r="B11" s="338"/>
      <c r="C11" s="338"/>
      <c r="D11" s="338"/>
      <c r="E11" s="338"/>
      <c r="F11" s="338"/>
      <c r="G11" s="338"/>
      <c r="H11" s="338"/>
      <c r="I11" s="6"/>
      <c r="J11" s="7"/>
      <c r="K11" s="66"/>
      <c r="L11" s="6"/>
      <c r="M11" s="7"/>
    </row>
    <row r="12" spans="1:14" ht="16.5">
      <c r="A12" s="338" t="s">
        <v>173</v>
      </c>
      <c r="B12" s="338"/>
      <c r="C12" s="338"/>
      <c r="D12" s="338"/>
      <c r="E12" s="338"/>
      <c r="F12" s="338"/>
      <c r="G12" s="338"/>
      <c r="H12" s="338"/>
      <c r="I12" s="6"/>
      <c r="J12" s="7"/>
      <c r="K12" s="79"/>
      <c r="L12" s="79"/>
      <c r="M12" s="79"/>
      <c r="N12" s="73"/>
    </row>
    <row r="13" spans="1:14" ht="16.5">
      <c r="A13" s="61"/>
      <c r="B13" s="61"/>
      <c r="C13" s="61"/>
      <c r="D13" s="61"/>
      <c r="E13" s="61"/>
      <c r="F13" s="61"/>
      <c r="G13" s="8"/>
      <c r="H13" s="9"/>
      <c r="I13" s="6"/>
      <c r="J13" s="7"/>
      <c r="K13" s="84"/>
      <c r="L13" s="83"/>
      <c r="M13" s="84"/>
      <c r="N13" s="73"/>
    </row>
    <row r="14" spans="1:14" ht="31.5">
      <c r="A14" s="342"/>
      <c r="B14" s="342"/>
      <c r="C14" s="342"/>
      <c r="D14" s="342"/>
      <c r="E14" s="342"/>
      <c r="F14" s="342"/>
      <c r="G14" s="10" t="s">
        <v>45</v>
      </c>
      <c r="H14" s="11" t="s">
        <v>175</v>
      </c>
      <c r="I14" s="63" t="s">
        <v>179</v>
      </c>
      <c r="J14" s="12" t="s">
        <v>175</v>
      </c>
      <c r="K14" s="84"/>
      <c r="L14" s="83"/>
      <c r="M14" s="84"/>
      <c r="N14" s="73"/>
    </row>
    <row r="15" spans="1:14" ht="16.5">
      <c r="A15" s="337">
        <v>1</v>
      </c>
      <c r="B15" s="337"/>
      <c r="C15" s="337"/>
      <c r="D15" s="337"/>
      <c r="E15" s="337"/>
      <c r="F15" s="337"/>
      <c r="G15" s="74">
        <v>2</v>
      </c>
      <c r="H15" s="75">
        <v>3</v>
      </c>
      <c r="I15" s="76"/>
      <c r="J15" s="77">
        <v>3</v>
      </c>
      <c r="K15" s="84"/>
      <c r="L15" s="83"/>
      <c r="M15" s="84"/>
      <c r="N15" s="73"/>
    </row>
    <row r="16" spans="1:14" s="123" customFormat="1" ht="18.75">
      <c r="A16" s="339" t="s">
        <v>805</v>
      </c>
      <c r="B16" s="339"/>
      <c r="C16" s="339"/>
      <c r="D16" s="339"/>
      <c r="E16" s="339"/>
      <c r="F16" s="339"/>
      <c r="G16" s="339"/>
      <c r="H16" s="169">
        <f>H17+H108</f>
        <v>792409.3899999999</v>
      </c>
      <c r="I16" s="169">
        <f>I17+I108</f>
        <v>1548.4</v>
      </c>
      <c r="J16" s="170">
        <f>H16+I16</f>
        <v>793957.7899999999</v>
      </c>
      <c r="K16" s="171"/>
      <c r="L16" s="171"/>
      <c r="M16" s="171"/>
      <c r="N16" s="172"/>
    </row>
    <row r="17" spans="1:14" ht="16.5">
      <c r="A17" s="78" t="s">
        <v>47</v>
      </c>
      <c r="B17" s="78" t="s">
        <v>48</v>
      </c>
      <c r="C17" s="78" t="s">
        <v>49</v>
      </c>
      <c r="D17" s="78" t="s">
        <v>48</v>
      </c>
      <c r="E17" s="78" t="s">
        <v>50</v>
      </c>
      <c r="F17" s="78" t="s">
        <v>46</v>
      </c>
      <c r="G17" s="128" t="s">
        <v>34</v>
      </c>
      <c r="H17" s="97">
        <f>SUM(H18,H29,H23,H48,H51,H61,H74,H84,H42,H67,H105)</f>
        <v>206546.8</v>
      </c>
      <c r="I17" s="97">
        <f>SUM(I18,I29,I23,I48,I51,I61,I74,I84,I42,I67,I105)</f>
        <v>1782.9</v>
      </c>
      <c r="J17" s="97">
        <f>H17+I17</f>
        <v>208329.69999999998</v>
      </c>
      <c r="K17" s="84"/>
      <c r="L17" s="84"/>
      <c r="M17" s="84"/>
      <c r="N17" s="73"/>
    </row>
    <row r="18" spans="1:14" ht="16.5">
      <c r="A18" s="78" t="s">
        <v>47</v>
      </c>
      <c r="B18" s="78" t="s">
        <v>51</v>
      </c>
      <c r="C18" s="78" t="s">
        <v>49</v>
      </c>
      <c r="D18" s="78" t="s">
        <v>48</v>
      </c>
      <c r="E18" s="78" t="s">
        <v>50</v>
      </c>
      <c r="F18" s="78" t="s">
        <v>46</v>
      </c>
      <c r="G18" s="85" t="s">
        <v>4</v>
      </c>
      <c r="H18" s="97">
        <f>SUM(H19)</f>
        <v>155528</v>
      </c>
      <c r="I18" s="97">
        <f>SUM(I19)</f>
        <v>0</v>
      </c>
      <c r="J18" s="97">
        <f>SUM(J19)</f>
        <v>155528</v>
      </c>
      <c r="K18" s="84"/>
      <c r="L18" s="90"/>
      <c r="M18" s="84"/>
      <c r="N18" s="73"/>
    </row>
    <row r="19" spans="1:17" ht="16.5">
      <c r="A19" s="78" t="s">
        <v>47</v>
      </c>
      <c r="B19" s="78" t="s">
        <v>51</v>
      </c>
      <c r="C19" s="78" t="s">
        <v>52</v>
      </c>
      <c r="D19" s="78" t="s">
        <v>51</v>
      </c>
      <c r="E19" s="78" t="s">
        <v>50</v>
      </c>
      <c r="F19" s="78" t="s">
        <v>53</v>
      </c>
      <c r="G19" s="85" t="s">
        <v>5</v>
      </c>
      <c r="H19" s="97">
        <f>H20+H21+H22</f>
        <v>155528</v>
      </c>
      <c r="I19" s="97">
        <f>I20+I21+I22</f>
        <v>0</v>
      </c>
      <c r="J19" s="97">
        <f>J20+J21+J22</f>
        <v>155528</v>
      </c>
      <c r="K19" s="84"/>
      <c r="L19" s="90"/>
      <c r="M19" s="84"/>
      <c r="N19" s="73"/>
      <c r="O19" s="67"/>
      <c r="P19" s="67"/>
      <c r="Q19" s="67"/>
    </row>
    <row r="20" spans="1:17" ht="75" customHeight="1">
      <c r="A20" s="80" t="s">
        <v>47</v>
      </c>
      <c r="B20" s="80" t="s">
        <v>51</v>
      </c>
      <c r="C20" s="80" t="s">
        <v>54</v>
      </c>
      <c r="D20" s="80" t="s">
        <v>51</v>
      </c>
      <c r="E20" s="80" t="s">
        <v>50</v>
      </c>
      <c r="F20" s="80" t="s">
        <v>53</v>
      </c>
      <c r="G20" s="86" t="s">
        <v>188</v>
      </c>
      <c r="H20" s="99">
        <v>154833</v>
      </c>
      <c r="I20" s="98"/>
      <c r="J20" s="99">
        <f>H20+I20</f>
        <v>154833</v>
      </c>
      <c r="K20" s="84"/>
      <c r="L20" s="90"/>
      <c r="M20" s="84"/>
      <c r="N20" s="73"/>
      <c r="O20" s="67"/>
      <c r="P20" s="67"/>
      <c r="Q20" s="67"/>
    </row>
    <row r="21" spans="1:17" ht="105" customHeight="1">
      <c r="A21" s="80" t="s">
        <v>47</v>
      </c>
      <c r="B21" s="80" t="s">
        <v>51</v>
      </c>
      <c r="C21" s="80" t="s">
        <v>55</v>
      </c>
      <c r="D21" s="80" t="s">
        <v>51</v>
      </c>
      <c r="E21" s="80" t="s">
        <v>50</v>
      </c>
      <c r="F21" s="80" t="s">
        <v>53</v>
      </c>
      <c r="G21" s="86" t="s">
        <v>129</v>
      </c>
      <c r="H21" s="99">
        <v>221</v>
      </c>
      <c r="I21" s="98"/>
      <c r="J21" s="99">
        <f>H21+I21</f>
        <v>221</v>
      </c>
      <c r="K21" s="84"/>
      <c r="L21" s="90"/>
      <c r="M21" s="84"/>
      <c r="N21" s="73"/>
      <c r="O21" s="67"/>
      <c r="P21" s="67"/>
      <c r="Q21" s="67"/>
    </row>
    <row r="22" spans="1:17" ht="41.25" customHeight="1">
      <c r="A22" s="80" t="s">
        <v>47</v>
      </c>
      <c r="B22" s="80" t="s">
        <v>51</v>
      </c>
      <c r="C22" s="80" t="s">
        <v>56</v>
      </c>
      <c r="D22" s="80" t="s">
        <v>51</v>
      </c>
      <c r="E22" s="80" t="s">
        <v>50</v>
      </c>
      <c r="F22" s="80" t="s">
        <v>53</v>
      </c>
      <c r="G22" s="86" t="s">
        <v>130</v>
      </c>
      <c r="H22" s="99">
        <v>474</v>
      </c>
      <c r="I22" s="98"/>
      <c r="J22" s="99">
        <f>H22+I22</f>
        <v>474</v>
      </c>
      <c r="K22" s="79"/>
      <c r="L22" s="79"/>
      <c r="M22" s="79"/>
      <c r="N22" s="73"/>
      <c r="O22" s="67"/>
      <c r="P22" s="67"/>
      <c r="Q22" s="67"/>
    </row>
    <row r="23" spans="1:17" ht="33">
      <c r="A23" s="78" t="s">
        <v>47</v>
      </c>
      <c r="B23" s="78" t="s">
        <v>161</v>
      </c>
      <c r="C23" s="78" t="s">
        <v>49</v>
      </c>
      <c r="D23" s="78" t="s">
        <v>48</v>
      </c>
      <c r="E23" s="78" t="s">
        <v>50</v>
      </c>
      <c r="F23" s="78" t="s">
        <v>46</v>
      </c>
      <c r="G23" s="87" t="s">
        <v>160</v>
      </c>
      <c r="H23" s="135">
        <f>H24</f>
        <v>7915.3</v>
      </c>
      <c r="I23" s="135">
        <f>I24+I25+I26+I27+I28</f>
        <v>0</v>
      </c>
      <c r="J23" s="135">
        <f>J24</f>
        <v>7915.3</v>
      </c>
      <c r="K23" s="79"/>
      <c r="L23" s="79"/>
      <c r="M23" s="79"/>
      <c r="N23" s="73"/>
      <c r="O23" s="67"/>
      <c r="P23" s="67"/>
      <c r="Q23" s="67"/>
    </row>
    <row r="24" spans="1:17" ht="33">
      <c r="A24" s="80" t="s">
        <v>47</v>
      </c>
      <c r="B24" s="80" t="s">
        <v>161</v>
      </c>
      <c r="C24" s="80" t="s">
        <v>52</v>
      </c>
      <c r="D24" s="80" t="s">
        <v>51</v>
      </c>
      <c r="E24" s="80" t="s">
        <v>50</v>
      </c>
      <c r="F24" s="80" t="s">
        <v>53</v>
      </c>
      <c r="G24" s="86" t="s">
        <v>162</v>
      </c>
      <c r="H24" s="99">
        <f>H25+H26+H27+H28</f>
        <v>7915.3</v>
      </c>
      <c r="I24" s="99">
        <v>0</v>
      </c>
      <c r="J24" s="99">
        <f>J25+J26+J27+J28</f>
        <v>7915.3</v>
      </c>
      <c r="K24" s="82"/>
      <c r="L24" s="83"/>
      <c r="M24" s="84"/>
      <c r="N24" s="73"/>
      <c r="O24" s="67"/>
      <c r="P24" s="67"/>
      <c r="Q24" s="67"/>
    </row>
    <row r="25" spans="1:17" ht="33">
      <c r="A25" s="80" t="s">
        <v>47</v>
      </c>
      <c r="B25" s="80" t="s">
        <v>161</v>
      </c>
      <c r="C25" s="80" t="s">
        <v>180</v>
      </c>
      <c r="D25" s="80" t="s">
        <v>51</v>
      </c>
      <c r="E25" s="80" t="s">
        <v>50</v>
      </c>
      <c r="F25" s="80" t="s">
        <v>53</v>
      </c>
      <c r="G25" s="89" t="s">
        <v>181</v>
      </c>
      <c r="H25" s="99">
        <v>3646</v>
      </c>
      <c r="I25" s="144"/>
      <c r="J25" s="99">
        <f>H25+I25</f>
        <v>3646</v>
      </c>
      <c r="K25" s="82"/>
      <c r="L25" s="83"/>
      <c r="M25" s="84"/>
      <c r="N25" s="73"/>
      <c r="O25" s="67"/>
      <c r="P25" s="67"/>
      <c r="Q25" s="67"/>
    </row>
    <row r="26" spans="1:17" ht="49.5">
      <c r="A26" s="80" t="s">
        <v>47</v>
      </c>
      <c r="B26" s="80" t="s">
        <v>161</v>
      </c>
      <c r="C26" s="80" t="s">
        <v>185</v>
      </c>
      <c r="D26" s="80" t="s">
        <v>51</v>
      </c>
      <c r="E26" s="80" t="s">
        <v>50</v>
      </c>
      <c r="F26" s="80" t="s">
        <v>53</v>
      </c>
      <c r="G26" s="89" t="s">
        <v>182</v>
      </c>
      <c r="H26" s="99">
        <v>49.3</v>
      </c>
      <c r="I26" s="144"/>
      <c r="J26" s="99">
        <f>H26+I26</f>
        <v>49.3</v>
      </c>
      <c r="K26" s="82"/>
      <c r="L26" s="83"/>
      <c r="M26" s="84"/>
      <c r="N26" s="73"/>
      <c r="O26" s="67"/>
      <c r="P26" s="67"/>
      <c r="Q26" s="67"/>
    </row>
    <row r="27" spans="1:17" ht="49.5">
      <c r="A27" s="80" t="s">
        <v>47</v>
      </c>
      <c r="B27" s="80" t="s">
        <v>161</v>
      </c>
      <c r="C27" s="80" t="s">
        <v>186</v>
      </c>
      <c r="D27" s="80" t="s">
        <v>51</v>
      </c>
      <c r="E27" s="80" t="s">
        <v>50</v>
      </c>
      <c r="F27" s="80" t="s">
        <v>53</v>
      </c>
      <c r="G27" s="89" t="s">
        <v>183</v>
      </c>
      <c r="H27" s="99">
        <v>4220</v>
      </c>
      <c r="I27" s="144"/>
      <c r="J27" s="99">
        <f>H27+I27</f>
        <v>4220</v>
      </c>
      <c r="K27" s="82"/>
      <c r="L27" s="83"/>
      <c r="M27" s="84"/>
      <c r="N27" s="73"/>
      <c r="O27" s="67"/>
      <c r="P27" s="67"/>
      <c r="Q27" s="67"/>
    </row>
    <row r="28" spans="1:17" ht="49.5">
      <c r="A28" s="80" t="s">
        <v>47</v>
      </c>
      <c r="B28" s="80" t="s">
        <v>161</v>
      </c>
      <c r="C28" s="80" t="s">
        <v>187</v>
      </c>
      <c r="D28" s="80" t="s">
        <v>51</v>
      </c>
      <c r="E28" s="80" t="s">
        <v>50</v>
      </c>
      <c r="F28" s="80" t="s">
        <v>53</v>
      </c>
      <c r="G28" s="89" t="s">
        <v>184</v>
      </c>
      <c r="H28" s="99">
        <v>0</v>
      </c>
      <c r="I28" s="144"/>
      <c r="J28" s="99">
        <f>H28+I28</f>
        <v>0</v>
      </c>
      <c r="K28" s="79"/>
      <c r="L28" s="79"/>
      <c r="M28" s="79"/>
      <c r="N28" s="73"/>
      <c r="O28" s="67"/>
      <c r="P28" s="67"/>
      <c r="Q28" s="67"/>
    </row>
    <row r="29" spans="1:14" ht="16.5">
      <c r="A29" s="78" t="s">
        <v>47</v>
      </c>
      <c r="B29" s="78" t="s">
        <v>57</v>
      </c>
      <c r="C29" s="78" t="s">
        <v>49</v>
      </c>
      <c r="D29" s="78" t="s">
        <v>48</v>
      </c>
      <c r="E29" s="78" t="s">
        <v>50</v>
      </c>
      <c r="F29" s="78" t="s">
        <v>46</v>
      </c>
      <c r="G29" s="85" t="s">
        <v>6</v>
      </c>
      <c r="H29" s="97">
        <f>H30+H35+H40+H38</f>
        <v>14527</v>
      </c>
      <c r="I29" s="97">
        <f>I30+I35+I40+I38</f>
        <v>488</v>
      </c>
      <c r="J29" s="97">
        <f>H29+I29</f>
        <v>15015</v>
      </c>
      <c r="K29" s="82"/>
      <c r="L29" s="83"/>
      <c r="M29" s="84"/>
      <c r="N29" s="73"/>
    </row>
    <row r="30" spans="1:14" ht="33">
      <c r="A30" s="78" t="s">
        <v>47</v>
      </c>
      <c r="B30" s="78" t="s">
        <v>57</v>
      </c>
      <c r="C30" s="78" t="s">
        <v>58</v>
      </c>
      <c r="D30" s="78" t="s">
        <v>48</v>
      </c>
      <c r="E30" s="78" t="s">
        <v>50</v>
      </c>
      <c r="F30" s="78" t="s">
        <v>53</v>
      </c>
      <c r="G30" s="87" t="s">
        <v>22</v>
      </c>
      <c r="H30" s="97">
        <f>H31+H33</f>
        <v>4146</v>
      </c>
      <c r="I30" s="97">
        <f>I31+I33</f>
        <v>-56</v>
      </c>
      <c r="J30" s="97">
        <f>J31+J33</f>
        <v>4090</v>
      </c>
      <c r="K30" s="79"/>
      <c r="L30" s="79"/>
      <c r="M30" s="79"/>
      <c r="N30" s="73"/>
    </row>
    <row r="31" spans="1:14" ht="33">
      <c r="A31" s="80" t="s">
        <v>47</v>
      </c>
      <c r="B31" s="80" t="s">
        <v>57</v>
      </c>
      <c r="C31" s="80" t="s">
        <v>59</v>
      </c>
      <c r="D31" s="80" t="s">
        <v>51</v>
      </c>
      <c r="E31" s="80" t="s">
        <v>50</v>
      </c>
      <c r="F31" s="80" t="s">
        <v>53</v>
      </c>
      <c r="G31" s="81" t="s">
        <v>23</v>
      </c>
      <c r="H31" s="145">
        <f>H32</f>
        <v>3650</v>
      </c>
      <c r="I31" s="98">
        <f>I32</f>
        <v>20</v>
      </c>
      <c r="J31" s="99">
        <f aca="true" t="shared" si="0" ref="J31:J41">H31+I31</f>
        <v>3670</v>
      </c>
      <c r="K31" s="82"/>
      <c r="L31" s="83"/>
      <c r="M31" s="84"/>
      <c r="N31" s="73"/>
    </row>
    <row r="32" spans="1:14" ht="33">
      <c r="A32" s="80" t="s">
        <v>47</v>
      </c>
      <c r="B32" s="80" t="s">
        <v>57</v>
      </c>
      <c r="C32" s="80" t="s">
        <v>133</v>
      </c>
      <c r="D32" s="80" t="s">
        <v>51</v>
      </c>
      <c r="E32" s="80" t="s">
        <v>50</v>
      </c>
      <c r="F32" s="80" t="s">
        <v>53</v>
      </c>
      <c r="G32" s="91" t="s">
        <v>134</v>
      </c>
      <c r="H32" s="145">
        <v>3650</v>
      </c>
      <c r="I32" s="98">
        <v>20</v>
      </c>
      <c r="J32" s="99">
        <f t="shared" si="0"/>
        <v>3670</v>
      </c>
      <c r="K32" s="79"/>
      <c r="L32" s="79"/>
      <c r="M32" s="79"/>
      <c r="N32" s="73"/>
    </row>
    <row r="33" spans="1:14" ht="33">
      <c r="A33" s="80" t="s">
        <v>47</v>
      </c>
      <c r="B33" s="80" t="s">
        <v>57</v>
      </c>
      <c r="C33" s="80" t="s">
        <v>60</v>
      </c>
      <c r="D33" s="80" t="s">
        <v>51</v>
      </c>
      <c r="E33" s="80" t="s">
        <v>50</v>
      </c>
      <c r="F33" s="80" t="s">
        <v>53</v>
      </c>
      <c r="G33" s="91" t="s">
        <v>24</v>
      </c>
      <c r="H33" s="145">
        <f>H34</f>
        <v>496</v>
      </c>
      <c r="I33" s="98">
        <f>I34</f>
        <v>-76</v>
      </c>
      <c r="J33" s="99">
        <f t="shared" si="0"/>
        <v>420</v>
      </c>
      <c r="K33" s="82"/>
      <c r="L33" s="83"/>
      <c r="M33" s="84"/>
      <c r="N33" s="73"/>
    </row>
    <row r="34" spans="1:14" ht="33">
      <c r="A34" s="80" t="s">
        <v>47</v>
      </c>
      <c r="B34" s="80" t="s">
        <v>57</v>
      </c>
      <c r="C34" s="80" t="s">
        <v>135</v>
      </c>
      <c r="D34" s="80" t="s">
        <v>51</v>
      </c>
      <c r="E34" s="80" t="s">
        <v>50</v>
      </c>
      <c r="F34" s="80" t="s">
        <v>53</v>
      </c>
      <c r="G34" s="91" t="s">
        <v>24</v>
      </c>
      <c r="H34" s="145">
        <v>496</v>
      </c>
      <c r="I34" s="98">
        <v>-76</v>
      </c>
      <c r="J34" s="99">
        <f t="shared" si="0"/>
        <v>420</v>
      </c>
      <c r="K34" s="79"/>
      <c r="L34" s="79"/>
      <c r="M34" s="79"/>
      <c r="N34" s="73"/>
    </row>
    <row r="35" spans="1:14" ht="16.5">
      <c r="A35" s="78" t="s">
        <v>47</v>
      </c>
      <c r="B35" s="78" t="s">
        <v>57</v>
      </c>
      <c r="C35" s="78" t="s">
        <v>52</v>
      </c>
      <c r="D35" s="78" t="s">
        <v>61</v>
      </c>
      <c r="E35" s="78" t="s">
        <v>50</v>
      </c>
      <c r="F35" s="78" t="s">
        <v>53</v>
      </c>
      <c r="G35" s="87" t="s">
        <v>7</v>
      </c>
      <c r="H35" s="97">
        <f>H36+H37</f>
        <v>10016</v>
      </c>
      <c r="I35" s="97">
        <f>I36+I37</f>
        <v>463</v>
      </c>
      <c r="J35" s="135">
        <f>H35+I35</f>
        <v>10479</v>
      </c>
      <c r="K35" s="82"/>
      <c r="L35" s="82"/>
      <c r="M35" s="82"/>
      <c r="N35" s="73"/>
    </row>
    <row r="36" spans="1:14" ht="16.5">
      <c r="A36" s="80" t="s">
        <v>47</v>
      </c>
      <c r="B36" s="80" t="s">
        <v>57</v>
      </c>
      <c r="C36" s="80" t="s">
        <v>54</v>
      </c>
      <c r="D36" s="80" t="s">
        <v>61</v>
      </c>
      <c r="E36" s="80" t="s">
        <v>50</v>
      </c>
      <c r="F36" s="80" t="s">
        <v>53</v>
      </c>
      <c r="G36" s="91" t="s">
        <v>7</v>
      </c>
      <c r="H36" s="145">
        <v>10000</v>
      </c>
      <c r="I36" s="98">
        <v>460</v>
      </c>
      <c r="J36" s="99">
        <f t="shared" si="0"/>
        <v>10460</v>
      </c>
      <c r="K36" s="82"/>
      <c r="L36" s="83"/>
      <c r="M36" s="84"/>
      <c r="N36" s="73"/>
    </row>
    <row r="37" spans="1:13" ht="33">
      <c r="A37" s="80" t="s">
        <v>47</v>
      </c>
      <c r="B37" s="80" t="s">
        <v>57</v>
      </c>
      <c r="C37" s="80" t="s">
        <v>55</v>
      </c>
      <c r="D37" s="80" t="s">
        <v>61</v>
      </c>
      <c r="E37" s="80" t="s">
        <v>50</v>
      </c>
      <c r="F37" s="80" t="s">
        <v>53</v>
      </c>
      <c r="G37" s="91" t="s">
        <v>781</v>
      </c>
      <c r="H37" s="145">
        <v>16</v>
      </c>
      <c r="I37" s="98">
        <v>3</v>
      </c>
      <c r="J37" s="99">
        <f t="shared" si="0"/>
        <v>19</v>
      </c>
      <c r="K37" s="127"/>
      <c r="L37" s="64"/>
      <c r="M37" s="65"/>
    </row>
    <row r="38" spans="1:14" ht="16.5">
      <c r="A38" s="78" t="s">
        <v>47</v>
      </c>
      <c r="B38" s="78" t="s">
        <v>57</v>
      </c>
      <c r="C38" s="78" t="s">
        <v>62</v>
      </c>
      <c r="D38" s="78" t="s">
        <v>51</v>
      </c>
      <c r="E38" s="78" t="s">
        <v>50</v>
      </c>
      <c r="F38" s="78" t="s">
        <v>53</v>
      </c>
      <c r="G38" s="87" t="s">
        <v>204</v>
      </c>
      <c r="H38" s="97">
        <f>H39</f>
        <v>65</v>
      </c>
      <c r="I38" s="97">
        <f>I39</f>
        <v>-4</v>
      </c>
      <c r="J38" s="97">
        <f t="shared" si="0"/>
        <v>61</v>
      </c>
      <c r="K38" s="79"/>
      <c r="L38" s="79"/>
      <c r="M38" s="79"/>
      <c r="N38" s="73"/>
    </row>
    <row r="39" spans="1:14" ht="16.5">
      <c r="A39" s="80" t="s">
        <v>47</v>
      </c>
      <c r="B39" s="80" t="s">
        <v>57</v>
      </c>
      <c r="C39" s="80" t="s">
        <v>65</v>
      </c>
      <c r="D39" s="80" t="s">
        <v>51</v>
      </c>
      <c r="E39" s="80" t="s">
        <v>50</v>
      </c>
      <c r="F39" s="80" t="s">
        <v>53</v>
      </c>
      <c r="G39" s="92" t="s">
        <v>204</v>
      </c>
      <c r="H39" s="145">
        <v>65</v>
      </c>
      <c r="I39" s="98">
        <v>-4</v>
      </c>
      <c r="J39" s="99">
        <f t="shared" si="0"/>
        <v>61</v>
      </c>
      <c r="K39" s="82"/>
      <c r="L39" s="82"/>
      <c r="M39" s="82"/>
      <c r="N39" s="73"/>
    </row>
    <row r="40" spans="1:14" ht="33">
      <c r="A40" s="78" t="s">
        <v>47</v>
      </c>
      <c r="B40" s="78" t="s">
        <v>57</v>
      </c>
      <c r="C40" s="78" t="s">
        <v>63</v>
      </c>
      <c r="D40" s="78" t="s">
        <v>61</v>
      </c>
      <c r="E40" s="78" t="s">
        <v>50</v>
      </c>
      <c r="F40" s="78" t="s">
        <v>53</v>
      </c>
      <c r="G40" s="87" t="s">
        <v>136</v>
      </c>
      <c r="H40" s="97">
        <f>H41</f>
        <v>300</v>
      </c>
      <c r="I40" s="97">
        <f>I41</f>
        <v>85</v>
      </c>
      <c r="J40" s="97">
        <f t="shared" si="0"/>
        <v>385</v>
      </c>
      <c r="K40" s="82"/>
      <c r="L40" s="83"/>
      <c r="M40" s="84"/>
      <c r="N40" s="73"/>
    </row>
    <row r="41" spans="1:14" ht="33">
      <c r="A41" s="80" t="s">
        <v>47</v>
      </c>
      <c r="B41" s="80" t="s">
        <v>57</v>
      </c>
      <c r="C41" s="80" t="s">
        <v>137</v>
      </c>
      <c r="D41" s="80" t="s">
        <v>61</v>
      </c>
      <c r="E41" s="80" t="s">
        <v>50</v>
      </c>
      <c r="F41" s="80" t="s">
        <v>53</v>
      </c>
      <c r="G41" s="129" t="s">
        <v>138</v>
      </c>
      <c r="H41" s="145">
        <v>300</v>
      </c>
      <c r="I41" s="98">
        <v>85</v>
      </c>
      <c r="J41" s="99">
        <f t="shared" si="0"/>
        <v>385</v>
      </c>
      <c r="K41" s="79"/>
      <c r="L41" s="79"/>
      <c r="M41" s="79"/>
      <c r="N41" s="73"/>
    </row>
    <row r="42" spans="1:14" ht="16.5">
      <c r="A42" s="78" t="s">
        <v>47</v>
      </c>
      <c r="B42" s="78" t="s">
        <v>190</v>
      </c>
      <c r="C42" s="78" t="s">
        <v>49</v>
      </c>
      <c r="D42" s="78" t="s">
        <v>48</v>
      </c>
      <c r="E42" s="78" t="s">
        <v>50</v>
      </c>
      <c r="F42" s="78" t="s">
        <v>46</v>
      </c>
      <c r="G42" s="130" t="s">
        <v>191</v>
      </c>
      <c r="H42" s="97">
        <f>H43</f>
        <v>5</v>
      </c>
      <c r="I42" s="97">
        <f>I43</f>
        <v>0.5</v>
      </c>
      <c r="J42" s="97">
        <f>J43</f>
        <v>5.5</v>
      </c>
      <c r="K42" s="82"/>
      <c r="L42" s="82"/>
      <c r="M42" s="82"/>
      <c r="N42" s="73"/>
    </row>
    <row r="43" spans="1:14" ht="16.5">
      <c r="A43" s="80" t="s">
        <v>47</v>
      </c>
      <c r="B43" s="80" t="s">
        <v>190</v>
      </c>
      <c r="C43" s="80" t="s">
        <v>88</v>
      </c>
      <c r="D43" s="80" t="s">
        <v>48</v>
      </c>
      <c r="E43" s="80" t="s">
        <v>50</v>
      </c>
      <c r="F43" s="80" t="s">
        <v>53</v>
      </c>
      <c r="G43" s="93" t="s">
        <v>192</v>
      </c>
      <c r="H43" s="145">
        <f>H44+H46</f>
        <v>5</v>
      </c>
      <c r="I43" s="145">
        <f>I44+I46</f>
        <v>0.5</v>
      </c>
      <c r="J43" s="99">
        <f>H43+I43</f>
        <v>5.5</v>
      </c>
      <c r="K43" s="82"/>
      <c r="L43" s="83"/>
      <c r="M43" s="84"/>
      <c r="N43" s="73"/>
    </row>
    <row r="44" spans="1:14" ht="33">
      <c r="A44" s="80" t="s">
        <v>47</v>
      </c>
      <c r="B44" s="80" t="s">
        <v>190</v>
      </c>
      <c r="C44" s="80" t="s">
        <v>90</v>
      </c>
      <c r="D44" s="80" t="s">
        <v>48</v>
      </c>
      <c r="E44" s="80" t="s">
        <v>50</v>
      </c>
      <c r="F44" s="80" t="s">
        <v>53</v>
      </c>
      <c r="G44" s="93" t="s">
        <v>782</v>
      </c>
      <c r="H44" s="145">
        <f>H45</f>
        <v>4.5</v>
      </c>
      <c r="I44" s="98">
        <f>I45</f>
        <v>0.3</v>
      </c>
      <c r="J44" s="99">
        <f>H44+I44</f>
        <v>4.8</v>
      </c>
      <c r="K44" s="82"/>
      <c r="L44" s="83"/>
      <c r="M44" s="84"/>
      <c r="N44" s="73"/>
    </row>
    <row r="45" spans="1:14" ht="66">
      <c r="A45" s="80" t="s">
        <v>47</v>
      </c>
      <c r="B45" s="80" t="s">
        <v>190</v>
      </c>
      <c r="C45" s="80" t="s">
        <v>120</v>
      </c>
      <c r="D45" s="80" t="s">
        <v>57</v>
      </c>
      <c r="E45" s="80" t="s">
        <v>50</v>
      </c>
      <c r="F45" s="80" t="s">
        <v>53</v>
      </c>
      <c r="G45" s="91" t="s">
        <v>193</v>
      </c>
      <c r="H45" s="145">
        <v>4.5</v>
      </c>
      <c r="I45" s="98">
        <v>0.3</v>
      </c>
      <c r="J45" s="99">
        <f>H45+I45</f>
        <v>4.8</v>
      </c>
      <c r="K45" s="82"/>
      <c r="L45" s="83"/>
      <c r="M45" s="84"/>
      <c r="N45" s="73"/>
    </row>
    <row r="46" spans="1:14" ht="33">
      <c r="A46" s="80" t="s">
        <v>47</v>
      </c>
      <c r="B46" s="80" t="s">
        <v>190</v>
      </c>
      <c r="C46" s="80" t="s">
        <v>783</v>
      </c>
      <c r="D46" s="80" t="s">
        <v>48</v>
      </c>
      <c r="E46" s="80" t="s">
        <v>50</v>
      </c>
      <c r="F46" s="80" t="s">
        <v>53</v>
      </c>
      <c r="G46" s="91" t="s">
        <v>784</v>
      </c>
      <c r="H46" s="145">
        <f>H47</f>
        <v>0.5</v>
      </c>
      <c r="I46" s="145">
        <f>I47</f>
        <v>0.2</v>
      </c>
      <c r="J46" s="145">
        <f>J47</f>
        <v>0.7</v>
      </c>
      <c r="K46" s="82"/>
      <c r="L46" s="83"/>
      <c r="M46" s="84"/>
      <c r="N46" s="73"/>
    </row>
    <row r="47" spans="1:14" ht="66">
      <c r="A47" s="80" t="s">
        <v>47</v>
      </c>
      <c r="B47" s="80" t="s">
        <v>190</v>
      </c>
      <c r="C47" s="80" t="s">
        <v>785</v>
      </c>
      <c r="D47" s="80" t="s">
        <v>57</v>
      </c>
      <c r="E47" s="80" t="s">
        <v>50</v>
      </c>
      <c r="F47" s="80" t="s">
        <v>53</v>
      </c>
      <c r="G47" s="91" t="s">
        <v>786</v>
      </c>
      <c r="H47" s="145">
        <v>0.5</v>
      </c>
      <c r="I47" s="98">
        <v>0.2</v>
      </c>
      <c r="J47" s="99">
        <f>H47+I47</f>
        <v>0.7</v>
      </c>
      <c r="K47" s="82"/>
      <c r="L47" s="83"/>
      <c r="M47" s="84"/>
      <c r="N47" s="73"/>
    </row>
    <row r="48" spans="1:14" ht="16.5">
      <c r="A48" s="78" t="s">
        <v>47</v>
      </c>
      <c r="B48" s="78" t="s">
        <v>64</v>
      </c>
      <c r="C48" s="78" t="s">
        <v>49</v>
      </c>
      <c r="D48" s="78" t="s">
        <v>48</v>
      </c>
      <c r="E48" s="78" t="s">
        <v>50</v>
      </c>
      <c r="F48" s="78" t="s">
        <v>46</v>
      </c>
      <c r="G48" s="85" t="s">
        <v>8</v>
      </c>
      <c r="H48" s="97">
        <f aca="true" t="shared" si="1" ref="H48:J49">H49</f>
        <v>1420</v>
      </c>
      <c r="I48" s="97">
        <f t="shared" si="1"/>
        <v>60</v>
      </c>
      <c r="J48" s="97">
        <f t="shared" si="1"/>
        <v>1480</v>
      </c>
      <c r="K48" s="82"/>
      <c r="L48" s="83"/>
      <c r="M48" s="84"/>
      <c r="N48" s="73"/>
    </row>
    <row r="49" spans="1:14" ht="33">
      <c r="A49" s="80" t="s">
        <v>47</v>
      </c>
      <c r="B49" s="80" t="s">
        <v>64</v>
      </c>
      <c r="C49" s="80" t="s">
        <v>62</v>
      </c>
      <c r="D49" s="80" t="s">
        <v>51</v>
      </c>
      <c r="E49" s="80" t="s">
        <v>50</v>
      </c>
      <c r="F49" s="80" t="s">
        <v>53</v>
      </c>
      <c r="G49" s="91" t="s">
        <v>20</v>
      </c>
      <c r="H49" s="145">
        <f t="shared" si="1"/>
        <v>1420</v>
      </c>
      <c r="I49" s="145">
        <f t="shared" si="1"/>
        <v>60</v>
      </c>
      <c r="J49" s="145">
        <f t="shared" si="1"/>
        <v>1480</v>
      </c>
      <c r="K49" s="82"/>
      <c r="L49" s="83"/>
      <c r="M49" s="84"/>
      <c r="N49" s="73"/>
    </row>
    <row r="50" spans="1:14" ht="49.5">
      <c r="A50" s="80" t="s">
        <v>47</v>
      </c>
      <c r="B50" s="80" t="s">
        <v>64</v>
      </c>
      <c r="C50" s="80" t="s">
        <v>65</v>
      </c>
      <c r="D50" s="80" t="s">
        <v>51</v>
      </c>
      <c r="E50" s="80" t="s">
        <v>66</v>
      </c>
      <c r="F50" s="80" t="s">
        <v>53</v>
      </c>
      <c r="G50" s="91" t="s">
        <v>139</v>
      </c>
      <c r="H50" s="145">
        <v>1420</v>
      </c>
      <c r="I50" s="98">
        <v>60</v>
      </c>
      <c r="J50" s="99">
        <f>H50+I50</f>
        <v>1480</v>
      </c>
      <c r="K50" s="82"/>
      <c r="L50" s="83"/>
      <c r="M50" s="84"/>
      <c r="N50" s="73"/>
    </row>
    <row r="51" spans="1:14" s="131" customFormat="1" ht="33">
      <c r="A51" s="78" t="s">
        <v>47</v>
      </c>
      <c r="B51" s="78" t="s">
        <v>67</v>
      </c>
      <c r="C51" s="78" t="s">
        <v>49</v>
      </c>
      <c r="D51" s="78" t="s">
        <v>48</v>
      </c>
      <c r="E51" s="78" t="s">
        <v>50</v>
      </c>
      <c r="F51" s="78" t="s">
        <v>46</v>
      </c>
      <c r="G51" s="85" t="s">
        <v>9</v>
      </c>
      <c r="H51" s="97">
        <f>H52+H58</f>
        <v>18768</v>
      </c>
      <c r="I51" s="97">
        <f>I52+I58</f>
        <v>0</v>
      </c>
      <c r="J51" s="97">
        <f>H51+I51</f>
        <v>18768</v>
      </c>
      <c r="K51" s="79"/>
      <c r="L51" s="79"/>
      <c r="M51" s="79"/>
      <c r="N51" s="73"/>
    </row>
    <row r="52" spans="1:14" ht="82.5">
      <c r="A52" s="80" t="s">
        <v>47</v>
      </c>
      <c r="B52" s="80" t="s">
        <v>67</v>
      </c>
      <c r="C52" s="80" t="s">
        <v>69</v>
      </c>
      <c r="D52" s="80" t="s">
        <v>48</v>
      </c>
      <c r="E52" s="80" t="s">
        <v>50</v>
      </c>
      <c r="F52" s="80" t="s">
        <v>68</v>
      </c>
      <c r="G52" s="94" t="s">
        <v>35</v>
      </c>
      <c r="H52" s="145">
        <f>H53+H56</f>
        <v>18625</v>
      </c>
      <c r="I52" s="145">
        <f>I53+I56</f>
        <v>-36</v>
      </c>
      <c r="J52" s="145">
        <f>H52+I52</f>
        <v>18589</v>
      </c>
      <c r="K52" s="82"/>
      <c r="L52" s="82"/>
      <c r="M52" s="82"/>
      <c r="N52" s="73"/>
    </row>
    <row r="53" spans="1:14" ht="66">
      <c r="A53" s="80" t="s">
        <v>47</v>
      </c>
      <c r="B53" s="80" t="s">
        <v>67</v>
      </c>
      <c r="C53" s="80" t="s">
        <v>70</v>
      </c>
      <c r="D53" s="80" t="s">
        <v>48</v>
      </c>
      <c r="E53" s="80" t="s">
        <v>50</v>
      </c>
      <c r="F53" s="80" t="s">
        <v>68</v>
      </c>
      <c r="G53" s="91" t="s">
        <v>25</v>
      </c>
      <c r="H53" s="145">
        <v>13625</v>
      </c>
      <c r="I53" s="145">
        <f>I54+I55</f>
        <v>-1180</v>
      </c>
      <c r="J53" s="99">
        <f aca="true" t="shared" si="2" ref="J53:J60">H53+I53</f>
        <v>12445</v>
      </c>
      <c r="K53" s="82"/>
      <c r="L53" s="83"/>
      <c r="M53" s="84"/>
      <c r="N53" s="73"/>
    </row>
    <row r="54" spans="1:14" ht="82.5">
      <c r="A54" s="80" t="s">
        <v>47</v>
      </c>
      <c r="B54" s="80" t="s">
        <v>67</v>
      </c>
      <c r="C54" s="80" t="s">
        <v>115</v>
      </c>
      <c r="D54" s="80" t="s">
        <v>57</v>
      </c>
      <c r="E54" s="80" t="s">
        <v>50</v>
      </c>
      <c r="F54" s="80" t="s">
        <v>68</v>
      </c>
      <c r="G54" s="91" t="s">
        <v>116</v>
      </c>
      <c r="H54" s="145">
        <v>10225</v>
      </c>
      <c r="I54" s="98">
        <v>-1736</v>
      </c>
      <c r="J54" s="99">
        <f t="shared" si="2"/>
        <v>8489</v>
      </c>
      <c r="K54" s="79"/>
      <c r="L54" s="79"/>
      <c r="M54" s="79"/>
      <c r="N54" s="73"/>
    </row>
    <row r="55" spans="1:14" ht="66">
      <c r="A55" s="80" t="s">
        <v>47</v>
      </c>
      <c r="B55" s="80" t="s">
        <v>67</v>
      </c>
      <c r="C55" s="80" t="s">
        <v>115</v>
      </c>
      <c r="D55" s="80" t="s">
        <v>87</v>
      </c>
      <c r="E55" s="80" t="s">
        <v>50</v>
      </c>
      <c r="F55" s="80" t="s">
        <v>68</v>
      </c>
      <c r="G55" s="91" t="s">
        <v>117</v>
      </c>
      <c r="H55" s="145">
        <v>3400</v>
      </c>
      <c r="I55" s="98">
        <v>556</v>
      </c>
      <c r="J55" s="99">
        <f t="shared" si="2"/>
        <v>3956</v>
      </c>
      <c r="K55" s="82"/>
      <c r="L55" s="83"/>
      <c r="M55" s="84"/>
      <c r="N55" s="73"/>
    </row>
    <row r="56" spans="1:14" ht="33">
      <c r="A56" s="80" t="s">
        <v>47</v>
      </c>
      <c r="B56" s="80" t="s">
        <v>67</v>
      </c>
      <c r="C56" s="80" t="s">
        <v>168</v>
      </c>
      <c r="D56" s="80" t="s">
        <v>48</v>
      </c>
      <c r="E56" s="80" t="s">
        <v>50</v>
      </c>
      <c r="F56" s="80" t="s">
        <v>68</v>
      </c>
      <c r="G56" s="94" t="s">
        <v>169</v>
      </c>
      <c r="H56" s="145">
        <f>H57</f>
        <v>5000</v>
      </c>
      <c r="I56" s="98">
        <f>I57</f>
        <v>1144</v>
      </c>
      <c r="J56" s="99">
        <f t="shared" si="2"/>
        <v>6144</v>
      </c>
      <c r="K56" s="82"/>
      <c r="L56" s="83"/>
      <c r="M56" s="84"/>
      <c r="N56" s="73"/>
    </row>
    <row r="57" spans="1:14" ht="33">
      <c r="A57" s="80" t="s">
        <v>47</v>
      </c>
      <c r="B57" s="80" t="s">
        <v>67</v>
      </c>
      <c r="C57" s="80" t="s">
        <v>171</v>
      </c>
      <c r="D57" s="80" t="s">
        <v>57</v>
      </c>
      <c r="E57" s="80" t="s">
        <v>50</v>
      </c>
      <c r="F57" s="80" t="s">
        <v>68</v>
      </c>
      <c r="G57" s="81" t="s">
        <v>170</v>
      </c>
      <c r="H57" s="145">
        <v>5000</v>
      </c>
      <c r="I57" s="98">
        <v>1144</v>
      </c>
      <c r="J57" s="99">
        <f t="shared" si="2"/>
        <v>6144</v>
      </c>
      <c r="K57" s="82"/>
      <c r="L57" s="83"/>
      <c r="M57" s="84"/>
      <c r="N57" s="73"/>
    </row>
    <row r="58" spans="1:14" ht="66">
      <c r="A58" s="80" t="s">
        <v>47</v>
      </c>
      <c r="B58" s="80" t="s">
        <v>67</v>
      </c>
      <c r="C58" s="80" t="s">
        <v>109</v>
      </c>
      <c r="D58" s="80" t="s">
        <v>48</v>
      </c>
      <c r="E58" s="80" t="s">
        <v>50</v>
      </c>
      <c r="F58" s="80" t="s">
        <v>68</v>
      </c>
      <c r="G58" s="93" t="s">
        <v>110</v>
      </c>
      <c r="H58" s="97">
        <f>H59</f>
        <v>143</v>
      </c>
      <c r="I58" s="97">
        <f>I59</f>
        <v>36</v>
      </c>
      <c r="J58" s="97">
        <f t="shared" si="2"/>
        <v>179</v>
      </c>
      <c r="K58" s="82"/>
      <c r="L58" s="83"/>
      <c r="M58" s="84"/>
      <c r="N58" s="73"/>
    </row>
    <row r="59" spans="1:14" ht="66">
      <c r="A59" s="80" t="s">
        <v>47</v>
      </c>
      <c r="B59" s="80" t="s">
        <v>67</v>
      </c>
      <c r="C59" s="80" t="s">
        <v>111</v>
      </c>
      <c r="D59" s="80" t="s">
        <v>48</v>
      </c>
      <c r="E59" s="80" t="s">
        <v>50</v>
      </c>
      <c r="F59" s="80" t="s">
        <v>68</v>
      </c>
      <c r="G59" s="93" t="s">
        <v>112</v>
      </c>
      <c r="H59" s="145">
        <f>H60</f>
        <v>143</v>
      </c>
      <c r="I59" s="145">
        <f>I60</f>
        <v>36</v>
      </c>
      <c r="J59" s="145">
        <f>J60</f>
        <v>179</v>
      </c>
      <c r="K59" s="82"/>
      <c r="L59" s="83"/>
      <c r="M59" s="84"/>
      <c r="N59" s="73"/>
    </row>
    <row r="60" spans="1:14" ht="66">
      <c r="A60" s="80" t="s">
        <v>47</v>
      </c>
      <c r="B60" s="80" t="s">
        <v>67</v>
      </c>
      <c r="C60" s="80" t="s">
        <v>113</v>
      </c>
      <c r="D60" s="80" t="s">
        <v>57</v>
      </c>
      <c r="E60" s="80" t="s">
        <v>50</v>
      </c>
      <c r="F60" s="80" t="s">
        <v>68</v>
      </c>
      <c r="G60" s="93" t="s">
        <v>114</v>
      </c>
      <c r="H60" s="145">
        <v>143</v>
      </c>
      <c r="I60" s="98">
        <v>36</v>
      </c>
      <c r="J60" s="99">
        <f t="shared" si="2"/>
        <v>179</v>
      </c>
      <c r="K60" s="79"/>
      <c r="L60" s="79"/>
      <c r="M60" s="79"/>
      <c r="N60" s="73"/>
    </row>
    <row r="61" spans="1:14" ht="16.5">
      <c r="A61" s="78" t="s">
        <v>47</v>
      </c>
      <c r="B61" s="78" t="s">
        <v>71</v>
      </c>
      <c r="C61" s="78" t="s">
        <v>49</v>
      </c>
      <c r="D61" s="78" t="s">
        <v>48</v>
      </c>
      <c r="E61" s="78" t="s">
        <v>50</v>
      </c>
      <c r="F61" s="78" t="s">
        <v>46</v>
      </c>
      <c r="G61" s="85" t="s">
        <v>172</v>
      </c>
      <c r="H61" s="97">
        <f>SUM(H62)</f>
        <v>3990</v>
      </c>
      <c r="I61" s="97">
        <f>SUM(I62)</f>
        <v>-92</v>
      </c>
      <c r="J61" s="97">
        <f>SUM(J62)</f>
        <v>3898</v>
      </c>
      <c r="K61" s="82"/>
      <c r="L61" s="82"/>
      <c r="M61" s="82"/>
      <c r="N61" s="73"/>
    </row>
    <row r="62" spans="1:14" ht="16.5">
      <c r="A62" s="80" t="s">
        <v>47</v>
      </c>
      <c r="B62" s="80" t="s">
        <v>71</v>
      </c>
      <c r="C62" s="80" t="s">
        <v>58</v>
      </c>
      <c r="D62" s="80" t="s">
        <v>51</v>
      </c>
      <c r="E62" s="80" t="s">
        <v>50</v>
      </c>
      <c r="F62" s="80" t="s">
        <v>68</v>
      </c>
      <c r="G62" s="81" t="s">
        <v>10</v>
      </c>
      <c r="H62" s="145">
        <f>H63+H64+H65+H66</f>
        <v>3990</v>
      </c>
      <c r="I62" s="98">
        <f>I63+I64+I65+I66</f>
        <v>-92</v>
      </c>
      <c r="J62" s="99">
        <f aca="true" t="shared" si="3" ref="J62:J67">H62+I62</f>
        <v>3898</v>
      </c>
      <c r="K62" s="82"/>
      <c r="L62" s="82"/>
      <c r="M62" s="82"/>
      <c r="N62" s="73"/>
    </row>
    <row r="63" spans="1:14" ht="33">
      <c r="A63" s="80" t="s">
        <v>47</v>
      </c>
      <c r="B63" s="80" t="s">
        <v>71</v>
      </c>
      <c r="C63" s="80" t="s">
        <v>59</v>
      </c>
      <c r="D63" s="80" t="s">
        <v>51</v>
      </c>
      <c r="E63" s="80" t="s">
        <v>50</v>
      </c>
      <c r="F63" s="80" t="s">
        <v>68</v>
      </c>
      <c r="G63" s="86" t="s">
        <v>125</v>
      </c>
      <c r="H63" s="145">
        <v>3200</v>
      </c>
      <c r="I63" s="98">
        <v>-8</v>
      </c>
      <c r="J63" s="99">
        <f t="shared" si="3"/>
        <v>3192</v>
      </c>
      <c r="K63" s="82"/>
      <c r="L63" s="82"/>
      <c r="M63" s="82"/>
      <c r="N63" s="73"/>
    </row>
    <row r="64" spans="1:14" ht="33">
      <c r="A64" s="80" t="s">
        <v>47</v>
      </c>
      <c r="B64" s="80" t="s">
        <v>71</v>
      </c>
      <c r="C64" s="80" t="s">
        <v>60</v>
      </c>
      <c r="D64" s="80" t="s">
        <v>51</v>
      </c>
      <c r="E64" s="80" t="s">
        <v>50</v>
      </c>
      <c r="F64" s="80" t="s">
        <v>68</v>
      </c>
      <c r="G64" s="86" t="s">
        <v>126</v>
      </c>
      <c r="H64" s="145">
        <v>80</v>
      </c>
      <c r="I64" s="98">
        <v>-5</v>
      </c>
      <c r="J64" s="99">
        <f t="shared" si="3"/>
        <v>75</v>
      </c>
      <c r="K64" s="82"/>
      <c r="L64" s="82"/>
      <c r="M64" s="82"/>
      <c r="N64" s="73"/>
    </row>
    <row r="65" spans="1:14" ht="16.5">
      <c r="A65" s="80" t="s">
        <v>47</v>
      </c>
      <c r="B65" s="80" t="s">
        <v>71</v>
      </c>
      <c r="C65" s="80" t="s">
        <v>123</v>
      </c>
      <c r="D65" s="80" t="s">
        <v>51</v>
      </c>
      <c r="E65" s="80" t="s">
        <v>50</v>
      </c>
      <c r="F65" s="80" t="s">
        <v>68</v>
      </c>
      <c r="G65" s="86" t="s">
        <v>127</v>
      </c>
      <c r="H65" s="145">
        <v>210</v>
      </c>
      <c r="I65" s="98">
        <v>-4</v>
      </c>
      <c r="J65" s="99">
        <f t="shared" si="3"/>
        <v>206</v>
      </c>
      <c r="K65" s="82"/>
      <c r="L65" s="82"/>
      <c r="M65" s="82"/>
      <c r="N65" s="73"/>
    </row>
    <row r="66" spans="1:14" ht="16.5">
      <c r="A66" s="80" t="s">
        <v>47</v>
      </c>
      <c r="B66" s="80" t="s">
        <v>71</v>
      </c>
      <c r="C66" s="80" t="s">
        <v>124</v>
      </c>
      <c r="D66" s="80" t="s">
        <v>51</v>
      </c>
      <c r="E66" s="80" t="s">
        <v>50</v>
      </c>
      <c r="F66" s="80" t="s">
        <v>68</v>
      </c>
      <c r="G66" s="86" t="s">
        <v>128</v>
      </c>
      <c r="H66" s="145">
        <v>500</v>
      </c>
      <c r="I66" s="98">
        <v>-75</v>
      </c>
      <c r="J66" s="99">
        <f t="shared" si="3"/>
        <v>425</v>
      </c>
      <c r="K66" s="82"/>
      <c r="L66" s="83"/>
      <c r="M66" s="84"/>
      <c r="N66" s="73"/>
    </row>
    <row r="67" spans="1:14" ht="33">
      <c r="A67" s="78" t="s">
        <v>47</v>
      </c>
      <c r="B67" s="78" t="s">
        <v>206</v>
      </c>
      <c r="C67" s="78" t="s">
        <v>49</v>
      </c>
      <c r="D67" s="78" t="s">
        <v>48</v>
      </c>
      <c r="E67" s="78" t="s">
        <v>50</v>
      </c>
      <c r="F67" s="78" t="s">
        <v>46</v>
      </c>
      <c r="G67" s="130" t="s">
        <v>205</v>
      </c>
      <c r="H67" s="97">
        <f>H71+H68</f>
        <v>652.6</v>
      </c>
      <c r="I67" s="97">
        <f>I71+I68</f>
        <v>459.5</v>
      </c>
      <c r="J67" s="97">
        <f t="shared" si="3"/>
        <v>1112.1</v>
      </c>
      <c r="K67" s="79"/>
      <c r="L67" s="79"/>
      <c r="M67" s="79"/>
      <c r="N67" s="73"/>
    </row>
    <row r="68" spans="1:14" ht="16.5">
      <c r="A68" s="80" t="s">
        <v>47</v>
      </c>
      <c r="B68" s="80" t="s">
        <v>206</v>
      </c>
      <c r="C68" s="80" t="s">
        <v>58</v>
      </c>
      <c r="D68" s="80" t="s">
        <v>48</v>
      </c>
      <c r="E68" s="80" t="s">
        <v>50</v>
      </c>
      <c r="F68" s="80" t="s">
        <v>208</v>
      </c>
      <c r="G68" s="93" t="s">
        <v>219</v>
      </c>
      <c r="H68" s="145">
        <f aca="true" t="shared" si="4" ref="H68:J69">H69</f>
        <v>3</v>
      </c>
      <c r="I68" s="145">
        <f t="shared" si="4"/>
        <v>1.5</v>
      </c>
      <c r="J68" s="145">
        <f t="shared" si="4"/>
        <v>4.5</v>
      </c>
      <c r="K68" s="79"/>
      <c r="L68" s="79"/>
      <c r="M68" s="79"/>
      <c r="N68" s="73"/>
    </row>
    <row r="69" spans="1:14" ht="16.5">
      <c r="A69" s="80" t="s">
        <v>47</v>
      </c>
      <c r="B69" s="80" t="s">
        <v>206</v>
      </c>
      <c r="C69" s="80" t="s">
        <v>221</v>
      </c>
      <c r="D69" s="80" t="s">
        <v>48</v>
      </c>
      <c r="E69" s="80" t="s">
        <v>50</v>
      </c>
      <c r="F69" s="80" t="s">
        <v>208</v>
      </c>
      <c r="G69" s="93" t="s">
        <v>223</v>
      </c>
      <c r="H69" s="145">
        <f t="shared" si="4"/>
        <v>3</v>
      </c>
      <c r="I69" s="145">
        <f t="shared" si="4"/>
        <v>1.5</v>
      </c>
      <c r="J69" s="145">
        <f t="shared" si="4"/>
        <v>4.5</v>
      </c>
      <c r="K69" s="79"/>
      <c r="L69" s="79"/>
      <c r="M69" s="79"/>
      <c r="N69" s="73"/>
    </row>
    <row r="70" spans="1:14" ht="33">
      <c r="A70" s="80" t="s">
        <v>47</v>
      </c>
      <c r="B70" s="80" t="s">
        <v>206</v>
      </c>
      <c r="C70" s="80" t="s">
        <v>220</v>
      </c>
      <c r="D70" s="80" t="s">
        <v>57</v>
      </c>
      <c r="E70" s="80" t="s">
        <v>50</v>
      </c>
      <c r="F70" s="80" t="s">
        <v>208</v>
      </c>
      <c r="G70" s="93" t="s">
        <v>222</v>
      </c>
      <c r="H70" s="145">
        <v>3</v>
      </c>
      <c r="I70" s="145">
        <v>1.5</v>
      </c>
      <c r="J70" s="145">
        <f>H70+I70</f>
        <v>4.5</v>
      </c>
      <c r="K70" s="79"/>
      <c r="L70" s="82"/>
      <c r="M70" s="82"/>
      <c r="N70" s="73"/>
    </row>
    <row r="71" spans="1:14" ht="16.5">
      <c r="A71" s="80" t="s">
        <v>47</v>
      </c>
      <c r="B71" s="80" t="s">
        <v>206</v>
      </c>
      <c r="C71" s="80" t="s">
        <v>52</v>
      </c>
      <c r="D71" s="80" t="s">
        <v>48</v>
      </c>
      <c r="E71" s="80" t="s">
        <v>50</v>
      </c>
      <c r="F71" s="80" t="s">
        <v>208</v>
      </c>
      <c r="G71" s="93" t="s">
        <v>207</v>
      </c>
      <c r="H71" s="145">
        <f>H72</f>
        <v>649.6</v>
      </c>
      <c r="I71" s="145">
        <f>I72</f>
        <v>458</v>
      </c>
      <c r="J71" s="145">
        <f>H71+I71</f>
        <v>1107.6</v>
      </c>
      <c r="K71" s="79"/>
      <c r="L71" s="79"/>
      <c r="M71" s="79"/>
      <c r="N71" s="73"/>
    </row>
    <row r="72" spans="1:14" ht="16.5">
      <c r="A72" s="80" t="s">
        <v>47</v>
      </c>
      <c r="B72" s="80" t="s">
        <v>206</v>
      </c>
      <c r="C72" s="80" t="s">
        <v>209</v>
      </c>
      <c r="D72" s="80" t="s">
        <v>48</v>
      </c>
      <c r="E72" s="80" t="s">
        <v>50</v>
      </c>
      <c r="F72" s="80" t="s">
        <v>208</v>
      </c>
      <c r="G72" s="93" t="s">
        <v>210</v>
      </c>
      <c r="H72" s="145">
        <f>H73</f>
        <v>649.6</v>
      </c>
      <c r="I72" s="145">
        <f>I73</f>
        <v>458</v>
      </c>
      <c r="J72" s="145">
        <f>H72+I72</f>
        <v>1107.6</v>
      </c>
      <c r="K72" s="82"/>
      <c r="L72" s="82"/>
      <c r="M72" s="82"/>
      <c r="N72" s="73"/>
    </row>
    <row r="73" spans="1:14" ht="16.5">
      <c r="A73" s="80" t="s">
        <v>47</v>
      </c>
      <c r="B73" s="80" t="s">
        <v>206</v>
      </c>
      <c r="C73" s="80" t="s">
        <v>211</v>
      </c>
      <c r="D73" s="80" t="s">
        <v>57</v>
      </c>
      <c r="E73" s="80" t="s">
        <v>50</v>
      </c>
      <c r="F73" s="80" t="s">
        <v>208</v>
      </c>
      <c r="G73" s="93" t="s">
        <v>212</v>
      </c>
      <c r="H73" s="145">
        <v>649.6</v>
      </c>
      <c r="I73" s="98">
        <v>458</v>
      </c>
      <c r="J73" s="99">
        <f>H73+I73</f>
        <v>1107.6</v>
      </c>
      <c r="K73" s="82"/>
      <c r="L73" s="83"/>
      <c r="M73" s="84"/>
      <c r="N73" s="73"/>
    </row>
    <row r="74" spans="1:14" ht="33">
      <c r="A74" s="78" t="s">
        <v>47</v>
      </c>
      <c r="B74" s="78" t="s">
        <v>72</v>
      </c>
      <c r="C74" s="78" t="s">
        <v>49</v>
      </c>
      <c r="D74" s="78" t="s">
        <v>48</v>
      </c>
      <c r="E74" s="78" t="s">
        <v>50</v>
      </c>
      <c r="F74" s="78" t="s">
        <v>46</v>
      </c>
      <c r="G74" s="85" t="s">
        <v>37</v>
      </c>
      <c r="H74" s="97">
        <f>H75</f>
        <v>1380</v>
      </c>
      <c r="I74" s="97">
        <f>I75</f>
        <v>711</v>
      </c>
      <c r="J74" s="97">
        <f>H74+I74</f>
        <v>2091</v>
      </c>
      <c r="K74" s="82"/>
      <c r="L74" s="83"/>
      <c r="M74" s="84"/>
      <c r="N74" s="73"/>
    </row>
    <row r="75" spans="1:14" ht="82.5">
      <c r="A75" s="78" t="s">
        <v>47</v>
      </c>
      <c r="B75" s="78" t="s">
        <v>72</v>
      </c>
      <c r="C75" s="78" t="s">
        <v>49</v>
      </c>
      <c r="D75" s="78" t="s">
        <v>48</v>
      </c>
      <c r="E75" s="78" t="s">
        <v>50</v>
      </c>
      <c r="F75" s="78" t="s">
        <v>46</v>
      </c>
      <c r="G75" s="85" t="s">
        <v>252</v>
      </c>
      <c r="H75" s="97">
        <f>H76+H78+H80</f>
        <v>1380</v>
      </c>
      <c r="I75" s="97">
        <f>I76+I78+I80</f>
        <v>711</v>
      </c>
      <c r="J75" s="97">
        <f aca="true" t="shared" si="5" ref="J75:J83">H75+I75</f>
        <v>2091</v>
      </c>
      <c r="K75" s="82"/>
      <c r="L75" s="83"/>
      <c r="M75" s="84"/>
      <c r="N75" s="73"/>
    </row>
    <row r="76" spans="1:14" ht="82.5">
      <c r="A76" s="80" t="s">
        <v>47</v>
      </c>
      <c r="B76" s="80" t="s">
        <v>72</v>
      </c>
      <c r="C76" s="80" t="s">
        <v>251</v>
      </c>
      <c r="D76" s="80" t="s">
        <v>57</v>
      </c>
      <c r="E76" s="80" t="s">
        <v>50</v>
      </c>
      <c r="F76" s="80" t="s">
        <v>249</v>
      </c>
      <c r="G76" s="81" t="s">
        <v>250</v>
      </c>
      <c r="H76" s="97">
        <f>H77</f>
        <v>973</v>
      </c>
      <c r="I76" s="97">
        <f>I77</f>
        <v>700</v>
      </c>
      <c r="J76" s="97">
        <f t="shared" si="5"/>
        <v>1673</v>
      </c>
      <c r="K76" s="82"/>
      <c r="L76" s="83"/>
      <c r="M76" s="84"/>
      <c r="N76" s="73"/>
    </row>
    <row r="77" spans="1:14" ht="82.5">
      <c r="A77" s="80" t="s">
        <v>47</v>
      </c>
      <c r="B77" s="80" t="s">
        <v>72</v>
      </c>
      <c r="C77" s="80" t="s">
        <v>247</v>
      </c>
      <c r="D77" s="80" t="s">
        <v>57</v>
      </c>
      <c r="E77" s="80" t="s">
        <v>50</v>
      </c>
      <c r="F77" s="80" t="s">
        <v>249</v>
      </c>
      <c r="G77" s="81" t="s">
        <v>248</v>
      </c>
      <c r="H77" s="145">
        <v>973</v>
      </c>
      <c r="I77" s="145">
        <v>700</v>
      </c>
      <c r="J77" s="145">
        <f t="shared" si="5"/>
        <v>1673</v>
      </c>
      <c r="K77" s="79"/>
      <c r="L77" s="79"/>
      <c r="M77" s="79"/>
      <c r="N77" s="73"/>
    </row>
    <row r="78" spans="1:14" ht="33">
      <c r="A78" s="80" t="s">
        <v>47</v>
      </c>
      <c r="B78" s="80" t="s">
        <v>72</v>
      </c>
      <c r="C78" s="80" t="s">
        <v>62</v>
      </c>
      <c r="D78" s="80" t="s">
        <v>48</v>
      </c>
      <c r="E78" s="80" t="s">
        <v>50</v>
      </c>
      <c r="F78" s="80" t="s">
        <v>249</v>
      </c>
      <c r="G78" s="81" t="s">
        <v>772</v>
      </c>
      <c r="H78" s="97">
        <f>H79</f>
        <v>25</v>
      </c>
      <c r="I78" s="97">
        <f>I79</f>
        <v>8</v>
      </c>
      <c r="J78" s="97">
        <f>J79</f>
        <v>33</v>
      </c>
      <c r="K78" s="79"/>
      <c r="L78" s="79"/>
      <c r="M78" s="79"/>
      <c r="N78" s="73"/>
    </row>
    <row r="79" spans="1:14" ht="33">
      <c r="A79" s="80" t="s">
        <v>47</v>
      </c>
      <c r="B79" s="80" t="s">
        <v>72</v>
      </c>
      <c r="C79" s="80" t="s">
        <v>773</v>
      </c>
      <c r="D79" s="80" t="s">
        <v>57</v>
      </c>
      <c r="E79" s="80" t="s">
        <v>50</v>
      </c>
      <c r="F79" s="80" t="s">
        <v>249</v>
      </c>
      <c r="G79" s="81" t="s">
        <v>774</v>
      </c>
      <c r="H79" s="145">
        <v>25</v>
      </c>
      <c r="I79" s="145">
        <v>8</v>
      </c>
      <c r="J79" s="145">
        <f>H79+I79</f>
        <v>33</v>
      </c>
      <c r="K79" s="82"/>
      <c r="L79" s="83"/>
      <c r="M79" s="84"/>
      <c r="N79" s="73"/>
    </row>
    <row r="80" spans="1:14" ht="49.5">
      <c r="A80" s="80" t="s">
        <v>47</v>
      </c>
      <c r="B80" s="80" t="s">
        <v>72</v>
      </c>
      <c r="C80" s="80" t="s">
        <v>88</v>
      </c>
      <c r="D80" s="80" t="s">
        <v>48</v>
      </c>
      <c r="E80" s="80" t="s">
        <v>50</v>
      </c>
      <c r="F80" s="80" t="s">
        <v>89</v>
      </c>
      <c r="G80" s="91" t="s">
        <v>118</v>
      </c>
      <c r="H80" s="145">
        <f>SUM(H81)</f>
        <v>382</v>
      </c>
      <c r="I80" s="145">
        <f>SUM(I81)</f>
        <v>3</v>
      </c>
      <c r="J80" s="145">
        <f>SUM(J81)</f>
        <v>385</v>
      </c>
      <c r="K80" s="79"/>
      <c r="L80" s="95"/>
      <c r="M80" s="88"/>
      <c r="N80" s="73"/>
    </row>
    <row r="81" spans="1:14" ht="33">
      <c r="A81" s="80" t="s">
        <v>47</v>
      </c>
      <c r="B81" s="80" t="s">
        <v>72</v>
      </c>
      <c r="C81" s="80" t="s">
        <v>90</v>
      </c>
      <c r="D81" s="80" t="s">
        <v>48</v>
      </c>
      <c r="E81" s="80" t="s">
        <v>50</v>
      </c>
      <c r="F81" s="80" t="s">
        <v>89</v>
      </c>
      <c r="G81" s="91" t="s">
        <v>119</v>
      </c>
      <c r="H81" s="145">
        <f>H82+H83</f>
        <v>382</v>
      </c>
      <c r="I81" s="145">
        <f>I82+I83</f>
        <v>3</v>
      </c>
      <c r="J81" s="145">
        <f>J82+J83</f>
        <v>385</v>
      </c>
      <c r="K81" s="82"/>
      <c r="L81" s="83"/>
      <c r="M81" s="84"/>
      <c r="N81" s="73"/>
    </row>
    <row r="82" spans="1:14" ht="49.5">
      <c r="A82" s="80" t="s">
        <v>47</v>
      </c>
      <c r="B82" s="80" t="s">
        <v>72</v>
      </c>
      <c r="C82" s="80" t="s">
        <v>120</v>
      </c>
      <c r="D82" s="80" t="s">
        <v>57</v>
      </c>
      <c r="E82" s="80" t="s">
        <v>50</v>
      </c>
      <c r="F82" s="80" t="s">
        <v>89</v>
      </c>
      <c r="G82" s="91" t="s">
        <v>121</v>
      </c>
      <c r="H82" s="145">
        <v>19</v>
      </c>
      <c r="I82" s="98">
        <v>1</v>
      </c>
      <c r="J82" s="99">
        <f t="shared" si="5"/>
        <v>20</v>
      </c>
      <c r="K82" s="79"/>
      <c r="L82" s="79"/>
      <c r="M82" s="79"/>
      <c r="N82" s="73"/>
    </row>
    <row r="83" spans="1:14" ht="33">
      <c r="A83" s="80" t="s">
        <v>47</v>
      </c>
      <c r="B83" s="80" t="s">
        <v>72</v>
      </c>
      <c r="C83" s="80" t="s">
        <v>120</v>
      </c>
      <c r="D83" s="80" t="s">
        <v>87</v>
      </c>
      <c r="E83" s="80" t="s">
        <v>50</v>
      </c>
      <c r="F83" s="80" t="s">
        <v>89</v>
      </c>
      <c r="G83" s="91" t="s">
        <v>122</v>
      </c>
      <c r="H83" s="145">
        <v>363</v>
      </c>
      <c r="I83" s="98">
        <v>2</v>
      </c>
      <c r="J83" s="99">
        <f t="shared" si="5"/>
        <v>365</v>
      </c>
      <c r="K83" s="82"/>
      <c r="L83" s="83"/>
      <c r="M83" s="84"/>
      <c r="N83" s="73"/>
    </row>
    <row r="84" spans="1:17" ht="16.5">
      <c r="A84" s="78" t="s">
        <v>47</v>
      </c>
      <c r="B84" s="78" t="s">
        <v>73</v>
      </c>
      <c r="C84" s="78" t="s">
        <v>49</v>
      </c>
      <c r="D84" s="78" t="s">
        <v>48</v>
      </c>
      <c r="E84" s="78" t="s">
        <v>50</v>
      </c>
      <c r="F84" s="78" t="s">
        <v>46</v>
      </c>
      <c r="G84" s="85" t="s">
        <v>11</v>
      </c>
      <c r="H84" s="97">
        <f>H85+H89+H94+H95+H102+H103+H99+H101+H87+H97</f>
        <v>2350.9</v>
      </c>
      <c r="I84" s="97">
        <f>I85+I89+I94+I95+I102+I103+I99+I101+I87+I97</f>
        <v>152.9</v>
      </c>
      <c r="J84" s="97">
        <f>J85+J89+J94+J95+J102+J103+J99+J101+J87+J97</f>
        <v>2503.8</v>
      </c>
      <c r="K84" s="82"/>
      <c r="L84" s="83"/>
      <c r="M84" s="84"/>
      <c r="N84" s="73"/>
      <c r="O84" s="132"/>
      <c r="P84" s="31"/>
      <c r="Q84" s="31"/>
    </row>
    <row r="85" spans="1:17" ht="33">
      <c r="A85" s="78" t="s">
        <v>47</v>
      </c>
      <c r="B85" s="78" t="s">
        <v>73</v>
      </c>
      <c r="C85" s="78" t="s">
        <v>62</v>
      </c>
      <c r="D85" s="78" t="s">
        <v>48</v>
      </c>
      <c r="E85" s="78" t="s">
        <v>50</v>
      </c>
      <c r="F85" s="78" t="s">
        <v>91</v>
      </c>
      <c r="G85" s="87" t="s">
        <v>140</v>
      </c>
      <c r="H85" s="97">
        <f>SUM(H86:H86)</f>
        <v>20.4</v>
      </c>
      <c r="I85" s="97">
        <f>SUM(I86:I86)</f>
        <v>-2.4</v>
      </c>
      <c r="J85" s="97">
        <f>SUM(J86:J86)</f>
        <v>18</v>
      </c>
      <c r="K85" s="82"/>
      <c r="L85" s="83"/>
      <c r="M85" s="84"/>
      <c r="N85" s="73"/>
      <c r="O85" s="69"/>
      <c r="P85" s="31"/>
      <c r="Q85" s="31"/>
    </row>
    <row r="86" spans="1:17" ht="72">
      <c r="A86" s="80" t="s">
        <v>47</v>
      </c>
      <c r="B86" s="80" t="s">
        <v>73</v>
      </c>
      <c r="C86" s="80" t="s">
        <v>65</v>
      </c>
      <c r="D86" s="80" t="s">
        <v>51</v>
      </c>
      <c r="E86" s="80" t="s">
        <v>50</v>
      </c>
      <c r="F86" s="80" t="s">
        <v>91</v>
      </c>
      <c r="G86" s="91" t="s">
        <v>189</v>
      </c>
      <c r="H86" s="145">
        <v>20.4</v>
      </c>
      <c r="I86" s="98">
        <v>-2.4</v>
      </c>
      <c r="J86" s="99">
        <f>H86+I86</f>
        <v>18</v>
      </c>
      <c r="K86" s="79"/>
      <c r="L86" s="79"/>
      <c r="M86" s="79"/>
      <c r="N86" s="73"/>
      <c r="O86" s="69"/>
      <c r="P86" s="70"/>
      <c r="Q86" s="31"/>
    </row>
    <row r="87" spans="1:17" ht="49.5">
      <c r="A87" s="80" t="s">
        <v>47</v>
      </c>
      <c r="B87" s="80" t="s">
        <v>73</v>
      </c>
      <c r="C87" s="80" t="s">
        <v>235</v>
      </c>
      <c r="D87" s="80" t="s">
        <v>48</v>
      </c>
      <c r="E87" s="80" t="s">
        <v>50</v>
      </c>
      <c r="F87" s="80" t="s">
        <v>91</v>
      </c>
      <c r="G87" s="93" t="s">
        <v>237</v>
      </c>
      <c r="H87" s="97">
        <f>H88</f>
        <v>6.5</v>
      </c>
      <c r="I87" s="134">
        <f>I88</f>
        <v>5</v>
      </c>
      <c r="J87" s="135">
        <f>H87+I87</f>
        <v>11.5</v>
      </c>
      <c r="K87" s="79"/>
      <c r="L87" s="79"/>
      <c r="M87" s="79"/>
      <c r="N87" s="73"/>
      <c r="O87" s="69"/>
      <c r="P87" s="70"/>
      <c r="Q87" s="31"/>
    </row>
    <row r="88" spans="1:17" ht="49.5">
      <c r="A88" s="80" t="s">
        <v>47</v>
      </c>
      <c r="B88" s="80" t="s">
        <v>73</v>
      </c>
      <c r="C88" s="80" t="s">
        <v>235</v>
      </c>
      <c r="D88" s="80" t="s">
        <v>51</v>
      </c>
      <c r="E88" s="80" t="s">
        <v>50</v>
      </c>
      <c r="F88" s="80" t="s">
        <v>91</v>
      </c>
      <c r="G88" s="93" t="s">
        <v>237</v>
      </c>
      <c r="H88" s="145">
        <v>6.5</v>
      </c>
      <c r="I88" s="98">
        <v>5</v>
      </c>
      <c r="J88" s="99">
        <f>H88+I88</f>
        <v>11.5</v>
      </c>
      <c r="K88" s="82"/>
      <c r="L88" s="83"/>
      <c r="M88" s="84"/>
      <c r="N88" s="73"/>
      <c r="O88" s="69"/>
      <c r="P88" s="70"/>
      <c r="Q88" s="31"/>
    </row>
    <row r="89" spans="1:17" ht="99.75">
      <c r="A89" s="78" t="s">
        <v>47</v>
      </c>
      <c r="B89" s="78" t="s">
        <v>73</v>
      </c>
      <c r="C89" s="78" t="s">
        <v>92</v>
      </c>
      <c r="D89" s="78" t="s">
        <v>51</v>
      </c>
      <c r="E89" s="78" t="s">
        <v>50</v>
      </c>
      <c r="F89" s="78" t="s">
        <v>91</v>
      </c>
      <c r="G89" s="87" t="s">
        <v>792</v>
      </c>
      <c r="H89" s="97">
        <f>SUM(H90:H93)</f>
        <v>208</v>
      </c>
      <c r="I89" s="97">
        <f>SUM(I90:I93)</f>
        <v>57.3</v>
      </c>
      <c r="J89" s="97">
        <f>SUM(J90:J93)</f>
        <v>265.3</v>
      </c>
      <c r="K89" s="79"/>
      <c r="L89" s="79"/>
      <c r="M89" s="79"/>
      <c r="N89" s="73"/>
      <c r="O89" s="69"/>
      <c r="P89" s="70"/>
      <c r="Q89" s="31"/>
    </row>
    <row r="90" spans="1:17" ht="33">
      <c r="A90" s="80" t="s">
        <v>47</v>
      </c>
      <c r="B90" s="80" t="s">
        <v>73</v>
      </c>
      <c r="C90" s="80" t="s">
        <v>93</v>
      </c>
      <c r="D90" s="80" t="s">
        <v>51</v>
      </c>
      <c r="E90" s="80" t="s">
        <v>50</v>
      </c>
      <c r="F90" s="80" t="s">
        <v>91</v>
      </c>
      <c r="G90" s="81" t="s">
        <v>26</v>
      </c>
      <c r="H90" s="145">
        <v>4</v>
      </c>
      <c r="I90" s="98">
        <v>0.5</v>
      </c>
      <c r="J90" s="99">
        <f aca="true" t="shared" si="6" ref="J90:J96">H90+I90</f>
        <v>4.5</v>
      </c>
      <c r="K90" s="82"/>
      <c r="L90" s="83"/>
      <c r="M90" s="84"/>
      <c r="N90" s="73"/>
      <c r="O90" s="69"/>
      <c r="P90" s="70"/>
      <c r="Q90" s="67"/>
    </row>
    <row r="91" spans="1:17" ht="33">
      <c r="A91" s="80" t="s">
        <v>47</v>
      </c>
      <c r="B91" s="80" t="s">
        <v>73</v>
      </c>
      <c r="C91" s="80" t="s">
        <v>882</v>
      </c>
      <c r="D91" s="80" t="s">
        <v>51</v>
      </c>
      <c r="E91" s="80" t="s">
        <v>50</v>
      </c>
      <c r="F91" s="80" t="s">
        <v>91</v>
      </c>
      <c r="G91" s="321" t="s">
        <v>883</v>
      </c>
      <c r="H91" s="145">
        <v>0</v>
      </c>
      <c r="I91" s="98">
        <v>50</v>
      </c>
      <c r="J91" s="99">
        <f t="shared" si="6"/>
        <v>50</v>
      </c>
      <c r="K91"/>
      <c r="L91" s="83"/>
      <c r="M91" s="84"/>
      <c r="N91" s="73"/>
      <c r="O91" s="69"/>
      <c r="P91" s="70"/>
      <c r="Q91" s="67"/>
    </row>
    <row r="92" spans="1:17" ht="33">
      <c r="A92" s="80" t="s">
        <v>47</v>
      </c>
      <c r="B92" s="80" t="s">
        <v>73</v>
      </c>
      <c r="C92" s="80" t="s">
        <v>94</v>
      </c>
      <c r="D92" s="80" t="s">
        <v>51</v>
      </c>
      <c r="E92" s="80" t="s">
        <v>50</v>
      </c>
      <c r="F92" s="80" t="s">
        <v>91</v>
      </c>
      <c r="G92" s="81" t="s">
        <v>27</v>
      </c>
      <c r="H92" s="145">
        <v>197</v>
      </c>
      <c r="I92" s="98">
        <v>3</v>
      </c>
      <c r="J92" s="99">
        <f t="shared" si="6"/>
        <v>200</v>
      </c>
      <c r="K92" s="79"/>
      <c r="L92" s="95"/>
      <c r="M92" s="88"/>
      <c r="N92" s="73"/>
      <c r="O92" s="71"/>
      <c r="P92" s="70"/>
      <c r="Q92" s="67"/>
    </row>
    <row r="93" spans="1:17" ht="16.5">
      <c r="A93" s="80" t="s">
        <v>47</v>
      </c>
      <c r="B93" s="80" t="s">
        <v>73</v>
      </c>
      <c r="C93" s="80" t="s">
        <v>95</v>
      </c>
      <c r="D93" s="80" t="s">
        <v>51</v>
      </c>
      <c r="E93" s="80" t="s">
        <v>50</v>
      </c>
      <c r="F93" s="80" t="s">
        <v>91</v>
      </c>
      <c r="G93" s="91" t="s">
        <v>141</v>
      </c>
      <c r="H93" s="145">
        <v>7</v>
      </c>
      <c r="I93" s="98">
        <v>3.8</v>
      </c>
      <c r="J93" s="99">
        <f t="shared" si="6"/>
        <v>10.8</v>
      </c>
      <c r="K93" s="79"/>
      <c r="L93" s="79"/>
      <c r="M93" s="79"/>
      <c r="N93" s="73"/>
      <c r="O93" s="71"/>
      <c r="P93" s="70"/>
      <c r="Q93" s="67"/>
    </row>
    <row r="94" spans="1:17" ht="49.5">
      <c r="A94" s="78" t="s">
        <v>47</v>
      </c>
      <c r="B94" s="78" t="s">
        <v>73</v>
      </c>
      <c r="C94" s="78" t="s">
        <v>96</v>
      </c>
      <c r="D94" s="78" t="s">
        <v>51</v>
      </c>
      <c r="E94" s="78" t="s">
        <v>50</v>
      </c>
      <c r="F94" s="78" t="s">
        <v>91</v>
      </c>
      <c r="G94" s="96" t="s">
        <v>143</v>
      </c>
      <c r="H94" s="97">
        <v>295</v>
      </c>
      <c r="I94" s="97">
        <v>-120</v>
      </c>
      <c r="J94" s="97">
        <f t="shared" si="6"/>
        <v>175</v>
      </c>
      <c r="K94" s="79"/>
      <c r="L94" s="79"/>
      <c r="M94" s="79"/>
      <c r="N94" s="73"/>
      <c r="O94" s="69"/>
      <c r="P94" s="70"/>
      <c r="Q94" s="31"/>
    </row>
    <row r="95" spans="1:17" ht="33">
      <c r="A95" s="78" t="s">
        <v>47</v>
      </c>
      <c r="B95" s="78" t="s">
        <v>73</v>
      </c>
      <c r="C95" s="78" t="s">
        <v>203</v>
      </c>
      <c r="D95" s="78" t="s">
        <v>51</v>
      </c>
      <c r="E95" s="78" t="s">
        <v>50</v>
      </c>
      <c r="F95" s="78" t="s">
        <v>91</v>
      </c>
      <c r="G95" s="130" t="s">
        <v>202</v>
      </c>
      <c r="H95" s="97">
        <f>H96</f>
        <v>665</v>
      </c>
      <c r="I95" s="97">
        <f>I96</f>
        <v>3</v>
      </c>
      <c r="J95" s="97">
        <f t="shared" si="6"/>
        <v>668</v>
      </c>
      <c r="K95" s="82"/>
      <c r="L95" s="83"/>
      <c r="M95" s="84"/>
      <c r="N95" s="73"/>
      <c r="O95" s="69"/>
      <c r="P95" s="70"/>
      <c r="Q95" s="31"/>
    </row>
    <row r="96" spans="1:17" ht="49.5">
      <c r="A96" s="80" t="s">
        <v>47</v>
      </c>
      <c r="B96" s="80" t="s">
        <v>73</v>
      </c>
      <c r="C96" s="80" t="s">
        <v>108</v>
      </c>
      <c r="D96" s="80" t="s">
        <v>51</v>
      </c>
      <c r="E96" s="80" t="s">
        <v>50</v>
      </c>
      <c r="F96" s="80" t="s">
        <v>91</v>
      </c>
      <c r="G96" s="91" t="s">
        <v>142</v>
      </c>
      <c r="H96" s="145">
        <v>665</v>
      </c>
      <c r="I96" s="98">
        <v>3</v>
      </c>
      <c r="J96" s="99">
        <f t="shared" si="6"/>
        <v>668</v>
      </c>
      <c r="K96" s="79"/>
      <c r="L96" s="95"/>
      <c r="M96" s="88"/>
      <c r="N96" s="73"/>
      <c r="O96" s="69"/>
      <c r="P96" s="70"/>
      <c r="Q96" s="31"/>
    </row>
    <row r="97" spans="1:17" ht="33">
      <c r="A97" s="80" t="s">
        <v>47</v>
      </c>
      <c r="B97" s="80" t="s">
        <v>73</v>
      </c>
      <c r="C97" s="80" t="s">
        <v>884</v>
      </c>
      <c r="D97" s="80" t="s">
        <v>48</v>
      </c>
      <c r="E97" s="80" t="s">
        <v>50</v>
      </c>
      <c r="F97" s="80" t="s">
        <v>91</v>
      </c>
      <c r="G97" s="321" t="s">
        <v>885</v>
      </c>
      <c r="H97" s="145">
        <f>H98</f>
        <v>0</v>
      </c>
      <c r="I97" s="145">
        <f>I98</f>
        <v>42</v>
      </c>
      <c r="J97" s="145">
        <f>J98</f>
        <v>42</v>
      </c>
      <c r="K97"/>
      <c r="L97" s="95"/>
      <c r="M97" s="88"/>
      <c r="N97" s="73"/>
      <c r="O97" s="69"/>
      <c r="P97" s="70"/>
      <c r="Q97" s="31"/>
    </row>
    <row r="98" spans="1:17" ht="49.5">
      <c r="A98" s="80" t="s">
        <v>47</v>
      </c>
      <c r="B98" s="80" t="s">
        <v>73</v>
      </c>
      <c r="C98" s="80" t="s">
        <v>884</v>
      </c>
      <c r="D98" s="80" t="s">
        <v>57</v>
      </c>
      <c r="E98" s="80" t="s">
        <v>50</v>
      </c>
      <c r="F98" s="80" t="s">
        <v>91</v>
      </c>
      <c r="G98" s="321" t="s">
        <v>886</v>
      </c>
      <c r="H98" s="145">
        <v>0</v>
      </c>
      <c r="I98" s="98">
        <v>42</v>
      </c>
      <c r="J98" s="99">
        <f>H98+I98</f>
        <v>42</v>
      </c>
      <c r="K98"/>
      <c r="L98" s="95"/>
      <c r="M98" s="88"/>
      <c r="N98" s="73"/>
      <c r="O98" s="69"/>
      <c r="P98" s="70"/>
      <c r="Q98" s="31"/>
    </row>
    <row r="99" spans="1:17" ht="49.5">
      <c r="A99" s="78" t="s">
        <v>47</v>
      </c>
      <c r="B99" s="78" t="s">
        <v>73</v>
      </c>
      <c r="C99" s="78" t="s">
        <v>213</v>
      </c>
      <c r="D99" s="78" t="s">
        <v>48</v>
      </c>
      <c r="E99" s="78" t="s">
        <v>50</v>
      </c>
      <c r="F99" s="78" t="s">
        <v>91</v>
      </c>
      <c r="G99" s="130" t="s">
        <v>214</v>
      </c>
      <c r="H99" s="97">
        <f>H100</f>
        <v>15</v>
      </c>
      <c r="I99" s="97">
        <f>I100</f>
        <v>0</v>
      </c>
      <c r="J99" s="97">
        <f>J100</f>
        <v>15</v>
      </c>
      <c r="K99" s="82"/>
      <c r="L99" s="83"/>
      <c r="M99" s="84"/>
      <c r="N99" s="73"/>
      <c r="O99" s="69"/>
      <c r="P99" s="70"/>
      <c r="Q99" s="31"/>
    </row>
    <row r="100" spans="1:17" ht="49.5">
      <c r="A100" s="80" t="s">
        <v>47</v>
      </c>
      <c r="B100" s="80" t="s">
        <v>73</v>
      </c>
      <c r="C100" s="80" t="s">
        <v>215</v>
      </c>
      <c r="D100" s="80" t="s">
        <v>57</v>
      </c>
      <c r="E100" s="80" t="s">
        <v>50</v>
      </c>
      <c r="F100" s="80" t="s">
        <v>91</v>
      </c>
      <c r="G100" s="93" t="s">
        <v>216</v>
      </c>
      <c r="H100" s="145">
        <v>15</v>
      </c>
      <c r="I100" s="98">
        <v>0</v>
      </c>
      <c r="J100" s="99">
        <f>H100+I100</f>
        <v>15</v>
      </c>
      <c r="K100" s="82"/>
      <c r="L100" s="83"/>
      <c r="M100" s="84"/>
      <c r="N100" s="73"/>
      <c r="O100" s="69"/>
      <c r="P100" s="70"/>
      <c r="Q100" s="31"/>
    </row>
    <row r="101" spans="1:17" ht="33">
      <c r="A101" s="126">
        <v>1</v>
      </c>
      <c r="B101" s="80" t="s">
        <v>73</v>
      </c>
      <c r="C101" s="80" t="s">
        <v>217</v>
      </c>
      <c r="D101" s="80" t="s">
        <v>51</v>
      </c>
      <c r="E101" s="80" t="s">
        <v>50</v>
      </c>
      <c r="F101" s="80" t="s">
        <v>91</v>
      </c>
      <c r="G101" s="91" t="s">
        <v>218</v>
      </c>
      <c r="H101" s="145">
        <v>0</v>
      </c>
      <c r="I101" s="98"/>
      <c r="J101" s="99">
        <f>H101+I101</f>
        <v>0</v>
      </c>
      <c r="K101" s="82"/>
      <c r="L101" s="83"/>
      <c r="M101" s="84"/>
      <c r="N101" s="73"/>
      <c r="O101" s="69"/>
      <c r="P101" s="70"/>
      <c r="Q101" s="31"/>
    </row>
    <row r="102" spans="1:17" ht="68.25" customHeight="1">
      <c r="A102" s="80" t="s">
        <v>47</v>
      </c>
      <c r="B102" s="80" t="s">
        <v>73</v>
      </c>
      <c r="C102" s="80" t="s">
        <v>106</v>
      </c>
      <c r="D102" s="80" t="s">
        <v>51</v>
      </c>
      <c r="E102" s="80" t="s">
        <v>50</v>
      </c>
      <c r="F102" s="80" t="s">
        <v>91</v>
      </c>
      <c r="G102" s="91" t="s">
        <v>107</v>
      </c>
      <c r="H102" s="145">
        <v>201</v>
      </c>
      <c r="I102" s="145">
        <v>8</v>
      </c>
      <c r="J102" s="145">
        <f>H102+I102</f>
        <v>209</v>
      </c>
      <c r="K102" s="82"/>
      <c r="L102" s="83"/>
      <c r="M102" s="84"/>
      <c r="N102" s="73"/>
      <c r="O102" s="69"/>
      <c r="P102" s="70"/>
      <c r="Q102" s="31"/>
    </row>
    <row r="103" spans="1:17" ht="33">
      <c r="A103" s="78" t="s">
        <v>47</v>
      </c>
      <c r="B103" s="78" t="s">
        <v>73</v>
      </c>
      <c r="C103" s="78" t="s">
        <v>97</v>
      </c>
      <c r="D103" s="78" t="s">
        <v>48</v>
      </c>
      <c r="E103" s="78" t="s">
        <v>50</v>
      </c>
      <c r="F103" s="78" t="s">
        <v>91</v>
      </c>
      <c r="G103" s="85" t="s">
        <v>12</v>
      </c>
      <c r="H103" s="97">
        <f>SUM(H104)</f>
        <v>940</v>
      </c>
      <c r="I103" s="97">
        <f>SUM(I104)</f>
        <v>160</v>
      </c>
      <c r="J103" s="97">
        <f>SUM(J104)</f>
        <v>1100</v>
      </c>
      <c r="K103" s="97"/>
      <c r="L103" s="97"/>
      <c r="M103" s="97"/>
      <c r="N103" s="73"/>
      <c r="O103" s="133"/>
      <c r="P103" s="70"/>
      <c r="Q103" s="31"/>
    </row>
    <row r="104" spans="1:14" ht="33">
      <c r="A104" s="80" t="s">
        <v>47</v>
      </c>
      <c r="B104" s="80" t="s">
        <v>73</v>
      </c>
      <c r="C104" s="80" t="s">
        <v>98</v>
      </c>
      <c r="D104" s="80" t="s">
        <v>57</v>
      </c>
      <c r="E104" s="80" t="s">
        <v>50</v>
      </c>
      <c r="F104" s="80" t="s">
        <v>91</v>
      </c>
      <c r="G104" s="81" t="s">
        <v>13</v>
      </c>
      <c r="H104" s="145">
        <v>940</v>
      </c>
      <c r="I104" s="98">
        <v>160</v>
      </c>
      <c r="J104" s="99">
        <f aca="true" t="shared" si="7" ref="J104:J109">H104+I104</f>
        <v>1100</v>
      </c>
      <c r="K104" s="97"/>
      <c r="L104" s="97"/>
      <c r="M104" s="97"/>
      <c r="N104" s="73"/>
    </row>
    <row r="105" spans="1:14" ht="16.5">
      <c r="A105" s="78" t="s">
        <v>47</v>
      </c>
      <c r="B105" s="78" t="s">
        <v>239</v>
      </c>
      <c r="C105" s="78" t="s">
        <v>49</v>
      </c>
      <c r="D105" s="78" t="s">
        <v>48</v>
      </c>
      <c r="E105" s="78" t="s">
        <v>50</v>
      </c>
      <c r="F105" s="78" t="s">
        <v>241</v>
      </c>
      <c r="G105" s="85" t="s">
        <v>255</v>
      </c>
      <c r="H105" s="97">
        <f aca="true" t="shared" si="8" ref="H105:J106">H106</f>
        <v>10</v>
      </c>
      <c r="I105" s="97">
        <f t="shared" si="8"/>
        <v>3</v>
      </c>
      <c r="J105" s="97">
        <f t="shared" si="8"/>
        <v>13</v>
      </c>
      <c r="K105" s="82"/>
      <c r="L105" s="83"/>
      <c r="M105" s="84"/>
      <c r="N105" s="73"/>
    </row>
    <row r="106" spans="1:14" ht="16.5">
      <c r="A106" s="80" t="s">
        <v>47</v>
      </c>
      <c r="B106" s="80" t="s">
        <v>239</v>
      </c>
      <c r="C106" s="80" t="s">
        <v>69</v>
      </c>
      <c r="D106" s="80" t="s">
        <v>48</v>
      </c>
      <c r="E106" s="80" t="s">
        <v>50</v>
      </c>
      <c r="F106" s="80" t="s">
        <v>241</v>
      </c>
      <c r="G106" s="81" t="s">
        <v>240</v>
      </c>
      <c r="H106" s="145">
        <f t="shared" si="8"/>
        <v>10</v>
      </c>
      <c r="I106" s="145">
        <f t="shared" si="8"/>
        <v>3</v>
      </c>
      <c r="J106" s="145">
        <f t="shared" si="8"/>
        <v>13</v>
      </c>
      <c r="K106" s="79"/>
      <c r="L106" s="79"/>
      <c r="M106" s="79"/>
      <c r="N106" s="73"/>
    </row>
    <row r="107" spans="1:14" ht="16.5">
      <c r="A107" s="80" t="s">
        <v>47</v>
      </c>
      <c r="B107" s="80" t="s">
        <v>239</v>
      </c>
      <c r="C107" s="80" t="s">
        <v>253</v>
      </c>
      <c r="D107" s="80" t="s">
        <v>57</v>
      </c>
      <c r="E107" s="80" t="s">
        <v>50</v>
      </c>
      <c r="F107" s="80" t="s">
        <v>241</v>
      </c>
      <c r="G107" s="81" t="s">
        <v>254</v>
      </c>
      <c r="H107" s="145">
        <v>10</v>
      </c>
      <c r="I107" s="98">
        <v>3</v>
      </c>
      <c r="J107" s="99">
        <f t="shared" si="7"/>
        <v>13</v>
      </c>
      <c r="K107" s="82"/>
      <c r="L107" s="83"/>
      <c r="M107" s="84"/>
      <c r="N107" s="73"/>
    </row>
    <row r="108" spans="1:14" ht="16.5">
      <c r="A108" s="78" t="s">
        <v>74</v>
      </c>
      <c r="B108" s="78" t="s">
        <v>48</v>
      </c>
      <c r="C108" s="78" t="s">
        <v>49</v>
      </c>
      <c r="D108" s="78" t="s">
        <v>48</v>
      </c>
      <c r="E108" s="78" t="s">
        <v>50</v>
      </c>
      <c r="F108" s="78" t="s">
        <v>77</v>
      </c>
      <c r="G108" s="85" t="s">
        <v>14</v>
      </c>
      <c r="H108" s="97">
        <f>SUM(H109)</f>
        <v>585862.59</v>
      </c>
      <c r="I108" s="97">
        <f>SUM(I109)</f>
        <v>-234.5</v>
      </c>
      <c r="J108" s="97">
        <f t="shared" si="7"/>
        <v>585628.09</v>
      </c>
      <c r="K108" s="79"/>
      <c r="L108" s="79"/>
      <c r="M108" s="79"/>
      <c r="N108" s="73"/>
    </row>
    <row r="109" spans="1:14" ht="33">
      <c r="A109" s="80" t="s">
        <v>74</v>
      </c>
      <c r="B109" s="80" t="s">
        <v>61</v>
      </c>
      <c r="C109" s="80" t="s">
        <v>49</v>
      </c>
      <c r="D109" s="80" t="s">
        <v>48</v>
      </c>
      <c r="E109" s="80" t="s">
        <v>50</v>
      </c>
      <c r="F109" s="80" t="s">
        <v>77</v>
      </c>
      <c r="G109" s="81" t="s">
        <v>15</v>
      </c>
      <c r="H109" s="97">
        <f>SUM(H110,H115,H143,H177)</f>
        <v>585862.59</v>
      </c>
      <c r="I109" s="97">
        <f>SUM(I110,I115,I143,I177)</f>
        <v>-234.5</v>
      </c>
      <c r="J109" s="97">
        <f t="shared" si="7"/>
        <v>585628.09</v>
      </c>
      <c r="K109" s="79"/>
      <c r="L109" s="79"/>
      <c r="M109" s="79"/>
      <c r="N109" s="73"/>
    </row>
    <row r="110" spans="1:14" ht="33">
      <c r="A110" s="78" t="s">
        <v>74</v>
      </c>
      <c r="B110" s="78" t="s">
        <v>61</v>
      </c>
      <c r="C110" s="78" t="s">
        <v>58</v>
      </c>
      <c r="D110" s="78" t="s">
        <v>48</v>
      </c>
      <c r="E110" s="78" t="s">
        <v>50</v>
      </c>
      <c r="F110" s="78" t="s">
        <v>77</v>
      </c>
      <c r="G110" s="85" t="s">
        <v>28</v>
      </c>
      <c r="H110" s="97">
        <f>SUM(H111+H113)</f>
        <v>151861</v>
      </c>
      <c r="I110" s="97">
        <f>SUM(I111+I113)</f>
        <v>0</v>
      </c>
      <c r="J110" s="97">
        <f>SUM(J111+J113)</f>
        <v>151861</v>
      </c>
      <c r="K110" s="82"/>
      <c r="L110" s="82"/>
      <c r="M110" s="82"/>
      <c r="N110" s="73"/>
    </row>
    <row r="111" spans="1:14" ht="16.5">
      <c r="A111" s="78" t="s">
        <v>74</v>
      </c>
      <c r="B111" s="78" t="s">
        <v>61</v>
      </c>
      <c r="C111" s="78" t="s">
        <v>85</v>
      </c>
      <c r="D111" s="78" t="s">
        <v>48</v>
      </c>
      <c r="E111" s="78" t="s">
        <v>50</v>
      </c>
      <c r="F111" s="78" t="s">
        <v>77</v>
      </c>
      <c r="G111" s="85" t="s">
        <v>39</v>
      </c>
      <c r="H111" s="97">
        <f>SUM(H112)</f>
        <v>26254.5</v>
      </c>
      <c r="I111" s="97">
        <f>SUM(I112)</f>
        <v>0</v>
      </c>
      <c r="J111" s="97">
        <f>SUM(J112)</f>
        <v>26254.5</v>
      </c>
      <c r="K111" s="79"/>
      <c r="L111" s="79"/>
      <c r="M111" s="79"/>
      <c r="N111" s="73"/>
    </row>
    <row r="112" spans="1:14" ht="33">
      <c r="A112" s="80" t="s">
        <v>74</v>
      </c>
      <c r="B112" s="80" t="s">
        <v>61</v>
      </c>
      <c r="C112" s="80" t="s">
        <v>85</v>
      </c>
      <c r="D112" s="80" t="s">
        <v>57</v>
      </c>
      <c r="E112" s="80" t="s">
        <v>50</v>
      </c>
      <c r="F112" s="80" t="s">
        <v>77</v>
      </c>
      <c r="G112" s="81" t="s">
        <v>38</v>
      </c>
      <c r="H112" s="145">
        <v>26254.5</v>
      </c>
      <c r="I112" s="98"/>
      <c r="J112" s="99">
        <f>H112+I112</f>
        <v>26254.5</v>
      </c>
      <c r="K112" s="82"/>
      <c r="L112" s="82"/>
      <c r="M112" s="82"/>
      <c r="N112" s="73"/>
    </row>
    <row r="113" spans="1:14" ht="33">
      <c r="A113" s="78" t="s">
        <v>74</v>
      </c>
      <c r="B113" s="78" t="s">
        <v>61</v>
      </c>
      <c r="C113" s="78" t="s">
        <v>86</v>
      </c>
      <c r="D113" s="78" t="s">
        <v>48</v>
      </c>
      <c r="E113" s="78" t="s">
        <v>50</v>
      </c>
      <c r="F113" s="78" t="s">
        <v>77</v>
      </c>
      <c r="G113" s="85" t="s">
        <v>16</v>
      </c>
      <c r="H113" s="97">
        <f>SUM(H114)</f>
        <v>125606.5</v>
      </c>
      <c r="I113" s="97">
        <f>SUM(I114)</f>
        <v>0</v>
      </c>
      <c r="J113" s="97">
        <f>SUM(J114)</f>
        <v>125606.5</v>
      </c>
      <c r="K113" s="79"/>
      <c r="L113" s="79"/>
      <c r="M113" s="79"/>
      <c r="N113" s="73"/>
    </row>
    <row r="114" spans="1:14" ht="33">
      <c r="A114" s="80" t="s">
        <v>74</v>
      </c>
      <c r="B114" s="80" t="s">
        <v>61</v>
      </c>
      <c r="C114" s="80" t="s">
        <v>86</v>
      </c>
      <c r="D114" s="80" t="s">
        <v>57</v>
      </c>
      <c r="E114" s="80" t="s">
        <v>50</v>
      </c>
      <c r="F114" s="80" t="s">
        <v>77</v>
      </c>
      <c r="G114" s="81" t="s">
        <v>17</v>
      </c>
      <c r="H114" s="145">
        <v>125606.5</v>
      </c>
      <c r="I114" s="98"/>
      <c r="J114" s="99">
        <f>H114+I114</f>
        <v>125606.5</v>
      </c>
      <c r="K114" s="82"/>
      <c r="L114" s="82"/>
      <c r="M114" s="82"/>
      <c r="N114" s="73"/>
    </row>
    <row r="115" spans="1:14" ht="33">
      <c r="A115" s="78" t="s">
        <v>74</v>
      </c>
      <c r="B115" s="78" t="s">
        <v>61</v>
      </c>
      <c r="C115" s="78" t="s">
        <v>52</v>
      </c>
      <c r="D115" s="78" t="s">
        <v>48</v>
      </c>
      <c r="E115" s="78" t="s">
        <v>50</v>
      </c>
      <c r="F115" s="78" t="s">
        <v>77</v>
      </c>
      <c r="G115" s="128" t="s">
        <v>29</v>
      </c>
      <c r="H115" s="97">
        <f>H132+H128+H130+H123+H118+H120+H116+H126</f>
        <v>182769.342</v>
      </c>
      <c r="I115" s="97">
        <f>I132+I128+I130+I123+I118+I120+I116+I126</f>
        <v>535.5</v>
      </c>
      <c r="J115" s="97">
        <f>J132+J128+J130+J123+J118+J120+J116+J126</f>
        <v>183304.842</v>
      </c>
      <c r="K115" s="82"/>
      <c r="L115" s="82"/>
      <c r="M115" s="82"/>
      <c r="N115" s="73"/>
    </row>
    <row r="116" spans="1:14" ht="49.5">
      <c r="A116" s="78" t="s">
        <v>74</v>
      </c>
      <c r="B116" s="78" t="s">
        <v>61</v>
      </c>
      <c r="C116" s="78" t="s">
        <v>775</v>
      </c>
      <c r="D116" s="78" t="s">
        <v>48</v>
      </c>
      <c r="E116" s="78" t="s">
        <v>50</v>
      </c>
      <c r="F116" s="78" t="s">
        <v>77</v>
      </c>
      <c r="G116" s="128" t="s">
        <v>758</v>
      </c>
      <c r="H116" s="97">
        <f>H117</f>
        <v>800</v>
      </c>
      <c r="I116" s="97">
        <f>I117</f>
        <v>535.5</v>
      </c>
      <c r="J116" s="97">
        <f>H116+I116</f>
        <v>1335.5</v>
      </c>
      <c r="K116" s="79"/>
      <c r="L116" s="79"/>
      <c r="M116" s="79"/>
      <c r="N116" s="73"/>
    </row>
    <row r="117" spans="1:14" ht="49.5">
      <c r="A117" s="80" t="s">
        <v>74</v>
      </c>
      <c r="B117" s="80" t="s">
        <v>61</v>
      </c>
      <c r="C117" s="80" t="s">
        <v>775</v>
      </c>
      <c r="D117" s="80" t="s">
        <v>57</v>
      </c>
      <c r="E117" s="80" t="s">
        <v>50</v>
      </c>
      <c r="F117" s="80" t="s">
        <v>77</v>
      </c>
      <c r="G117" s="8" t="s">
        <v>757</v>
      </c>
      <c r="H117" s="145">
        <v>800</v>
      </c>
      <c r="I117" s="145">
        <v>535.5</v>
      </c>
      <c r="J117" s="145">
        <f>H117+I117</f>
        <v>1335.5</v>
      </c>
      <c r="K117" s="82"/>
      <c r="L117" s="83"/>
      <c r="M117" s="84"/>
      <c r="N117" s="73"/>
    </row>
    <row r="118" spans="1:14" ht="33">
      <c r="A118" s="78" t="s">
        <v>74</v>
      </c>
      <c r="B118" s="78" t="s">
        <v>61</v>
      </c>
      <c r="C118" s="78" t="s">
        <v>199</v>
      </c>
      <c r="D118" s="78" t="s">
        <v>48</v>
      </c>
      <c r="E118" s="78" t="s">
        <v>50</v>
      </c>
      <c r="F118" s="78" t="s">
        <v>77</v>
      </c>
      <c r="G118" s="128" t="s">
        <v>200</v>
      </c>
      <c r="H118" s="97">
        <f>SUM(H119)</f>
        <v>119.3</v>
      </c>
      <c r="I118" s="97">
        <f>I119</f>
        <v>0</v>
      </c>
      <c r="J118" s="97">
        <f>J119</f>
        <v>119.3</v>
      </c>
      <c r="K118" s="82"/>
      <c r="L118" s="83"/>
      <c r="M118" s="84"/>
      <c r="N118" s="73"/>
    </row>
    <row r="119" spans="1:14" ht="66">
      <c r="A119" s="80" t="s">
        <v>74</v>
      </c>
      <c r="B119" s="80" t="s">
        <v>61</v>
      </c>
      <c r="C119" s="80" t="s">
        <v>199</v>
      </c>
      <c r="D119" s="80" t="s">
        <v>57</v>
      </c>
      <c r="E119" s="80" t="s">
        <v>50</v>
      </c>
      <c r="F119" s="80" t="s">
        <v>77</v>
      </c>
      <c r="G119" s="8" t="s">
        <v>198</v>
      </c>
      <c r="H119" s="145">
        <v>119.3</v>
      </c>
      <c r="I119" s="145"/>
      <c r="J119" s="145">
        <f>H119+I119</f>
        <v>119.3</v>
      </c>
      <c r="K119" s="79"/>
      <c r="L119" s="134"/>
      <c r="M119" s="135"/>
      <c r="N119" s="73"/>
    </row>
    <row r="120" spans="1:14" ht="33">
      <c r="A120" s="78" t="s">
        <v>74</v>
      </c>
      <c r="B120" s="78" t="s">
        <v>61</v>
      </c>
      <c r="C120" s="78" t="s">
        <v>230</v>
      </c>
      <c r="D120" s="78" t="s">
        <v>57</v>
      </c>
      <c r="E120" s="78" t="s">
        <v>50</v>
      </c>
      <c r="F120" s="78" t="s">
        <v>77</v>
      </c>
      <c r="G120" s="128" t="s">
        <v>232</v>
      </c>
      <c r="H120" s="97">
        <f>H121+H122</f>
        <v>421.5</v>
      </c>
      <c r="I120" s="97">
        <f>I121+I122</f>
        <v>0</v>
      </c>
      <c r="J120" s="97">
        <f>J121+J122</f>
        <v>421.5</v>
      </c>
      <c r="K120" s="82"/>
      <c r="L120" s="98"/>
      <c r="M120" s="99"/>
      <c r="N120" s="73"/>
    </row>
    <row r="121" spans="1:14" ht="49.5">
      <c r="A121" s="80" t="s">
        <v>74</v>
      </c>
      <c r="B121" s="80" t="s">
        <v>61</v>
      </c>
      <c r="C121" s="80" t="s">
        <v>230</v>
      </c>
      <c r="D121" s="80" t="s">
        <v>57</v>
      </c>
      <c r="E121" s="80" t="s">
        <v>50</v>
      </c>
      <c r="F121" s="80" t="s">
        <v>77</v>
      </c>
      <c r="G121" s="8" t="s">
        <v>231</v>
      </c>
      <c r="H121" s="145">
        <v>181.5</v>
      </c>
      <c r="I121" s="176"/>
      <c r="J121" s="145">
        <f aca="true" t="shared" si="9" ref="J121:J139">H121+I121</f>
        <v>181.5</v>
      </c>
      <c r="K121" s="79"/>
      <c r="L121" s="79"/>
      <c r="M121" s="79"/>
      <c r="N121" s="73"/>
    </row>
    <row r="122" spans="1:14" ht="33">
      <c r="A122" s="80" t="s">
        <v>74</v>
      </c>
      <c r="B122" s="80" t="s">
        <v>61</v>
      </c>
      <c r="C122" s="80" t="s">
        <v>230</v>
      </c>
      <c r="D122" s="80" t="s">
        <v>57</v>
      </c>
      <c r="E122" s="80" t="s">
        <v>50</v>
      </c>
      <c r="F122" s="80" t="s">
        <v>77</v>
      </c>
      <c r="G122" s="8" t="s">
        <v>776</v>
      </c>
      <c r="H122" s="145">
        <v>240</v>
      </c>
      <c r="I122" s="145"/>
      <c r="J122" s="145">
        <f>H122+I122</f>
        <v>240</v>
      </c>
      <c r="K122" s="82"/>
      <c r="L122" s="83"/>
      <c r="M122" s="84"/>
      <c r="N122" s="73"/>
    </row>
    <row r="123" spans="1:14" ht="49.5">
      <c r="A123" s="78" t="s">
        <v>74</v>
      </c>
      <c r="B123" s="78" t="s">
        <v>61</v>
      </c>
      <c r="C123" s="78" t="s">
        <v>166</v>
      </c>
      <c r="D123" s="78" t="s">
        <v>48</v>
      </c>
      <c r="E123" s="78" t="s">
        <v>50</v>
      </c>
      <c r="F123" s="78" t="s">
        <v>77</v>
      </c>
      <c r="G123" s="87" t="s">
        <v>167</v>
      </c>
      <c r="H123" s="97">
        <f>SUM(H124:H125)</f>
        <v>16255.900000000001</v>
      </c>
      <c r="I123" s="97">
        <f>SUM(I124:I125)</f>
        <v>0</v>
      </c>
      <c r="J123" s="97">
        <f>SUM(J124:J125)</f>
        <v>16255.900000000001</v>
      </c>
      <c r="K123" s="82"/>
      <c r="L123" s="83"/>
      <c r="M123" s="84"/>
      <c r="N123" s="73"/>
    </row>
    <row r="124" spans="1:14" ht="66">
      <c r="A124" s="80" t="s">
        <v>74</v>
      </c>
      <c r="B124" s="80" t="s">
        <v>61</v>
      </c>
      <c r="C124" s="80" t="s">
        <v>166</v>
      </c>
      <c r="D124" s="80" t="s">
        <v>57</v>
      </c>
      <c r="E124" s="80" t="s">
        <v>50</v>
      </c>
      <c r="F124" s="80" t="s">
        <v>77</v>
      </c>
      <c r="G124" s="91" t="s">
        <v>777</v>
      </c>
      <c r="H124" s="145">
        <v>7692.3</v>
      </c>
      <c r="I124" s="98"/>
      <c r="J124" s="99">
        <f t="shared" si="9"/>
        <v>7692.3</v>
      </c>
      <c r="K124" s="82"/>
      <c r="L124" s="83"/>
      <c r="M124" s="84"/>
      <c r="N124" s="73"/>
    </row>
    <row r="125" spans="1:14" ht="49.5">
      <c r="A125" s="80" t="s">
        <v>74</v>
      </c>
      <c r="B125" s="80" t="s">
        <v>61</v>
      </c>
      <c r="C125" s="80" t="s">
        <v>166</v>
      </c>
      <c r="D125" s="80" t="s">
        <v>57</v>
      </c>
      <c r="E125" s="80" t="s">
        <v>50</v>
      </c>
      <c r="F125" s="80" t="s">
        <v>77</v>
      </c>
      <c r="G125" s="91" t="s">
        <v>246</v>
      </c>
      <c r="H125" s="145">
        <v>8563.6</v>
      </c>
      <c r="I125" s="98"/>
      <c r="J125" s="99">
        <f t="shared" si="9"/>
        <v>8563.6</v>
      </c>
      <c r="K125" s="79"/>
      <c r="L125" s="79"/>
      <c r="M125" s="79"/>
      <c r="N125" s="73"/>
    </row>
    <row r="126" spans="1:14" ht="49.5">
      <c r="A126" s="78" t="s">
        <v>74</v>
      </c>
      <c r="B126" s="78" t="s">
        <v>61</v>
      </c>
      <c r="C126" s="78" t="s">
        <v>761</v>
      </c>
      <c r="D126" s="78" t="s">
        <v>48</v>
      </c>
      <c r="E126" s="78" t="s">
        <v>50</v>
      </c>
      <c r="F126" s="78" t="s">
        <v>77</v>
      </c>
      <c r="G126" s="87" t="s">
        <v>762</v>
      </c>
      <c r="H126" s="97">
        <f>H127</f>
        <v>603.056</v>
      </c>
      <c r="I126" s="134">
        <f>I127</f>
        <v>0</v>
      </c>
      <c r="J126" s="135">
        <f t="shared" si="9"/>
        <v>603.056</v>
      </c>
      <c r="K126" s="82"/>
      <c r="L126" s="83"/>
      <c r="M126" s="84"/>
      <c r="N126" s="73"/>
    </row>
    <row r="127" spans="1:14" ht="49.5">
      <c r="A127" s="80" t="s">
        <v>74</v>
      </c>
      <c r="B127" s="80" t="s">
        <v>61</v>
      </c>
      <c r="C127" s="80" t="s">
        <v>761</v>
      </c>
      <c r="D127" s="80" t="s">
        <v>57</v>
      </c>
      <c r="E127" s="80" t="s">
        <v>50</v>
      </c>
      <c r="F127" s="80" t="s">
        <v>77</v>
      </c>
      <c r="G127" s="91" t="s">
        <v>762</v>
      </c>
      <c r="H127" s="145">
        <v>603.056</v>
      </c>
      <c r="I127" s="98"/>
      <c r="J127" s="99">
        <f t="shared" si="9"/>
        <v>603.056</v>
      </c>
      <c r="K127" s="82"/>
      <c r="L127" s="83"/>
      <c r="M127" s="84"/>
      <c r="N127" s="73"/>
    </row>
    <row r="128" spans="1:14" ht="82.5">
      <c r="A128" s="78" t="s">
        <v>74</v>
      </c>
      <c r="B128" s="78" t="s">
        <v>61</v>
      </c>
      <c r="C128" s="78" t="s">
        <v>99</v>
      </c>
      <c r="D128" s="78" t="s">
        <v>48</v>
      </c>
      <c r="E128" s="78" t="s">
        <v>50</v>
      </c>
      <c r="F128" s="78" t="s">
        <v>77</v>
      </c>
      <c r="G128" s="85" t="s">
        <v>102</v>
      </c>
      <c r="H128" s="97">
        <f>H129</f>
        <v>65616.018</v>
      </c>
      <c r="I128" s="97">
        <f>I129</f>
        <v>0</v>
      </c>
      <c r="J128" s="97">
        <f t="shared" si="9"/>
        <v>65616.018</v>
      </c>
      <c r="K128" s="82"/>
      <c r="L128" s="83"/>
      <c r="M128" s="84"/>
      <c r="N128" s="73"/>
    </row>
    <row r="129" spans="1:14" ht="90.75" customHeight="1">
      <c r="A129" s="80" t="s">
        <v>74</v>
      </c>
      <c r="B129" s="80" t="s">
        <v>61</v>
      </c>
      <c r="C129" s="80" t="s">
        <v>99</v>
      </c>
      <c r="D129" s="80" t="s">
        <v>57</v>
      </c>
      <c r="E129" s="80" t="s">
        <v>163</v>
      </c>
      <c r="F129" s="80" t="s">
        <v>77</v>
      </c>
      <c r="G129" s="100" t="s">
        <v>164</v>
      </c>
      <c r="H129" s="145">
        <v>65616.018</v>
      </c>
      <c r="I129" s="177"/>
      <c r="J129" s="99">
        <f t="shared" si="9"/>
        <v>65616.018</v>
      </c>
      <c r="K129" s="82"/>
      <c r="L129" s="83"/>
      <c r="M129" s="84"/>
      <c r="N129" s="73"/>
    </row>
    <row r="130" spans="1:14" ht="66">
      <c r="A130" s="78" t="s">
        <v>74</v>
      </c>
      <c r="B130" s="78" t="s">
        <v>61</v>
      </c>
      <c r="C130" s="78" t="s">
        <v>100</v>
      </c>
      <c r="D130" s="78" t="s">
        <v>48</v>
      </c>
      <c r="E130" s="78" t="s">
        <v>50</v>
      </c>
      <c r="F130" s="78" t="s">
        <v>77</v>
      </c>
      <c r="G130" s="85" t="s">
        <v>105</v>
      </c>
      <c r="H130" s="97">
        <f>SUM(H131:H131)</f>
        <v>88895.068</v>
      </c>
      <c r="I130" s="97">
        <f>SUM(I131:I131)</f>
        <v>0</v>
      </c>
      <c r="J130" s="97">
        <f t="shared" si="9"/>
        <v>88895.068</v>
      </c>
      <c r="K130" s="82"/>
      <c r="L130" s="83"/>
      <c r="M130" s="84"/>
      <c r="N130" s="73"/>
    </row>
    <row r="131" spans="1:14" ht="66">
      <c r="A131" s="80" t="s">
        <v>74</v>
      </c>
      <c r="B131" s="80" t="s">
        <v>61</v>
      </c>
      <c r="C131" s="80" t="s">
        <v>100</v>
      </c>
      <c r="D131" s="80" t="s">
        <v>57</v>
      </c>
      <c r="E131" s="80" t="s">
        <v>163</v>
      </c>
      <c r="F131" s="80" t="s">
        <v>77</v>
      </c>
      <c r="G131" s="81" t="s">
        <v>165</v>
      </c>
      <c r="H131" s="145">
        <v>88895.068</v>
      </c>
      <c r="I131" s="177"/>
      <c r="J131" s="99">
        <f t="shared" si="9"/>
        <v>88895.068</v>
      </c>
      <c r="K131" s="82"/>
      <c r="L131" s="83"/>
      <c r="M131" s="84"/>
      <c r="N131" s="73"/>
    </row>
    <row r="132" spans="1:14" ht="16.5">
      <c r="A132" s="78" t="s">
        <v>74</v>
      </c>
      <c r="B132" s="78" t="s">
        <v>61</v>
      </c>
      <c r="C132" s="78" t="s">
        <v>84</v>
      </c>
      <c r="D132" s="78" t="s">
        <v>48</v>
      </c>
      <c r="E132" s="78" t="s">
        <v>50</v>
      </c>
      <c r="F132" s="78" t="s">
        <v>77</v>
      </c>
      <c r="G132" s="85" t="s">
        <v>19</v>
      </c>
      <c r="H132" s="97">
        <f>H133</f>
        <v>10058.499999999998</v>
      </c>
      <c r="I132" s="97">
        <f>I133</f>
        <v>0</v>
      </c>
      <c r="J132" s="97">
        <f t="shared" si="9"/>
        <v>10058.499999999998</v>
      </c>
      <c r="K132" s="82"/>
      <c r="L132" s="83"/>
      <c r="M132" s="84"/>
      <c r="N132" s="73"/>
    </row>
    <row r="133" spans="1:14" ht="16.5">
      <c r="A133" s="80" t="s">
        <v>74</v>
      </c>
      <c r="B133" s="80" t="s">
        <v>61</v>
      </c>
      <c r="C133" s="80" t="s">
        <v>84</v>
      </c>
      <c r="D133" s="80" t="s">
        <v>57</v>
      </c>
      <c r="E133" s="80" t="s">
        <v>50</v>
      </c>
      <c r="F133" s="80" t="s">
        <v>77</v>
      </c>
      <c r="G133" s="81" t="s">
        <v>236</v>
      </c>
      <c r="H133" s="145">
        <f>SUM(H134:H142)</f>
        <v>10058.499999999998</v>
      </c>
      <c r="I133" s="145">
        <f>SUM(I134:I142)</f>
        <v>0</v>
      </c>
      <c r="J133" s="145">
        <f t="shared" si="9"/>
        <v>10058.499999999998</v>
      </c>
      <c r="K133" s="82"/>
      <c r="L133" s="83"/>
      <c r="M133" s="84"/>
      <c r="N133" s="73"/>
    </row>
    <row r="134" spans="1:14" ht="49.5">
      <c r="A134" s="80" t="s">
        <v>194</v>
      </c>
      <c r="B134" s="80" t="s">
        <v>61</v>
      </c>
      <c r="C134" s="80" t="s">
        <v>84</v>
      </c>
      <c r="D134" s="80" t="s">
        <v>57</v>
      </c>
      <c r="E134" s="80" t="s">
        <v>50</v>
      </c>
      <c r="F134" s="80" t="s">
        <v>77</v>
      </c>
      <c r="G134" s="81" t="s">
        <v>195</v>
      </c>
      <c r="H134" s="145">
        <v>300.6</v>
      </c>
      <c r="I134" s="98"/>
      <c r="J134" s="99">
        <f t="shared" si="9"/>
        <v>300.6</v>
      </c>
      <c r="K134" s="82"/>
      <c r="L134" s="83"/>
      <c r="M134" s="84"/>
      <c r="N134" s="73"/>
    </row>
    <row r="135" spans="1:14" ht="33">
      <c r="A135" s="80" t="s">
        <v>74</v>
      </c>
      <c r="B135" s="80" t="s">
        <v>61</v>
      </c>
      <c r="C135" s="80" t="s">
        <v>84</v>
      </c>
      <c r="D135" s="80" t="s">
        <v>57</v>
      </c>
      <c r="E135" s="80" t="s">
        <v>50</v>
      </c>
      <c r="F135" s="80" t="s">
        <v>77</v>
      </c>
      <c r="G135" s="81" t="s">
        <v>196</v>
      </c>
      <c r="H135" s="145">
        <v>6929.9</v>
      </c>
      <c r="I135" s="98"/>
      <c r="J135" s="99">
        <f t="shared" si="9"/>
        <v>6929.9</v>
      </c>
      <c r="K135" s="82"/>
      <c r="L135" s="83"/>
      <c r="M135" s="84"/>
      <c r="N135" s="73"/>
    </row>
    <row r="136" spans="1:14" ht="33">
      <c r="A136" s="80" t="s">
        <v>74</v>
      </c>
      <c r="B136" s="80" t="s">
        <v>61</v>
      </c>
      <c r="C136" s="80" t="s">
        <v>84</v>
      </c>
      <c r="D136" s="80" t="s">
        <v>57</v>
      </c>
      <c r="E136" s="80" t="s">
        <v>50</v>
      </c>
      <c r="F136" s="80" t="s">
        <v>77</v>
      </c>
      <c r="G136" s="81" t="s">
        <v>201</v>
      </c>
      <c r="H136" s="145">
        <v>925.5</v>
      </c>
      <c r="I136" s="98"/>
      <c r="J136" s="99">
        <f t="shared" si="9"/>
        <v>925.5</v>
      </c>
      <c r="K136" s="79"/>
      <c r="L136" s="79"/>
      <c r="M136" s="79"/>
      <c r="N136" s="73"/>
    </row>
    <row r="137" spans="1:14" ht="33">
      <c r="A137" s="80" t="s">
        <v>74</v>
      </c>
      <c r="B137" s="80" t="s">
        <v>61</v>
      </c>
      <c r="C137" s="80" t="s">
        <v>84</v>
      </c>
      <c r="D137" s="80" t="s">
        <v>57</v>
      </c>
      <c r="E137" s="80" t="s">
        <v>50</v>
      </c>
      <c r="F137" s="80" t="s">
        <v>77</v>
      </c>
      <c r="G137" s="81" t="s">
        <v>197</v>
      </c>
      <c r="H137" s="145">
        <v>80.3</v>
      </c>
      <c r="I137" s="98"/>
      <c r="J137" s="99">
        <f t="shared" si="9"/>
        <v>80.3</v>
      </c>
      <c r="K137" s="82"/>
      <c r="L137" s="82"/>
      <c r="M137" s="82"/>
      <c r="N137" s="73"/>
    </row>
    <row r="138" spans="1:14" ht="33">
      <c r="A138" s="80" t="s">
        <v>74</v>
      </c>
      <c r="B138" s="80" t="s">
        <v>61</v>
      </c>
      <c r="C138" s="80" t="s">
        <v>84</v>
      </c>
      <c r="D138" s="80" t="s">
        <v>57</v>
      </c>
      <c r="E138" s="80" t="s">
        <v>50</v>
      </c>
      <c r="F138" s="80" t="s">
        <v>77</v>
      </c>
      <c r="G138" s="81" t="s">
        <v>224</v>
      </c>
      <c r="H138" s="145">
        <v>200</v>
      </c>
      <c r="I138" s="98"/>
      <c r="J138" s="99">
        <f t="shared" si="9"/>
        <v>200</v>
      </c>
      <c r="K138" s="82"/>
      <c r="L138" s="82"/>
      <c r="M138" s="82"/>
      <c r="N138" s="73"/>
    </row>
    <row r="139" spans="1:14" ht="16.5">
      <c r="A139" s="80" t="s">
        <v>74</v>
      </c>
      <c r="B139" s="80" t="s">
        <v>61</v>
      </c>
      <c r="C139" s="80" t="s">
        <v>84</v>
      </c>
      <c r="D139" s="80" t="s">
        <v>57</v>
      </c>
      <c r="E139" s="80" t="s">
        <v>50</v>
      </c>
      <c r="F139" s="80" t="s">
        <v>77</v>
      </c>
      <c r="G139" s="81" t="s">
        <v>225</v>
      </c>
      <c r="H139" s="145">
        <v>212.4</v>
      </c>
      <c r="I139" s="98"/>
      <c r="J139" s="99">
        <f t="shared" si="9"/>
        <v>212.4</v>
      </c>
      <c r="K139" s="79"/>
      <c r="L139" s="79"/>
      <c r="M139" s="79"/>
      <c r="N139" s="73"/>
    </row>
    <row r="140" spans="1:14" ht="16.5">
      <c r="A140" s="80" t="s">
        <v>74</v>
      </c>
      <c r="B140" s="80" t="s">
        <v>61</v>
      </c>
      <c r="C140" s="80" t="s">
        <v>84</v>
      </c>
      <c r="D140" s="80" t="s">
        <v>57</v>
      </c>
      <c r="E140" s="80" t="s">
        <v>50</v>
      </c>
      <c r="F140" s="80" t="s">
        <v>77</v>
      </c>
      <c r="G140" s="81" t="s">
        <v>233</v>
      </c>
      <c r="H140" s="145">
        <v>707.8</v>
      </c>
      <c r="I140" s="98"/>
      <c r="J140" s="99">
        <f>H140+I140</f>
        <v>707.8</v>
      </c>
      <c r="K140" s="82"/>
      <c r="L140" s="83"/>
      <c r="M140" s="84"/>
      <c r="N140" s="73"/>
    </row>
    <row r="141" spans="1:14" ht="33">
      <c r="A141" s="80" t="s">
        <v>74</v>
      </c>
      <c r="B141" s="80" t="s">
        <v>61</v>
      </c>
      <c r="C141" s="80" t="s">
        <v>84</v>
      </c>
      <c r="D141" s="80" t="s">
        <v>57</v>
      </c>
      <c r="E141" s="80" t="s">
        <v>50</v>
      </c>
      <c r="F141" s="80" t="s">
        <v>77</v>
      </c>
      <c r="G141" s="81" t="s">
        <v>234</v>
      </c>
      <c r="H141" s="145">
        <v>402</v>
      </c>
      <c r="I141" s="98"/>
      <c r="J141" s="99">
        <f>H141+I141</f>
        <v>402</v>
      </c>
      <c r="K141" s="79"/>
      <c r="L141" s="79"/>
      <c r="M141" s="79"/>
      <c r="N141" s="73"/>
    </row>
    <row r="142" spans="1:14" ht="16.5">
      <c r="A142" s="80" t="s">
        <v>74</v>
      </c>
      <c r="B142" s="80" t="s">
        <v>61</v>
      </c>
      <c r="C142" s="80" t="s">
        <v>84</v>
      </c>
      <c r="D142" s="80" t="s">
        <v>57</v>
      </c>
      <c r="E142" s="80" t="s">
        <v>50</v>
      </c>
      <c r="F142" s="80" t="s">
        <v>77</v>
      </c>
      <c r="G142" s="81" t="s">
        <v>238</v>
      </c>
      <c r="H142" s="145">
        <v>300</v>
      </c>
      <c r="I142" s="98"/>
      <c r="J142" s="99">
        <f>H142+I142</f>
        <v>300</v>
      </c>
      <c r="K142" s="82"/>
      <c r="L142" s="83"/>
      <c r="M142" s="84"/>
      <c r="N142" s="73"/>
    </row>
    <row r="143" spans="1:14" ht="33">
      <c r="A143" s="78" t="s">
        <v>74</v>
      </c>
      <c r="B143" s="78" t="s">
        <v>61</v>
      </c>
      <c r="C143" s="78" t="s">
        <v>62</v>
      </c>
      <c r="D143" s="78" t="s">
        <v>48</v>
      </c>
      <c r="E143" s="78" t="s">
        <v>50</v>
      </c>
      <c r="F143" s="78" t="s">
        <v>77</v>
      </c>
      <c r="G143" s="85" t="s">
        <v>30</v>
      </c>
      <c r="H143" s="97">
        <f>H144+H146+H148+H150+H168+H172+H170+H174</f>
        <v>242919.75100000002</v>
      </c>
      <c r="I143" s="97">
        <f>I144+I146+I148+I150+I168+I172+I170+I174</f>
        <v>-770</v>
      </c>
      <c r="J143" s="97">
        <f>H143+I143</f>
        <v>242149.75100000002</v>
      </c>
      <c r="K143" s="79"/>
      <c r="L143" s="79"/>
      <c r="M143" s="79"/>
      <c r="N143" s="73"/>
    </row>
    <row r="144" spans="1:14" ht="33">
      <c r="A144" s="78" t="s">
        <v>74</v>
      </c>
      <c r="B144" s="78" t="s">
        <v>61</v>
      </c>
      <c r="C144" s="78" t="s">
        <v>80</v>
      </c>
      <c r="D144" s="78" t="s">
        <v>48</v>
      </c>
      <c r="E144" s="78" t="s">
        <v>50</v>
      </c>
      <c r="F144" s="78" t="s">
        <v>77</v>
      </c>
      <c r="G144" s="85" t="s">
        <v>31</v>
      </c>
      <c r="H144" s="97">
        <f>H145</f>
        <v>82</v>
      </c>
      <c r="I144" s="97">
        <f>I145</f>
        <v>0</v>
      </c>
      <c r="J144" s="97">
        <f>J145</f>
        <v>82</v>
      </c>
      <c r="K144" s="82"/>
      <c r="L144" s="82"/>
      <c r="M144" s="82"/>
      <c r="N144" s="73"/>
    </row>
    <row r="145" spans="1:14" ht="33">
      <c r="A145" s="80" t="s">
        <v>74</v>
      </c>
      <c r="B145" s="80" t="s">
        <v>61</v>
      </c>
      <c r="C145" s="80" t="s">
        <v>80</v>
      </c>
      <c r="D145" s="80" t="s">
        <v>57</v>
      </c>
      <c r="E145" s="80" t="s">
        <v>50</v>
      </c>
      <c r="F145" s="80" t="s">
        <v>77</v>
      </c>
      <c r="G145" s="81" t="s">
        <v>32</v>
      </c>
      <c r="H145" s="145">
        <v>82</v>
      </c>
      <c r="I145" s="98"/>
      <c r="J145" s="99">
        <f>H145+I145</f>
        <v>82</v>
      </c>
      <c r="K145" s="82"/>
      <c r="L145" s="83"/>
      <c r="M145" s="84"/>
      <c r="N145" s="73"/>
    </row>
    <row r="146" spans="1:14" ht="49.5">
      <c r="A146" s="78" t="s">
        <v>74</v>
      </c>
      <c r="B146" s="78" t="s">
        <v>61</v>
      </c>
      <c r="C146" s="78" t="s">
        <v>81</v>
      </c>
      <c r="D146" s="78" t="s">
        <v>48</v>
      </c>
      <c r="E146" s="78" t="s">
        <v>50</v>
      </c>
      <c r="F146" s="78" t="s">
        <v>77</v>
      </c>
      <c r="G146" s="96" t="s">
        <v>158</v>
      </c>
      <c r="H146" s="97">
        <f>H147</f>
        <v>1.9</v>
      </c>
      <c r="I146" s="97">
        <f>I147</f>
        <v>0</v>
      </c>
      <c r="J146" s="97">
        <f>J147</f>
        <v>1.9</v>
      </c>
      <c r="K146" s="82"/>
      <c r="L146" s="83"/>
      <c r="M146" s="84"/>
      <c r="N146" s="73"/>
    </row>
    <row r="147" spans="1:14" ht="49.5">
      <c r="A147" s="80" t="s">
        <v>74</v>
      </c>
      <c r="B147" s="80" t="s">
        <v>61</v>
      </c>
      <c r="C147" s="80" t="s">
        <v>81</v>
      </c>
      <c r="D147" s="80" t="s">
        <v>57</v>
      </c>
      <c r="E147" s="80" t="s">
        <v>50</v>
      </c>
      <c r="F147" s="80" t="s">
        <v>77</v>
      </c>
      <c r="G147" s="86" t="s">
        <v>159</v>
      </c>
      <c r="H147" s="145">
        <v>1.9</v>
      </c>
      <c r="I147" s="98"/>
      <c r="J147" s="99">
        <f>H147+I147</f>
        <v>1.9</v>
      </c>
      <c r="K147" s="82"/>
      <c r="L147" s="83"/>
      <c r="M147" s="84"/>
      <c r="N147" s="73"/>
    </row>
    <row r="148" spans="1:14" ht="33">
      <c r="A148" s="78" t="s">
        <v>74</v>
      </c>
      <c r="B148" s="78" t="s">
        <v>61</v>
      </c>
      <c r="C148" s="78" t="s">
        <v>82</v>
      </c>
      <c r="D148" s="78" t="s">
        <v>48</v>
      </c>
      <c r="E148" s="78" t="s">
        <v>50</v>
      </c>
      <c r="F148" s="78" t="s">
        <v>77</v>
      </c>
      <c r="G148" s="85" t="s">
        <v>33</v>
      </c>
      <c r="H148" s="97">
        <f>H149</f>
        <v>1132.11</v>
      </c>
      <c r="I148" s="97">
        <f>I149</f>
        <v>0</v>
      </c>
      <c r="J148" s="97">
        <f>J149</f>
        <v>1132.11</v>
      </c>
      <c r="K148" s="82"/>
      <c r="L148" s="83"/>
      <c r="M148" s="84"/>
      <c r="N148" s="73"/>
    </row>
    <row r="149" spans="1:14" ht="33">
      <c r="A149" s="80" t="s">
        <v>74</v>
      </c>
      <c r="B149" s="80" t="s">
        <v>61</v>
      </c>
      <c r="C149" s="80" t="s">
        <v>82</v>
      </c>
      <c r="D149" s="80" t="s">
        <v>57</v>
      </c>
      <c r="E149" s="80" t="s">
        <v>50</v>
      </c>
      <c r="F149" s="80" t="s">
        <v>77</v>
      </c>
      <c r="G149" s="86" t="s">
        <v>155</v>
      </c>
      <c r="H149" s="145">
        <v>1132.11</v>
      </c>
      <c r="I149" s="98"/>
      <c r="J149" s="99">
        <f>H149+I149</f>
        <v>1132.11</v>
      </c>
      <c r="K149" s="82"/>
      <c r="L149" s="83"/>
      <c r="M149" s="84"/>
      <c r="N149" s="73"/>
    </row>
    <row r="150" spans="1:14" ht="33">
      <c r="A150" s="78" t="s">
        <v>74</v>
      </c>
      <c r="B150" s="78" t="s">
        <v>61</v>
      </c>
      <c r="C150" s="78" t="s">
        <v>83</v>
      </c>
      <c r="D150" s="78" t="s">
        <v>48</v>
      </c>
      <c r="E150" s="78" t="s">
        <v>50</v>
      </c>
      <c r="F150" s="78" t="s">
        <v>77</v>
      </c>
      <c r="G150" s="128" t="s">
        <v>44</v>
      </c>
      <c r="H150" s="97">
        <f>H151</f>
        <v>3217.8410000000003</v>
      </c>
      <c r="I150" s="97">
        <f>I151</f>
        <v>-770</v>
      </c>
      <c r="J150" s="97">
        <f>H150+I150</f>
        <v>2447.8410000000003</v>
      </c>
      <c r="K150" s="82"/>
      <c r="L150" s="83"/>
      <c r="M150" s="84"/>
      <c r="N150" s="73"/>
    </row>
    <row r="151" spans="1:14" ht="33">
      <c r="A151" s="80" t="s">
        <v>74</v>
      </c>
      <c r="B151" s="80" t="s">
        <v>61</v>
      </c>
      <c r="C151" s="80" t="s">
        <v>83</v>
      </c>
      <c r="D151" s="80" t="s">
        <v>57</v>
      </c>
      <c r="E151" s="80" t="s">
        <v>50</v>
      </c>
      <c r="F151" s="80" t="s">
        <v>77</v>
      </c>
      <c r="G151" s="8" t="s">
        <v>40</v>
      </c>
      <c r="H151" s="145">
        <f>SUM(H152:H167)</f>
        <v>3217.8410000000003</v>
      </c>
      <c r="I151" s="145">
        <f>SUM(I152:I167)</f>
        <v>-770</v>
      </c>
      <c r="J151" s="145">
        <f>SUM(J152:J167)</f>
        <v>2447.8410000000003</v>
      </c>
      <c r="K151" s="82"/>
      <c r="L151" s="83"/>
      <c r="M151" s="84"/>
      <c r="N151" s="73"/>
    </row>
    <row r="152" spans="1:14" ht="148.5">
      <c r="A152" s="80" t="s">
        <v>74</v>
      </c>
      <c r="B152" s="80" t="s">
        <v>61</v>
      </c>
      <c r="C152" s="80" t="s">
        <v>83</v>
      </c>
      <c r="D152" s="80" t="s">
        <v>57</v>
      </c>
      <c r="E152" s="80" t="s">
        <v>50</v>
      </c>
      <c r="F152" s="80" t="s">
        <v>77</v>
      </c>
      <c r="G152" s="8" t="s">
        <v>153</v>
      </c>
      <c r="H152" s="145">
        <v>116.883</v>
      </c>
      <c r="I152" s="98"/>
      <c r="J152" s="99">
        <f>H152+I152</f>
        <v>116.883</v>
      </c>
      <c r="K152" s="82"/>
      <c r="L152" s="83"/>
      <c r="M152" s="84"/>
      <c r="N152" s="73"/>
    </row>
    <row r="153" spans="1:14" ht="148.5">
      <c r="A153" s="80" t="s">
        <v>74</v>
      </c>
      <c r="B153" s="80" t="s">
        <v>61</v>
      </c>
      <c r="C153" s="80" t="s">
        <v>83</v>
      </c>
      <c r="D153" s="80" t="s">
        <v>57</v>
      </c>
      <c r="E153" s="80" t="s">
        <v>50</v>
      </c>
      <c r="F153" s="80" t="s">
        <v>77</v>
      </c>
      <c r="G153" s="8" t="s">
        <v>157</v>
      </c>
      <c r="H153" s="145">
        <v>5</v>
      </c>
      <c r="I153" s="98"/>
      <c r="J153" s="99">
        <f aca="true" t="shared" si="10" ref="J153:J163">H153+I153</f>
        <v>5</v>
      </c>
      <c r="K153" s="82"/>
      <c r="L153" s="83"/>
      <c r="M153" s="84"/>
      <c r="N153" s="73"/>
    </row>
    <row r="154" spans="1:14" ht="181.5">
      <c r="A154" s="80" t="s">
        <v>74</v>
      </c>
      <c r="B154" s="80" t="s">
        <v>61</v>
      </c>
      <c r="C154" s="80" t="s">
        <v>83</v>
      </c>
      <c r="D154" s="80" t="s">
        <v>57</v>
      </c>
      <c r="E154" s="80" t="s">
        <v>50</v>
      </c>
      <c r="F154" s="80" t="s">
        <v>77</v>
      </c>
      <c r="G154" s="8" t="s">
        <v>156</v>
      </c>
      <c r="H154" s="145">
        <v>4.5</v>
      </c>
      <c r="I154" s="98"/>
      <c r="J154" s="99">
        <f t="shared" si="10"/>
        <v>4.5</v>
      </c>
      <c r="K154" s="82"/>
      <c r="L154" s="83"/>
      <c r="M154" s="84"/>
      <c r="N154" s="73"/>
    </row>
    <row r="155" spans="1:14" ht="49.5">
      <c r="A155" s="80" t="s">
        <v>74</v>
      </c>
      <c r="B155" s="80" t="s">
        <v>61</v>
      </c>
      <c r="C155" s="80" t="s">
        <v>83</v>
      </c>
      <c r="D155" s="80" t="s">
        <v>57</v>
      </c>
      <c r="E155" s="80" t="s">
        <v>50</v>
      </c>
      <c r="F155" s="80" t="s">
        <v>77</v>
      </c>
      <c r="G155" s="8" t="s">
        <v>36</v>
      </c>
      <c r="H155" s="145">
        <v>653.2</v>
      </c>
      <c r="I155" s="98"/>
      <c r="J155" s="99">
        <f t="shared" si="10"/>
        <v>653.2</v>
      </c>
      <c r="K155" s="82"/>
      <c r="L155" s="83"/>
      <c r="M155" s="84"/>
      <c r="N155" s="73"/>
    </row>
    <row r="156" spans="1:14" ht="99">
      <c r="A156" s="80" t="s">
        <v>74</v>
      </c>
      <c r="B156" s="80" t="s">
        <v>61</v>
      </c>
      <c r="C156" s="80" t="s">
        <v>83</v>
      </c>
      <c r="D156" s="80" t="s">
        <v>57</v>
      </c>
      <c r="E156" s="80" t="s">
        <v>50</v>
      </c>
      <c r="F156" s="80" t="s">
        <v>77</v>
      </c>
      <c r="G156" s="8" t="s">
        <v>151</v>
      </c>
      <c r="H156" s="145">
        <v>26.8</v>
      </c>
      <c r="I156" s="98"/>
      <c r="J156" s="99">
        <f t="shared" si="10"/>
        <v>26.8</v>
      </c>
      <c r="K156" s="82"/>
      <c r="L156" s="83"/>
      <c r="M156" s="84"/>
      <c r="N156" s="73"/>
    </row>
    <row r="157" spans="1:14" ht="99">
      <c r="A157" s="80" t="s">
        <v>74</v>
      </c>
      <c r="B157" s="80" t="s">
        <v>61</v>
      </c>
      <c r="C157" s="80" t="s">
        <v>83</v>
      </c>
      <c r="D157" s="80" t="s">
        <v>57</v>
      </c>
      <c r="E157" s="80" t="s">
        <v>50</v>
      </c>
      <c r="F157" s="80" t="s">
        <v>77</v>
      </c>
      <c r="G157" s="8" t="s">
        <v>150</v>
      </c>
      <c r="H157" s="145">
        <v>987.1</v>
      </c>
      <c r="I157" s="98"/>
      <c r="J157" s="99">
        <f t="shared" si="10"/>
        <v>987.1</v>
      </c>
      <c r="K157" s="82"/>
      <c r="L157" s="83"/>
      <c r="M157" s="84"/>
      <c r="N157" s="73"/>
    </row>
    <row r="158" spans="1:14" ht="82.5">
      <c r="A158" s="80" t="s">
        <v>74</v>
      </c>
      <c r="B158" s="80" t="s">
        <v>61</v>
      </c>
      <c r="C158" s="80" t="s">
        <v>83</v>
      </c>
      <c r="D158" s="80" t="s">
        <v>57</v>
      </c>
      <c r="E158" s="80" t="s">
        <v>50</v>
      </c>
      <c r="F158" s="80" t="s">
        <v>77</v>
      </c>
      <c r="G158" s="8" t="s">
        <v>104</v>
      </c>
      <c r="H158" s="145">
        <v>8.9</v>
      </c>
      <c r="I158" s="98"/>
      <c r="J158" s="99">
        <f t="shared" si="10"/>
        <v>8.9</v>
      </c>
      <c r="K158" s="82"/>
      <c r="L158" s="83"/>
      <c r="M158" s="84"/>
      <c r="N158" s="73"/>
    </row>
    <row r="159" spans="1:14" ht="66">
      <c r="A159" s="80" t="s">
        <v>74</v>
      </c>
      <c r="B159" s="80" t="s">
        <v>61</v>
      </c>
      <c r="C159" s="80" t="s">
        <v>83</v>
      </c>
      <c r="D159" s="80" t="s">
        <v>57</v>
      </c>
      <c r="E159" s="80" t="s">
        <v>50</v>
      </c>
      <c r="F159" s="80" t="s">
        <v>77</v>
      </c>
      <c r="G159" s="81" t="s">
        <v>103</v>
      </c>
      <c r="H159" s="145">
        <v>46.658</v>
      </c>
      <c r="I159" s="98"/>
      <c r="J159" s="99">
        <f t="shared" si="10"/>
        <v>46.658</v>
      </c>
      <c r="K159" s="82"/>
      <c r="L159" s="83"/>
      <c r="M159" s="84"/>
      <c r="N159" s="73"/>
    </row>
    <row r="160" spans="1:14" ht="49.5">
      <c r="A160" s="80" t="s">
        <v>74</v>
      </c>
      <c r="B160" s="80" t="s">
        <v>61</v>
      </c>
      <c r="C160" s="80" t="s">
        <v>83</v>
      </c>
      <c r="D160" s="80" t="s">
        <v>57</v>
      </c>
      <c r="E160" s="80" t="s">
        <v>50</v>
      </c>
      <c r="F160" s="80" t="s">
        <v>77</v>
      </c>
      <c r="G160" s="81" t="s">
        <v>154</v>
      </c>
      <c r="H160" s="145">
        <v>1000</v>
      </c>
      <c r="I160" s="98">
        <v>-770</v>
      </c>
      <c r="J160" s="99">
        <f t="shared" si="10"/>
        <v>230</v>
      </c>
      <c r="K160" s="82"/>
      <c r="L160" s="83"/>
      <c r="M160" s="84"/>
      <c r="N160" s="73"/>
    </row>
    <row r="161" spans="1:14" ht="33">
      <c r="A161" s="80" t="s">
        <v>74</v>
      </c>
      <c r="B161" s="80" t="s">
        <v>61</v>
      </c>
      <c r="C161" s="80" t="s">
        <v>83</v>
      </c>
      <c r="D161" s="80" t="s">
        <v>57</v>
      </c>
      <c r="E161" s="80" t="s">
        <v>50</v>
      </c>
      <c r="F161" s="80" t="s">
        <v>77</v>
      </c>
      <c r="G161" s="81" t="s">
        <v>226</v>
      </c>
      <c r="H161" s="145">
        <v>180</v>
      </c>
      <c r="I161" s="98"/>
      <c r="J161" s="99">
        <f t="shared" si="10"/>
        <v>180</v>
      </c>
      <c r="K161" s="79"/>
      <c r="L161" s="79"/>
      <c r="M161" s="79"/>
      <c r="N161" s="73"/>
    </row>
    <row r="162" spans="1:14" ht="99">
      <c r="A162" s="80" t="s">
        <v>74</v>
      </c>
      <c r="B162" s="80" t="s">
        <v>61</v>
      </c>
      <c r="C162" s="80" t="s">
        <v>83</v>
      </c>
      <c r="D162" s="80" t="s">
        <v>57</v>
      </c>
      <c r="E162" s="80" t="s">
        <v>50</v>
      </c>
      <c r="F162" s="80" t="s">
        <v>77</v>
      </c>
      <c r="G162" s="81" t="s">
        <v>228</v>
      </c>
      <c r="H162" s="145">
        <v>4.5</v>
      </c>
      <c r="I162" s="98"/>
      <c r="J162" s="99">
        <f t="shared" si="10"/>
        <v>4.5</v>
      </c>
      <c r="K162" s="82"/>
      <c r="L162" s="83"/>
      <c r="M162" s="84"/>
      <c r="N162" s="73"/>
    </row>
    <row r="163" spans="1:14" ht="82.5">
      <c r="A163" s="80" t="s">
        <v>74</v>
      </c>
      <c r="B163" s="80" t="s">
        <v>61</v>
      </c>
      <c r="C163" s="80" t="s">
        <v>83</v>
      </c>
      <c r="D163" s="80" t="s">
        <v>57</v>
      </c>
      <c r="E163" s="80" t="s">
        <v>50</v>
      </c>
      <c r="F163" s="80" t="s">
        <v>77</v>
      </c>
      <c r="G163" s="81" t="s">
        <v>227</v>
      </c>
      <c r="H163" s="145">
        <v>52.3</v>
      </c>
      <c r="I163" s="98"/>
      <c r="J163" s="99">
        <f t="shared" si="10"/>
        <v>52.3</v>
      </c>
      <c r="K163" s="79"/>
      <c r="L163" s="79"/>
      <c r="M163" s="79"/>
      <c r="N163" s="73"/>
    </row>
    <row r="164" spans="1:14" ht="82.5">
      <c r="A164" s="80" t="s">
        <v>194</v>
      </c>
      <c r="B164" s="80" t="s">
        <v>61</v>
      </c>
      <c r="C164" s="80" t="s">
        <v>83</v>
      </c>
      <c r="D164" s="80" t="s">
        <v>57</v>
      </c>
      <c r="E164" s="80" t="s">
        <v>50</v>
      </c>
      <c r="F164" s="80" t="s">
        <v>77</v>
      </c>
      <c r="G164" s="81" t="s">
        <v>243</v>
      </c>
      <c r="H164" s="145">
        <v>63.9</v>
      </c>
      <c r="I164" s="98"/>
      <c r="J164" s="99">
        <f>H164+I164</f>
        <v>63.9</v>
      </c>
      <c r="K164" s="82"/>
      <c r="L164" s="83"/>
      <c r="M164" s="84"/>
      <c r="N164" s="73"/>
    </row>
    <row r="165" spans="1:14" ht="115.5">
      <c r="A165" s="80" t="s">
        <v>194</v>
      </c>
      <c r="B165" s="80" t="s">
        <v>61</v>
      </c>
      <c r="C165" s="80" t="s">
        <v>83</v>
      </c>
      <c r="D165" s="80" t="s">
        <v>57</v>
      </c>
      <c r="E165" s="80" t="s">
        <v>50</v>
      </c>
      <c r="F165" s="80" t="s">
        <v>77</v>
      </c>
      <c r="G165" s="81" t="s">
        <v>242</v>
      </c>
      <c r="H165" s="145">
        <v>5</v>
      </c>
      <c r="I165" s="98"/>
      <c r="J165" s="99">
        <f>H165+I165</f>
        <v>5</v>
      </c>
      <c r="K165" s="79"/>
      <c r="L165" s="79"/>
      <c r="M165" s="79"/>
      <c r="N165" s="73"/>
    </row>
    <row r="166" spans="1:14" ht="82.5">
      <c r="A166" s="80" t="s">
        <v>194</v>
      </c>
      <c r="B166" s="80" t="s">
        <v>61</v>
      </c>
      <c r="C166" s="80" t="s">
        <v>83</v>
      </c>
      <c r="D166" s="80" t="s">
        <v>57</v>
      </c>
      <c r="E166" s="80" t="s">
        <v>50</v>
      </c>
      <c r="F166" s="80" t="s">
        <v>77</v>
      </c>
      <c r="G166" s="81" t="s">
        <v>244</v>
      </c>
      <c r="H166" s="145">
        <v>58.1</v>
      </c>
      <c r="I166" s="98"/>
      <c r="J166" s="99">
        <f>H166+I166</f>
        <v>58.1</v>
      </c>
      <c r="K166" s="82"/>
      <c r="L166" s="83"/>
      <c r="M166" s="84"/>
      <c r="N166" s="73"/>
    </row>
    <row r="167" spans="1:14" ht="115.5">
      <c r="A167" s="80" t="s">
        <v>194</v>
      </c>
      <c r="B167" s="80" t="s">
        <v>61</v>
      </c>
      <c r="C167" s="80" t="s">
        <v>83</v>
      </c>
      <c r="D167" s="80" t="s">
        <v>57</v>
      </c>
      <c r="E167" s="80" t="s">
        <v>50</v>
      </c>
      <c r="F167" s="80" t="s">
        <v>77</v>
      </c>
      <c r="G167" s="81" t="s">
        <v>245</v>
      </c>
      <c r="H167" s="145">
        <v>5</v>
      </c>
      <c r="I167" s="98"/>
      <c r="J167" s="99">
        <f>H167+I167</f>
        <v>5</v>
      </c>
      <c r="K167" s="79"/>
      <c r="L167" s="79"/>
      <c r="M167" s="79"/>
      <c r="N167" s="73"/>
    </row>
    <row r="168" spans="1:14" ht="66">
      <c r="A168" s="78" t="s">
        <v>74</v>
      </c>
      <c r="B168" s="78" t="s">
        <v>61</v>
      </c>
      <c r="C168" s="78" t="s">
        <v>79</v>
      </c>
      <c r="D168" s="78" t="s">
        <v>48</v>
      </c>
      <c r="E168" s="78" t="s">
        <v>50</v>
      </c>
      <c r="F168" s="78" t="s">
        <v>77</v>
      </c>
      <c r="G168" s="87" t="s">
        <v>145</v>
      </c>
      <c r="H168" s="97">
        <f>SUM(H169)</f>
        <v>2915.9</v>
      </c>
      <c r="I168" s="97">
        <f>SUM(I169)</f>
        <v>0</v>
      </c>
      <c r="J168" s="97">
        <f>SUM(J169)</f>
        <v>2915.9</v>
      </c>
      <c r="K168" s="82"/>
      <c r="L168" s="82"/>
      <c r="M168" s="82"/>
      <c r="N168" s="73"/>
    </row>
    <row r="169" spans="1:14" ht="66">
      <c r="A169" s="80" t="s">
        <v>74</v>
      </c>
      <c r="B169" s="80" t="s">
        <v>61</v>
      </c>
      <c r="C169" s="80" t="s">
        <v>79</v>
      </c>
      <c r="D169" s="80" t="s">
        <v>57</v>
      </c>
      <c r="E169" s="80" t="s">
        <v>50</v>
      </c>
      <c r="F169" s="80" t="s">
        <v>77</v>
      </c>
      <c r="G169" s="91" t="s">
        <v>146</v>
      </c>
      <c r="H169" s="145">
        <v>2915.9</v>
      </c>
      <c r="I169" s="98"/>
      <c r="J169" s="99">
        <f>H169+I169</f>
        <v>2915.9</v>
      </c>
      <c r="K169" s="82"/>
      <c r="L169" s="83"/>
      <c r="M169" s="84"/>
      <c r="N169" s="73"/>
    </row>
    <row r="170" spans="1:14" ht="66">
      <c r="A170" s="78" t="s">
        <v>74</v>
      </c>
      <c r="B170" s="78" t="s">
        <v>61</v>
      </c>
      <c r="C170" s="78" t="s">
        <v>131</v>
      </c>
      <c r="D170" s="78" t="s">
        <v>48</v>
      </c>
      <c r="E170" s="78" t="s">
        <v>50</v>
      </c>
      <c r="F170" s="78" t="s">
        <v>77</v>
      </c>
      <c r="G170" s="96" t="s">
        <v>152</v>
      </c>
      <c r="H170" s="97">
        <f>H171</f>
        <v>1026.1</v>
      </c>
      <c r="I170" s="97">
        <f>I171</f>
        <v>0</v>
      </c>
      <c r="J170" s="97">
        <f>J171</f>
        <v>1026.1</v>
      </c>
      <c r="K170" s="79"/>
      <c r="L170" s="79"/>
      <c r="M170" s="79"/>
      <c r="N170" s="73"/>
    </row>
    <row r="171" spans="1:14" ht="66">
      <c r="A171" s="80" t="s">
        <v>74</v>
      </c>
      <c r="B171" s="80" t="s">
        <v>61</v>
      </c>
      <c r="C171" s="80" t="s">
        <v>131</v>
      </c>
      <c r="D171" s="80" t="s">
        <v>57</v>
      </c>
      <c r="E171" s="80" t="s">
        <v>50</v>
      </c>
      <c r="F171" s="80" t="s">
        <v>77</v>
      </c>
      <c r="G171" s="86" t="s">
        <v>132</v>
      </c>
      <c r="H171" s="145">
        <v>1026.1</v>
      </c>
      <c r="I171" s="98"/>
      <c r="J171" s="99">
        <f>H171+I171</f>
        <v>1026.1</v>
      </c>
      <c r="K171" s="82"/>
      <c r="L171" s="82"/>
      <c r="M171" s="82"/>
      <c r="N171" s="73"/>
    </row>
    <row r="172" spans="1:14" ht="66">
      <c r="A172" s="78" t="s">
        <v>74</v>
      </c>
      <c r="B172" s="78" t="s">
        <v>61</v>
      </c>
      <c r="C172" s="78" t="s">
        <v>149</v>
      </c>
      <c r="D172" s="78" t="s">
        <v>48</v>
      </c>
      <c r="E172" s="78" t="s">
        <v>50</v>
      </c>
      <c r="F172" s="78" t="s">
        <v>77</v>
      </c>
      <c r="G172" s="96" t="s">
        <v>147</v>
      </c>
      <c r="H172" s="97">
        <f>H173</f>
        <v>344.2</v>
      </c>
      <c r="I172" s="97">
        <f>I173</f>
        <v>0</v>
      </c>
      <c r="J172" s="97">
        <f>J173</f>
        <v>344.2</v>
      </c>
      <c r="K172" s="82"/>
      <c r="L172" s="82"/>
      <c r="M172" s="82"/>
      <c r="N172" s="73"/>
    </row>
    <row r="173" spans="1:14" ht="66">
      <c r="A173" s="80" t="s">
        <v>74</v>
      </c>
      <c r="B173" s="80" t="s">
        <v>61</v>
      </c>
      <c r="C173" s="80" t="s">
        <v>149</v>
      </c>
      <c r="D173" s="80" t="s">
        <v>57</v>
      </c>
      <c r="E173" s="80" t="s">
        <v>50</v>
      </c>
      <c r="F173" s="80" t="s">
        <v>77</v>
      </c>
      <c r="G173" s="86" t="s">
        <v>148</v>
      </c>
      <c r="H173" s="145">
        <v>344.2</v>
      </c>
      <c r="I173" s="98"/>
      <c r="J173" s="99">
        <f>H173+I173</f>
        <v>344.2</v>
      </c>
      <c r="K173" s="82"/>
      <c r="L173" s="82"/>
      <c r="M173" s="82"/>
      <c r="N173" s="73"/>
    </row>
    <row r="174" spans="1:14" ht="16.5">
      <c r="A174" s="78" t="s">
        <v>74</v>
      </c>
      <c r="B174" s="78" t="s">
        <v>61</v>
      </c>
      <c r="C174" s="78" t="s">
        <v>78</v>
      </c>
      <c r="D174" s="78" t="s">
        <v>48</v>
      </c>
      <c r="E174" s="78" t="s">
        <v>50</v>
      </c>
      <c r="F174" s="78" t="s">
        <v>77</v>
      </c>
      <c r="G174" s="85" t="s">
        <v>18</v>
      </c>
      <c r="H174" s="97">
        <f>SUM(H175)</f>
        <v>234199.7</v>
      </c>
      <c r="I174" s="97">
        <f>SUM(I175)</f>
        <v>0</v>
      </c>
      <c r="J174" s="97">
        <f>SUM(J175)</f>
        <v>234199.7</v>
      </c>
      <c r="K174" s="82"/>
      <c r="L174" s="82"/>
      <c r="M174" s="82"/>
      <c r="N174" s="73"/>
    </row>
    <row r="175" spans="1:14" ht="16.5">
      <c r="A175" s="80" t="s">
        <v>74</v>
      </c>
      <c r="B175" s="80" t="s">
        <v>61</v>
      </c>
      <c r="C175" s="80" t="s">
        <v>78</v>
      </c>
      <c r="D175" s="80" t="s">
        <v>57</v>
      </c>
      <c r="E175" s="80" t="s">
        <v>50</v>
      </c>
      <c r="F175" s="80" t="s">
        <v>77</v>
      </c>
      <c r="G175" s="81" t="s">
        <v>21</v>
      </c>
      <c r="H175" s="145">
        <f>SUM(H176:H176)</f>
        <v>234199.7</v>
      </c>
      <c r="I175" s="145">
        <f>SUM(I176:I176)</f>
        <v>0</v>
      </c>
      <c r="J175" s="145">
        <f>SUM(J176:J176)</f>
        <v>234199.7</v>
      </c>
      <c r="K175" s="82"/>
      <c r="L175" s="82"/>
      <c r="M175" s="82"/>
      <c r="N175" s="73"/>
    </row>
    <row r="176" spans="1:14" ht="49.5">
      <c r="A176" s="80" t="s">
        <v>74</v>
      </c>
      <c r="B176" s="80" t="s">
        <v>61</v>
      </c>
      <c r="C176" s="80" t="s">
        <v>78</v>
      </c>
      <c r="D176" s="80" t="s">
        <v>57</v>
      </c>
      <c r="E176" s="80" t="s">
        <v>50</v>
      </c>
      <c r="F176" s="80" t="s">
        <v>77</v>
      </c>
      <c r="G176" s="8" t="s">
        <v>144</v>
      </c>
      <c r="H176" s="145">
        <v>234199.7</v>
      </c>
      <c r="I176" s="177"/>
      <c r="J176" s="99">
        <f>H176+I176</f>
        <v>234199.7</v>
      </c>
      <c r="K176" s="79"/>
      <c r="L176" s="79"/>
      <c r="M176" s="79"/>
      <c r="N176" s="73"/>
    </row>
    <row r="177" spans="1:14" s="131" customFormat="1" ht="16.5">
      <c r="A177" s="78" t="s">
        <v>74</v>
      </c>
      <c r="B177" s="78" t="s">
        <v>61</v>
      </c>
      <c r="C177" s="78" t="s">
        <v>63</v>
      </c>
      <c r="D177" s="78" t="s">
        <v>48</v>
      </c>
      <c r="E177" s="78" t="s">
        <v>50</v>
      </c>
      <c r="F177" s="78" t="s">
        <v>77</v>
      </c>
      <c r="G177" s="128" t="s">
        <v>1</v>
      </c>
      <c r="H177" s="97">
        <f>H178+H183+H181</f>
        <v>8312.497</v>
      </c>
      <c r="I177" s="97">
        <f>I178+I183+I181</f>
        <v>0</v>
      </c>
      <c r="J177" s="97">
        <f>H177+I177</f>
        <v>8312.497</v>
      </c>
      <c r="K177" s="82"/>
      <c r="L177" s="83"/>
      <c r="M177" s="84"/>
      <c r="N177" s="73"/>
    </row>
    <row r="178" spans="1:14" ht="49.5">
      <c r="A178" s="80" t="s">
        <v>74</v>
      </c>
      <c r="B178" s="80" t="s">
        <v>61</v>
      </c>
      <c r="C178" s="80" t="s">
        <v>75</v>
      </c>
      <c r="D178" s="80" t="s">
        <v>48</v>
      </c>
      <c r="E178" s="80" t="s">
        <v>50</v>
      </c>
      <c r="F178" s="80" t="s">
        <v>77</v>
      </c>
      <c r="G178" s="8" t="s">
        <v>41</v>
      </c>
      <c r="H178" s="145">
        <f>SUM(H179)</f>
        <v>38.103</v>
      </c>
      <c r="I178" s="145">
        <f>SUM(I179)</f>
        <v>0</v>
      </c>
      <c r="J178" s="145">
        <f>SUM(J179)</f>
        <v>38.103</v>
      </c>
      <c r="K178" s="79"/>
      <c r="L178" s="79"/>
      <c r="M178" s="79"/>
      <c r="N178" s="73"/>
    </row>
    <row r="179" spans="1:14" ht="49.5">
      <c r="A179" s="80" t="s">
        <v>74</v>
      </c>
      <c r="B179" s="80" t="s">
        <v>61</v>
      </c>
      <c r="C179" s="80" t="s">
        <v>75</v>
      </c>
      <c r="D179" s="80" t="s">
        <v>57</v>
      </c>
      <c r="E179" s="80" t="s">
        <v>50</v>
      </c>
      <c r="F179" s="80" t="s">
        <v>77</v>
      </c>
      <c r="G179" s="8" t="s">
        <v>42</v>
      </c>
      <c r="H179" s="145">
        <f>H180</f>
        <v>38.103</v>
      </c>
      <c r="I179" s="145">
        <f>I180</f>
        <v>0</v>
      </c>
      <c r="J179" s="145">
        <f>H179+I179</f>
        <v>38.103</v>
      </c>
      <c r="K179" s="82"/>
      <c r="L179" s="83"/>
      <c r="M179" s="84"/>
      <c r="N179" s="73"/>
    </row>
    <row r="180" spans="1:14" ht="49.5">
      <c r="A180" s="80" t="s">
        <v>74</v>
      </c>
      <c r="B180" s="80" t="s">
        <v>61</v>
      </c>
      <c r="C180" s="80" t="s">
        <v>75</v>
      </c>
      <c r="D180" s="80" t="s">
        <v>57</v>
      </c>
      <c r="E180" s="80" t="s">
        <v>50</v>
      </c>
      <c r="F180" s="80" t="s">
        <v>77</v>
      </c>
      <c r="G180" s="8" t="s">
        <v>43</v>
      </c>
      <c r="H180" s="145">
        <v>38.103</v>
      </c>
      <c r="I180" s="145">
        <v>0</v>
      </c>
      <c r="J180" s="145">
        <f>H180+I180</f>
        <v>38.103</v>
      </c>
      <c r="K180" s="82"/>
      <c r="L180" s="83"/>
      <c r="M180" s="84"/>
      <c r="N180" s="73"/>
    </row>
    <row r="181" spans="1:14" ht="66">
      <c r="A181" s="80" t="s">
        <v>74</v>
      </c>
      <c r="B181" s="80" t="s">
        <v>61</v>
      </c>
      <c r="C181" s="80" t="s">
        <v>787</v>
      </c>
      <c r="D181" s="80" t="s">
        <v>48</v>
      </c>
      <c r="E181" s="80" t="s">
        <v>50</v>
      </c>
      <c r="F181" s="80" t="s">
        <v>77</v>
      </c>
      <c r="G181" s="8" t="s">
        <v>788</v>
      </c>
      <c r="H181" s="145">
        <f>H182</f>
        <v>45.694</v>
      </c>
      <c r="I181" s="176">
        <f>I182</f>
        <v>0</v>
      </c>
      <c r="J181" s="145">
        <f>H181+I181</f>
        <v>45.694</v>
      </c>
      <c r="K181" s="79"/>
      <c r="L181" s="83"/>
      <c r="M181" s="88"/>
      <c r="N181" s="73"/>
    </row>
    <row r="182" spans="1:14" ht="66">
      <c r="A182" s="80" t="s">
        <v>74</v>
      </c>
      <c r="B182" s="80" t="s">
        <v>61</v>
      </c>
      <c r="C182" s="80" t="s">
        <v>787</v>
      </c>
      <c r="D182" s="80" t="s">
        <v>57</v>
      </c>
      <c r="E182" s="80" t="s">
        <v>50</v>
      </c>
      <c r="F182" s="80" t="s">
        <v>77</v>
      </c>
      <c r="G182" s="8" t="s">
        <v>778</v>
      </c>
      <c r="H182" s="145">
        <v>45.694</v>
      </c>
      <c r="I182" s="174"/>
      <c r="J182" s="145">
        <f>H182+I182</f>
        <v>45.694</v>
      </c>
      <c r="K182" s="79"/>
      <c r="L182" s="79"/>
      <c r="M182" s="79"/>
      <c r="N182" s="73"/>
    </row>
    <row r="183" spans="1:14" ht="16.5">
      <c r="A183" s="78" t="s">
        <v>74</v>
      </c>
      <c r="B183" s="78" t="s">
        <v>61</v>
      </c>
      <c r="C183" s="78" t="s">
        <v>76</v>
      </c>
      <c r="D183" s="78" t="s">
        <v>48</v>
      </c>
      <c r="E183" s="78" t="s">
        <v>50</v>
      </c>
      <c r="F183" s="78" t="s">
        <v>77</v>
      </c>
      <c r="G183" s="128" t="s">
        <v>2</v>
      </c>
      <c r="H183" s="97">
        <f>SUM(H185:H186)</f>
        <v>8228.7</v>
      </c>
      <c r="I183" s="97">
        <f>SUM(I184)</f>
        <v>0</v>
      </c>
      <c r="J183" s="97">
        <f>J185+J186</f>
        <v>8228.7</v>
      </c>
      <c r="K183" s="83"/>
      <c r="L183" s="83"/>
      <c r="M183" s="84"/>
      <c r="N183" s="73"/>
    </row>
    <row r="184" spans="1:14" ht="33">
      <c r="A184" s="80" t="s">
        <v>74</v>
      </c>
      <c r="B184" s="80" t="s">
        <v>61</v>
      </c>
      <c r="C184" s="80" t="s">
        <v>76</v>
      </c>
      <c r="D184" s="80" t="s">
        <v>57</v>
      </c>
      <c r="E184" s="80" t="s">
        <v>50</v>
      </c>
      <c r="F184" s="80" t="s">
        <v>77</v>
      </c>
      <c r="G184" s="8" t="s">
        <v>3</v>
      </c>
      <c r="H184" s="145">
        <f>H185+H186</f>
        <v>8228.7</v>
      </c>
      <c r="I184" s="145">
        <f>I185+I186</f>
        <v>0</v>
      </c>
      <c r="J184" s="99">
        <f>H184+I184</f>
        <v>8228.7</v>
      </c>
      <c r="K184" s="83"/>
      <c r="L184" s="83"/>
      <c r="M184" s="84"/>
      <c r="N184" s="73"/>
    </row>
    <row r="185" spans="1:14" ht="66">
      <c r="A185" s="80" t="s">
        <v>74</v>
      </c>
      <c r="B185" s="80" t="s">
        <v>61</v>
      </c>
      <c r="C185" s="80" t="s">
        <v>76</v>
      </c>
      <c r="D185" s="80" t="s">
        <v>57</v>
      </c>
      <c r="E185" s="80" t="s">
        <v>50</v>
      </c>
      <c r="F185" s="80" t="s">
        <v>77</v>
      </c>
      <c r="G185" s="8" t="s">
        <v>0</v>
      </c>
      <c r="H185" s="145">
        <v>6727.2</v>
      </c>
      <c r="I185" s="175"/>
      <c r="J185" s="99">
        <f>H185+I185</f>
        <v>6727.2</v>
      </c>
      <c r="K185" s="83"/>
      <c r="L185" s="83"/>
      <c r="M185" s="84"/>
      <c r="N185" s="73"/>
    </row>
    <row r="186" spans="1:14" ht="93.75">
      <c r="A186" s="80">
        <v>2</v>
      </c>
      <c r="B186" s="80" t="s">
        <v>61</v>
      </c>
      <c r="C186" s="80" t="s">
        <v>76</v>
      </c>
      <c r="D186" s="80" t="s">
        <v>57</v>
      </c>
      <c r="E186" s="80" t="s">
        <v>50</v>
      </c>
      <c r="F186" s="80" t="s">
        <v>77</v>
      </c>
      <c r="G186" s="72" t="s">
        <v>229</v>
      </c>
      <c r="H186" s="97">
        <v>1501.5</v>
      </c>
      <c r="I186" s="98">
        <v>0</v>
      </c>
      <c r="J186" s="135">
        <f>H186+I186</f>
        <v>1501.5</v>
      </c>
      <c r="K186" s="83"/>
      <c r="L186" s="83"/>
      <c r="M186" s="84"/>
      <c r="N186" s="73"/>
    </row>
    <row r="187" spans="1:14" ht="16.5">
      <c r="A187" s="91"/>
      <c r="B187" s="91"/>
      <c r="C187" s="91"/>
      <c r="D187" s="91"/>
      <c r="E187" s="91"/>
      <c r="F187" s="91"/>
      <c r="G187" s="85"/>
      <c r="H187" s="97"/>
      <c r="I187" s="97"/>
      <c r="J187" s="97"/>
      <c r="K187" s="83"/>
      <c r="L187" s="83"/>
      <c r="M187" s="84"/>
      <c r="N187" s="73"/>
    </row>
    <row r="188" spans="1:14" ht="16.5">
      <c r="A188" s="101"/>
      <c r="B188" s="101"/>
      <c r="C188" s="101"/>
      <c r="D188" s="101"/>
      <c r="E188" s="101"/>
      <c r="F188" s="101"/>
      <c r="G188" s="101"/>
      <c r="H188" s="83"/>
      <c r="I188" s="83"/>
      <c r="J188" s="84"/>
      <c r="K188" s="83"/>
      <c r="L188" s="83"/>
      <c r="M188" s="84"/>
      <c r="N188" s="73"/>
    </row>
    <row r="189" spans="1:14" ht="16.5">
      <c r="A189" s="101"/>
      <c r="B189" s="101"/>
      <c r="C189" s="101"/>
      <c r="D189" s="101"/>
      <c r="E189" s="101"/>
      <c r="F189" s="101"/>
      <c r="G189" s="101"/>
      <c r="H189" s="83"/>
      <c r="I189" s="83"/>
      <c r="J189" s="84"/>
      <c r="K189" s="83"/>
      <c r="L189" s="83"/>
      <c r="M189" s="84"/>
      <c r="N189" s="73"/>
    </row>
    <row r="190" spans="1:14" ht="16.5">
      <c r="A190" s="101"/>
      <c r="B190" s="101"/>
      <c r="C190" s="101"/>
      <c r="D190" s="101"/>
      <c r="E190" s="101"/>
      <c r="F190" s="101"/>
      <c r="G190" s="101"/>
      <c r="H190" s="83"/>
      <c r="I190" s="83"/>
      <c r="J190" s="84"/>
      <c r="K190" s="83"/>
      <c r="L190" s="83"/>
      <c r="M190" s="84"/>
      <c r="N190" s="73"/>
    </row>
    <row r="191" spans="1:13" ht="16.5">
      <c r="A191" s="101"/>
      <c r="B191" s="101"/>
      <c r="C191" s="101"/>
      <c r="D191" s="101"/>
      <c r="E191" s="101"/>
      <c r="F191" s="101"/>
      <c r="G191" s="101"/>
      <c r="H191" s="83"/>
      <c r="I191" s="83"/>
      <c r="J191" s="84"/>
      <c r="K191" s="83"/>
      <c r="L191" s="83"/>
      <c r="M191" s="84"/>
    </row>
    <row r="192" spans="1:13" ht="16.5">
      <c r="A192" s="101"/>
      <c r="B192" s="101"/>
      <c r="C192" s="101"/>
      <c r="D192" s="101"/>
      <c r="E192" s="101"/>
      <c r="F192" s="101"/>
      <c r="G192" s="101"/>
      <c r="H192" s="83"/>
      <c r="I192" s="83"/>
      <c r="J192" s="84"/>
      <c r="K192" s="83"/>
      <c r="L192" s="83"/>
      <c r="M192" s="84"/>
    </row>
    <row r="193" spans="1:13" ht="16.5">
      <c r="A193" s="101"/>
      <c r="B193" s="101"/>
      <c r="C193" s="101"/>
      <c r="D193" s="101"/>
      <c r="E193" s="101"/>
      <c r="F193" s="101"/>
      <c r="G193" s="101"/>
      <c r="H193" s="83"/>
      <c r="I193" s="83"/>
      <c r="J193" s="84"/>
      <c r="K193" s="83"/>
      <c r="L193" s="83"/>
      <c r="M193" s="84"/>
    </row>
    <row r="194" spans="1:13" ht="16.5">
      <c r="A194" s="101"/>
      <c r="B194" s="101"/>
      <c r="C194" s="101"/>
      <c r="D194" s="101"/>
      <c r="E194" s="101"/>
      <c r="F194" s="101"/>
      <c r="G194" s="101"/>
      <c r="H194" s="83"/>
      <c r="I194" s="83"/>
      <c r="J194" s="84"/>
      <c r="K194" s="83"/>
      <c r="L194" s="83"/>
      <c r="M194" s="84"/>
    </row>
    <row r="195" spans="1:13" ht="16.5">
      <c r="A195" s="101"/>
      <c r="B195" s="101"/>
      <c r="C195" s="101"/>
      <c r="D195" s="101"/>
      <c r="E195" s="101"/>
      <c r="F195" s="101"/>
      <c r="G195" s="101"/>
      <c r="H195" s="83"/>
      <c r="I195" s="83"/>
      <c r="J195" s="84"/>
      <c r="K195" s="83"/>
      <c r="L195" s="83"/>
      <c r="M195" s="84"/>
    </row>
    <row r="196" spans="1:13" ht="16.5">
      <c r="A196" s="101"/>
      <c r="B196" s="101"/>
      <c r="C196" s="101"/>
      <c r="D196" s="101"/>
      <c r="E196" s="101"/>
      <c r="F196" s="101"/>
      <c r="G196" s="101"/>
      <c r="H196" s="83"/>
      <c r="I196" s="83"/>
      <c r="J196" s="84"/>
      <c r="K196" s="83"/>
      <c r="L196" s="83"/>
      <c r="M196" s="84"/>
    </row>
    <row r="197" spans="1:13" ht="16.5">
      <c r="A197" s="101"/>
      <c r="B197" s="101"/>
      <c r="C197" s="101"/>
      <c r="D197" s="101"/>
      <c r="E197" s="101"/>
      <c r="F197" s="101"/>
      <c r="G197" s="101"/>
      <c r="H197" s="83"/>
      <c r="I197" s="83"/>
      <c r="J197" s="84"/>
      <c r="K197" s="83"/>
      <c r="L197" s="83"/>
      <c r="M197" s="84"/>
    </row>
    <row r="198" spans="1:13" ht="16.5">
      <c r="A198" s="101"/>
      <c r="B198" s="101"/>
      <c r="C198" s="101"/>
      <c r="D198" s="101"/>
      <c r="E198" s="101"/>
      <c r="F198" s="101"/>
      <c r="G198" s="101"/>
      <c r="H198" s="83"/>
      <c r="I198" s="83"/>
      <c r="J198" s="84"/>
      <c r="K198" s="83"/>
      <c r="L198" s="83"/>
      <c r="M198" s="84"/>
    </row>
    <row r="199" spans="1:13" ht="16.5">
      <c r="A199" s="101"/>
      <c r="B199" s="101"/>
      <c r="C199" s="101"/>
      <c r="D199" s="101"/>
      <c r="E199" s="101"/>
      <c r="F199" s="101"/>
      <c r="G199" s="101"/>
      <c r="H199" s="83"/>
      <c r="I199" s="83"/>
      <c r="J199" s="84"/>
      <c r="K199" s="83"/>
      <c r="L199" s="83"/>
      <c r="M199" s="84"/>
    </row>
    <row r="200" spans="1:13" ht="16.5">
      <c r="A200" s="101"/>
      <c r="B200" s="101"/>
      <c r="C200" s="101"/>
      <c r="D200" s="101"/>
      <c r="E200" s="101"/>
      <c r="F200" s="101"/>
      <c r="G200" s="101"/>
      <c r="H200" s="83"/>
      <c r="I200" s="83"/>
      <c r="J200" s="84"/>
      <c r="K200" s="83"/>
      <c r="L200" s="83"/>
      <c r="M200" s="84"/>
    </row>
    <row r="201" spans="1:13" ht="16.5">
      <c r="A201" s="101"/>
      <c r="B201" s="101"/>
      <c r="C201" s="101"/>
      <c r="D201" s="101"/>
      <c r="E201" s="101"/>
      <c r="F201" s="101"/>
      <c r="G201" s="101"/>
      <c r="H201" s="83"/>
      <c r="I201" s="83"/>
      <c r="J201" s="84"/>
      <c r="K201" s="83"/>
      <c r="L201" s="83"/>
      <c r="M201" s="84"/>
    </row>
    <row r="202" spans="1:13" ht="16.5">
      <c r="A202" s="101"/>
      <c r="B202" s="101"/>
      <c r="C202" s="101"/>
      <c r="D202" s="101"/>
      <c r="E202" s="101"/>
      <c r="F202" s="101"/>
      <c r="G202" s="101"/>
      <c r="H202" s="83"/>
      <c r="I202" s="83"/>
      <c r="J202" s="84"/>
      <c r="K202" s="83"/>
      <c r="L202" s="83"/>
      <c r="M202" s="84"/>
    </row>
    <row r="203" spans="1:13" ht="16.5">
      <c r="A203" s="101"/>
      <c r="B203" s="101"/>
      <c r="C203" s="101"/>
      <c r="D203" s="101"/>
      <c r="E203" s="101"/>
      <c r="F203" s="101"/>
      <c r="G203" s="101"/>
      <c r="H203" s="83"/>
      <c r="I203" s="83"/>
      <c r="J203" s="84"/>
      <c r="K203" s="83"/>
      <c r="L203" s="83"/>
      <c r="M203" s="84"/>
    </row>
    <row r="204" spans="1:13" ht="16.5">
      <c r="A204" s="101"/>
      <c r="B204" s="101"/>
      <c r="C204" s="101"/>
      <c r="D204" s="101"/>
      <c r="E204" s="101"/>
      <c r="F204" s="101"/>
      <c r="G204" s="101"/>
      <c r="H204" s="83"/>
      <c r="I204" s="83"/>
      <c r="J204" s="84"/>
      <c r="K204" s="83"/>
      <c r="L204" s="83"/>
      <c r="M204" s="84"/>
    </row>
    <row r="205" spans="1:13" ht="16.5">
      <c r="A205" s="101"/>
      <c r="B205" s="101"/>
      <c r="C205" s="101"/>
      <c r="D205" s="101"/>
      <c r="E205" s="101"/>
      <c r="F205" s="101"/>
      <c r="G205" s="101"/>
      <c r="H205" s="83"/>
      <c r="I205" s="83"/>
      <c r="J205" s="84"/>
      <c r="K205" s="83"/>
      <c r="L205" s="83"/>
      <c r="M205" s="84"/>
    </row>
    <row r="206" spans="1:13" ht="16.5">
      <c r="A206" s="101"/>
      <c r="B206" s="101"/>
      <c r="C206" s="101"/>
      <c r="D206" s="101"/>
      <c r="E206" s="101"/>
      <c r="F206" s="101"/>
      <c r="G206" s="101"/>
      <c r="H206" s="83"/>
      <c r="I206" s="83"/>
      <c r="J206" s="84"/>
      <c r="K206" s="83"/>
      <c r="L206" s="83"/>
      <c r="M206" s="84"/>
    </row>
    <row r="207" spans="1:13" ht="16.5">
      <c r="A207" s="101"/>
      <c r="B207" s="101"/>
      <c r="C207" s="101"/>
      <c r="D207" s="101"/>
      <c r="E207" s="101"/>
      <c r="F207" s="101"/>
      <c r="G207" s="101"/>
      <c r="H207" s="83"/>
      <c r="I207" s="83"/>
      <c r="J207" s="84"/>
      <c r="K207" s="83"/>
      <c r="L207" s="83"/>
      <c r="M207" s="84"/>
    </row>
    <row r="208" spans="1:13" ht="16.5">
      <c r="A208" s="101"/>
      <c r="B208" s="101"/>
      <c r="C208" s="101"/>
      <c r="D208" s="101"/>
      <c r="E208" s="101"/>
      <c r="F208" s="101"/>
      <c r="G208" s="101"/>
      <c r="H208" s="83"/>
      <c r="I208" s="83"/>
      <c r="J208" s="84"/>
      <c r="K208" s="83"/>
      <c r="L208" s="83"/>
      <c r="M208" s="84"/>
    </row>
    <row r="209" spans="1:13" ht="16.5">
      <c r="A209" s="101"/>
      <c r="B209" s="101"/>
      <c r="C209" s="101"/>
      <c r="D209" s="101"/>
      <c r="E209" s="101"/>
      <c r="F209" s="101"/>
      <c r="G209" s="101"/>
      <c r="H209" s="83"/>
      <c r="I209" s="83"/>
      <c r="J209" s="84"/>
      <c r="K209" s="83"/>
      <c r="L209" s="83"/>
      <c r="M209" s="84"/>
    </row>
    <row r="210" spans="1:13" ht="16.5">
      <c r="A210" s="101"/>
      <c r="B210" s="101"/>
      <c r="C210" s="101"/>
      <c r="D210" s="101"/>
      <c r="E210" s="101"/>
      <c r="F210" s="101"/>
      <c r="G210" s="101"/>
      <c r="H210" s="83"/>
      <c r="I210" s="83"/>
      <c r="J210" s="84"/>
      <c r="K210" s="83"/>
      <c r="L210" s="83"/>
      <c r="M210" s="84"/>
    </row>
    <row r="211" spans="1:13" ht="16.5">
      <c r="A211" s="101"/>
      <c r="B211" s="101"/>
      <c r="C211" s="101"/>
      <c r="D211" s="101"/>
      <c r="E211" s="101"/>
      <c r="F211" s="101"/>
      <c r="G211" s="101"/>
      <c r="H211" s="83"/>
      <c r="I211" s="83"/>
      <c r="J211" s="84"/>
      <c r="K211" s="83"/>
      <c r="L211" s="83"/>
      <c r="M211" s="84"/>
    </row>
    <row r="212" spans="1:13" ht="16.5">
      <c r="A212" s="101"/>
      <c r="B212" s="101"/>
      <c r="C212" s="101"/>
      <c r="D212" s="101"/>
      <c r="E212" s="101"/>
      <c r="F212" s="101"/>
      <c r="G212" s="101"/>
      <c r="H212" s="83"/>
      <c r="I212" s="83"/>
      <c r="J212" s="84"/>
      <c r="K212" s="83"/>
      <c r="L212" s="83"/>
      <c r="M212" s="84"/>
    </row>
    <row r="213" spans="1:13" ht="16.5">
      <c r="A213" s="101"/>
      <c r="B213" s="101"/>
      <c r="C213" s="101"/>
      <c r="D213" s="101"/>
      <c r="E213" s="101"/>
      <c r="F213" s="101"/>
      <c r="G213" s="101"/>
      <c r="H213" s="83"/>
      <c r="I213" s="83"/>
      <c r="J213" s="84"/>
      <c r="K213" s="83"/>
      <c r="L213" s="83"/>
      <c r="M213" s="84"/>
    </row>
    <row r="214" spans="1:13" ht="16.5">
      <c r="A214" s="101"/>
      <c r="B214" s="101"/>
      <c r="C214" s="101"/>
      <c r="D214" s="101"/>
      <c r="E214" s="101"/>
      <c r="F214" s="101"/>
      <c r="G214" s="101"/>
      <c r="H214" s="83"/>
      <c r="I214" s="83"/>
      <c r="J214" s="84"/>
      <c r="K214" s="83"/>
      <c r="L214" s="83"/>
      <c r="M214" s="84"/>
    </row>
    <row r="215" spans="1:13" ht="16.5">
      <c r="A215" s="101"/>
      <c r="B215" s="101"/>
      <c r="C215" s="101"/>
      <c r="D215" s="101"/>
      <c r="E215" s="101"/>
      <c r="F215" s="101"/>
      <c r="G215" s="101"/>
      <c r="H215" s="83"/>
      <c r="I215" s="83"/>
      <c r="J215" s="84"/>
      <c r="K215" s="83"/>
      <c r="L215" s="83"/>
      <c r="M215" s="84"/>
    </row>
    <row r="216" spans="1:13" ht="16.5">
      <c r="A216" s="101"/>
      <c r="B216" s="101"/>
      <c r="C216" s="101"/>
      <c r="D216" s="101"/>
      <c r="E216" s="101"/>
      <c r="F216" s="101"/>
      <c r="G216" s="101"/>
      <c r="H216" s="83"/>
      <c r="I216" s="83"/>
      <c r="J216" s="84"/>
      <c r="K216" s="83"/>
      <c r="L216" s="83"/>
      <c r="M216" s="84"/>
    </row>
    <row r="217" spans="1:13" ht="16.5">
      <c r="A217" s="101"/>
      <c r="B217" s="101"/>
      <c r="C217" s="101"/>
      <c r="D217" s="101"/>
      <c r="E217" s="101"/>
      <c r="F217" s="101"/>
      <c r="G217" s="101"/>
      <c r="H217" s="83"/>
      <c r="I217" s="83"/>
      <c r="J217" s="84"/>
      <c r="K217" s="83"/>
      <c r="L217" s="83"/>
      <c r="M217" s="84"/>
    </row>
    <row r="218" spans="1:13" ht="16.5">
      <c r="A218" s="101"/>
      <c r="B218" s="101"/>
      <c r="C218" s="101"/>
      <c r="D218" s="101"/>
      <c r="E218" s="101"/>
      <c r="F218" s="101"/>
      <c r="G218" s="101"/>
      <c r="H218" s="83"/>
      <c r="I218" s="83"/>
      <c r="J218" s="84"/>
      <c r="K218" s="83"/>
      <c r="L218" s="83"/>
      <c r="M218" s="84"/>
    </row>
    <row r="219" spans="1:13" ht="16.5">
      <c r="A219" s="101"/>
      <c r="B219" s="101"/>
      <c r="C219" s="101"/>
      <c r="D219" s="101"/>
      <c r="E219" s="101"/>
      <c r="F219" s="101"/>
      <c r="G219" s="101"/>
      <c r="H219" s="83"/>
      <c r="I219" s="83"/>
      <c r="J219" s="84"/>
      <c r="K219" s="83"/>
      <c r="L219" s="83"/>
      <c r="M219" s="84"/>
    </row>
    <row r="220" spans="1:13" ht="16.5">
      <c r="A220" s="101"/>
      <c r="B220" s="101"/>
      <c r="C220" s="101"/>
      <c r="D220" s="101"/>
      <c r="E220" s="101"/>
      <c r="F220" s="101"/>
      <c r="G220" s="101"/>
      <c r="H220" s="83"/>
      <c r="I220" s="83"/>
      <c r="J220" s="84"/>
      <c r="K220" s="83"/>
      <c r="L220" s="83"/>
      <c r="M220" s="84"/>
    </row>
    <row r="221" spans="1:13" ht="16.5">
      <c r="A221" s="101"/>
      <c r="B221" s="101"/>
      <c r="C221" s="101"/>
      <c r="D221" s="101"/>
      <c r="E221" s="101"/>
      <c r="F221" s="101"/>
      <c r="G221" s="101"/>
      <c r="H221" s="83"/>
      <c r="I221" s="83"/>
      <c r="J221" s="84"/>
      <c r="K221" s="83"/>
      <c r="L221" s="83"/>
      <c r="M221" s="84"/>
    </row>
    <row r="222" spans="1:13" ht="16.5">
      <c r="A222" s="101"/>
      <c r="B222" s="101"/>
      <c r="C222" s="101"/>
      <c r="D222" s="101"/>
      <c r="E222" s="101"/>
      <c r="F222" s="101"/>
      <c r="G222" s="101"/>
      <c r="H222" s="83"/>
      <c r="I222" s="83"/>
      <c r="J222" s="84"/>
      <c r="K222" s="83"/>
      <c r="L222" s="83"/>
      <c r="M222" s="84"/>
    </row>
    <row r="223" spans="1:13" ht="16.5">
      <c r="A223" s="101"/>
      <c r="B223" s="101"/>
      <c r="C223" s="101"/>
      <c r="D223" s="101"/>
      <c r="E223" s="101"/>
      <c r="F223" s="101"/>
      <c r="G223" s="101"/>
      <c r="H223" s="83"/>
      <c r="I223" s="83"/>
      <c r="J223" s="84"/>
      <c r="K223" s="83"/>
      <c r="L223" s="83"/>
      <c r="M223" s="84"/>
    </row>
    <row r="224" spans="1:13" ht="16.5">
      <c r="A224" s="101"/>
      <c r="B224" s="101"/>
      <c r="C224" s="101"/>
      <c r="D224" s="101"/>
      <c r="E224" s="101"/>
      <c r="F224" s="101"/>
      <c r="G224" s="101"/>
      <c r="H224" s="83"/>
      <c r="I224" s="83"/>
      <c r="J224" s="84"/>
      <c r="K224" s="83"/>
      <c r="L224" s="83"/>
      <c r="M224" s="84"/>
    </row>
    <row r="225" spans="1:13" ht="16.5">
      <c r="A225" s="101"/>
      <c r="B225" s="101"/>
      <c r="C225" s="101"/>
      <c r="D225" s="101"/>
      <c r="E225" s="101"/>
      <c r="F225" s="101"/>
      <c r="G225" s="101"/>
      <c r="H225" s="83"/>
      <c r="I225" s="83"/>
      <c r="J225" s="84"/>
      <c r="K225" s="83"/>
      <c r="L225" s="83"/>
      <c r="M225" s="84"/>
    </row>
    <row r="226" spans="1:13" ht="16.5">
      <c r="A226" s="101"/>
      <c r="B226" s="101"/>
      <c r="C226" s="101"/>
      <c r="D226" s="101"/>
      <c r="E226" s="101"/>
      <c r="F226" s="101"/>
      <c r="G226" s="101"/>
      <c r="H226" s="83"/>
      <c r="I226" s="83"/>
      <c r="J226" s="84"/>
      <c r="K226" s="83"/>
      <c r="L226" s="83"/>
      <c r="M226" s="84"/>
    </row>
    <row r="227" spans="1:13" ht="16.5">
      <c r="A227" s="101"/>
      <c r="B227" s="101"/>
      <c r="C227" s="101"/>
      <c r="D227" s="101"/>
      <c r="E227" s="101"/>
      <c r="F227" s="101"/>
      <c r="G227" s="101"/>
      <c r="H227" s="83"/>
      <c r="I227" s="83"/>
      <c r="J227" s="84"/>
      <c r="K227" s="83"/>
      <c r="L227" s="83"/>
      <c r="M227" s="84"/>
    </row>
    <row r="228" spans="1:13" ht="16.5">
      <c r="A228" s="101"/>
      <c r="B228" s="101"/>
      <c r="C228" s="101"/>
      <c r="D228" s="101"/>
      <c r="E228" s="101"/>
      <c r="F228" s="101"/>
      <c r="G228" s="101"/>
      <c r="H228" s="83"/>
      <c r="I228" s="83"/>
      <c r="J228" s="84"/>
      <c r="K228" s="83"/>
      <c r="L228" s="83"/>
      <c r="M228" s="84"/>
    </row>
    <row r="229" spans="1:13" ht="16.5">
      <c r="A229" s="101"/>
      <c r="B229" s="101"/>
      <c r="C229" s="101"/>
      <c r="D229" s="101"/>
      <c r="E229" s="101"/>
      <c r="F229" s="101"/>
      <c r="G229" s="101"/>
      <c r="H229" s="83"/>
      <c r="I229" s="83"/>
      <c r="J229" s="84"/>
      <c r="K229" s="83"/>
      <c r="L229" s="83"/>
      <c r="M229" s="84"/>
    </row>
    <row r="230" spans="1:13" ht="16.5">
      <c r="A230" s="101"/>
      <c r="B230" s="101"/>
      <c r="C230" s="101"/>
      <c r="D230" s="101"/>
      <c r="E230" s="101"/>
      <c r="F230" s="101"/>
      <c r="G230" s="101"/>
      <c r="H230" s="83"/>
      <c r="I230" s="83"/>
      <c r="J230" s="84"/>
      <c r="K230" s="83"/>
      <c r="L230" s="83"/>
      <c r="M230" s="84"/>
    </row>
    <row r="231" spans="1:13" ht="16.5">
      <c r="A231" s="101"/>
      <c r="B231" s="101"/>
      <c r="C231" s="101"/>
      <c r="D231" s="101"/>
      <c r="E231" s="101"/>
      <c r="F231" s="101"/>
      <c r="G231" s="101"/>
      <c r="H231" s="83"/>
      <c r="I231" s="83"/>
      <c r="J231" s="84"/>
      <c r="K231" s="83"/>
      <c r="L231" s="83"/>
      <c r="M231" s="84"/>
    </row>
    <row r="232" spans="1:13" ht="16.5">
      <c r="A232" s="101"/>
      <c r="B232" s="101"/>
      <c r="C232" s="101"/>
      <c r="D232" s="101"/>
      <c r="E232" s="101"/>
      <c r="F232" s="101"/>
      <c r="G232" s="101"/>
      <c r="H232" s="83"/>
      <c r="I232" s="83"/>
      <c r="J232" s="84"/>
      <c r="K232" s="83"/>
      <c r="L232" s="83"/>
      <c r="M232" s="84"/>
    </row>
    <row r="233" spans="1:13" ht="16.5">
      <c r="A233" s="101"/>
      <c r="B233" s="101"/>
      <c r="C233" s="101"/>
      <c r="D233" s="101"/>
      <c r="E233" s="101"/>
      <c r="F233" s="101"/>
      <c r="G233" s="101"/>
      <c r="H233" s="83"/>
      <c r="I233" s="83"/>
      <c r="J233" s="84"/>
      <c r="K233" s="83"/>
      <c r="L233" s="83"/>
      <c r="M233" s="84"/>
    </row>
    <row r="234" spans="1:13" ht="16.5">
      <c r="A234" s="101"/>
      <c r="B234" s="101"/>
      <c r="C234" s="101"/>
      <c r="D234" s="101"/>
      <c r="E234" s="101"/>
      <c r="F234" s="101"/>
      <c r="G234" s="101"/>
      <c r="H234" s="83"/>
      <c r="I234" s="83"/>
      <c r="J234" s="84"/>
      <c r="K234" s="83"/>
      <c r="L234" s="83"/>
      <c r="M234" s="84"/>
    </row>
    <row r="235" spans="1:13" ht="16.5">
      <c r="A235" s="101"/>
      <c r="B235" s="101"/>
      <c r="C235" s="101"/>
      <c r="D235" s="101"/>
      <c r="E235" s="101"/>
      <c r="F235" s="101"/>
      <c r="G235" s="101"/>
      <c r="H235" s="83"/>
      <c r="I235" s="83"/>
      <c r="J235" s="84"/>
      <c r="K235" s="83"/>
      <c r="L235" s="83"/>
      <c r="M235" s="84"/>
    </row>
    <row r="236" spans="1:13" ht="16.5">
      <c r="A236" s="101"/>
      <c r="B236" s="101"/>
      <c r="C236" s="101"/>
      <c r="D236" s="101"/>
      <c r="E236" s="101"/>
      <c r="F236" s="101"/>
      <c r="G236" s="101"/>
      <c r="H236" s="83"/>
      <c r="I236" s="83"/>
      <c r="J236" s="84"/>
      <c r="K236" s="83"/>
      <c r="L236" s="83"/>
      <c r="M236" s="84"/>
    </row>
    <row r="237" spans="1:13" ht="16.5">
      <c r="A237" s="101"/>
      <c r="B237" s="101"/>
      <c r="C237" s="101"/>
      <c r="D237" s="101"/>
      <c r="E237" s="101"/>
      <c r="F237" s="101"/>
      <c r="G237" s="101"/>
      <c r="H237" s="83"/>
      <c r="I237" s="83"/>
      <c r="J237" s="84"/>
      <c r="K237" s="83"/>
      <c r="L237" s="83"/>
      <c r="M237" s="84"/>
    </row>
    <row r="238" spans="1:13" ht="16.5">
      <c r="A238" s="101"/>
      <c r="B238" s="101"/>
      <c r="C238" s="101"/>
      <c r="D238" s="101"/>
      <c r="E238" s="101"/>
      <c r="F238" s="101"/>
      <c r="G238" s="101"/>
      <c r="H238" s="83"/>
      <c r="I238" s="83"/>
      <c r="J238" s="84"/>
      <c r="K238" s="83"/>
      <c r="L238" s="83"/>
      <c r="M238" s="84"/>
    </row>
    <row r="239" spans="1:13" ht="16.5">
      <c r="A239" s="101"/>
      <c r="B239" s="101"/>
      <c r="C239" s="101"/>
      <c r="D239" s="101"/>
      <c r="E239" s="101"/>
      <c r="F239" s="101"/>
      <c r="G239" s="101"/>
      <c r="H239" s="83"/>
      <c r="I239" s="83"/>
      <c r="J239" s="84"/>
      <c r="K239" s="83"/>
      <c r="L239" s="83"/>
      <c r="M239" s="84"/>
    </row>
    <row r="240" spans="1:13" ht="16.5">
      <c r="A240" s="101"/>
      <c r="B240" s="101"/>
      <c r="C240" s="101"/>
      <c r="D240" s="101"/>
      <c r="E240" s="101"/>
      <c r="F240" s="101"/>
      <c r="G240" s="101"/>
      <c r="H240" s="83"/>
      <c r="I240" s="83"/>
      <c r="J240" s="84"/>
      <c r="K240" s="83"/>
      <c r="L240" s="83"/>
      <c r="M240" s="84"/>
    </row>
    <row r="241" spans="1:13" ht="16.5">
      <c r="A241" s="101"/>
      <c r="B241" s="101"/>
      <c r="C241" s="101"/>
      <c r="D241" s="101"/>
      <c r="E241" s="101"/>
      <c r="F241" s="101"/>
      <c r="G241" s="101"/>
      <c r="H241" s="83"/>
      <c r="I241" s="83"/>
      <c r="J241" s="84"/>
      <c r="K241" s="83"/>
      <c r="L241" s="83"/>
      <c r="M241" s="84"/>
    </row>
    <row r="242" spans="1:13" ht="16.5">
      <c r="A242" s="101"/>
      <c r="B242" s="101"/>
      <c r="C242" s="101"/>
      <c r="D242" s="101"/>
      <c r="E242" s="101"/>
      <c r="F242" s="101"/>
      <c r="G242" s="101"/>
      <c r="H242" s="83"/>
      <c r="I242" s="83"/>
      <c r="J242" s="84"/>
      <c r="K242" s="83"/>
      <c r="L242" s="83"/>
      <c r="M242" s="84"/>
    </row>
    <row r="243" spans="1:13" ht="16.5">
      <c r="A243" s="101"/>
      <c r="B243" s="101"/>
      <c r="C243" s="101"/>
      <c r="D243" s="101"/>
      <c r="E243" s="101"/>
      <c r="F243" s="101"/>
      <c r="G243" s="101"/>
      <c r="H243" s="83"/>
      <c r="I243" s="83"/>
      <c r="J243" s="84"/>
      <c r="K243" s="83"/>
      <c r="L243" s="83"/>
      <c r="M243" s="84"/>
    </row>
    <row r="244" spans="1:13" ht="16.5">
      <c r="A244" s="101"/>
      <c r="B244" s="101"/>
      <c r="C244" s="101"/>
      <c r="D244" s="101"/>
      <c r="E244" s="101"/>
      <c r="F244" s="101"/>
      <c r="G244" s="101"/>
      <c r="H244" s="83"/>
      <c r="I244" s="83"/>
      <c r="J244" s="84"/>
      <c r="K244" s="83"/>
      <c r="L244" s="83"/>
      <c r="M244" s="84"/>
    </row>
    <row r="245" spans="1:13" ht="16.5">
      <c r="A245" s="101"/>
      <c r="B245" s="101"/>
      <c r="C245" s="101"/>
      <c r="D245" s="101"/>
      <c r="E245" s="101"/>
      <c r="F245" s="101"/>
      <c r="G245" s="101"/>
      <c r="H245" s="83"/>
      <c r="I245" s="83"/>
      <c r="J245" s="84"/>
      <c r="K245" s="83"/>
      <c r="L245" s="83"/>
      <c r="M245" s="84"/>
    </row>
    <row r="246" spans="1:13" ht="16.5">
      <c r="A246" s="101"/>
      <c r="B246" s="101"/>
      <c r="C246" s="101"/>
      <c r="D246" s="101"/>
      <c r="E246" s="101"/>
      <c r="F246" s="101"/>
      <c r="G246" s="101"/>
      <c r="H246" s="83"/>
      <c r="I246" s="83"/>
      <c r="J246" s="84"/>
      <c r="K246" s="83"/>
      <c r="L246" s="83"/>
      <c r="M246" s="84"/>
    </row>
    <row r="247" spans="1:13" ht="16.5">
      <c r="A247" s="101"/>
      <c r="B247" s="101"/>
      <c r="C247" s="101"/>
      <c r="D247" s="101"/>
      <c r="E247" s="101"/>
      <c r="F247" s="101"/>
      <c r="G247" s="101"/>
      <c r="H247" s="83"/>
      <c r="I247" s="83"/>
      <c r="J247" s="84"/>
      <c r="K247" s="83"/>
      <c r="L247" s="83"/>
      <c r="M247" s="84"/>
    </row>
    <row r="248" spans="1:13" ht="16.5">
      <c r="A248" s="101"/>
      <c r="B248" s="101"/>
      <c r="C248" s="101"/>
      <c r="D248" s="101"/>
      <c r="E248" s="101"/>
      <c r="F248" s="101"/>
      <c r="G248" s="101"/>
      <c r="H248" s="83"/>
      <c r="I248" s="83"/>
      <c r="J248" s="84"/>
      <c r="K248" s="83"/>
      <c r="L248" s="83"/>
      <c r="M248" s="84"/>
    </row>
    <row r="249" spans="1:13" ht="16.5">
      <c r="A249" s="101"/>
      <c r="B249" s="101"/>
      <c r="C249" s="101"/>
      <c r="D249" s="101"/>
      <c r="E249" s="101"/>
      <c r="F249" s="101"/>
      <c r="G249" s="101"/>
      <c r="H249" s="83"/>
      <c r="I249" s="83"/>
      <c r="J249" s="84"/>
      <c r="K249" s="83"/>
      <c r="L249" s="83"/>
      <c r="M249" s="84"/>
    </row>
    <row r="250" spans="1:13" ht="16.5">
      <c r="A250" s="101"/>
      <c r="B250" s="101"/>
      <c r="C250" s="101"/>
      <c r="D250" s="101"/>
      <c r="E250" s="101"/>
      <c r="F250" s="101"/>
      <c r="G250" s="101"/>
      <c r="H250" s="83"/>
      <c r="I250" s="83"/>
      <c r="J250" s="84"/>
      <c r="K250" s="83"/>
      <c r="L250" s="83"/>
      <c r="M250" s="84"/>
    </row>
    <row r="251" spans="1:13" ht="16.5">
      <c r="A251" s="101"/>
      <c r="B251" s="101"/>
      <c r="C251" s="101"/>
      <c r="D251" s="101"/>
      <c r="E251" s="101"/>
      <c r="F251" s="101"/>
      <c r="G251" s="101"/>
      <c r="H251" s="83"/>
      <c r="I251" s="83"/>
      <c r="J251" s="84"/>
      <c r="K251" s="83"/>
      <c r="L251" s="83"/>
      <c r="M251" s="84"/>
    </row>
    <row r="252" spans="1:13" ht="16.5">
      <c r="A252" s="101"/>
      <c r="B252" s="101"/>
      <c r="C252" s="101"/>
      <c r="D252" s="101"/>
      <c r="E252" s="101"/>
      <c r="F252" s="101"/>
      <c r="G252" s="101"/>
      <c r="H252" s="83"/>
      <c r="I252" s="83"/>
      <c r="J252" s="84"/>
      <c r="K252" s="83"/>
      <c r="L252" s="83"/>
      <c r="M252" s="84"/>
    </row>
    <row r="253" spans="1:13" ht="16.5">
      <c r="A253" s="101"/>
      <c r="B253" s="101"/>
      <c r="C253" s="101"/>
      <c r="D253" s="101"/>
      <c r="E253" s="101"/>
      <c r="F253" s="101"/>
      <c r="G253" s="101"/>
      <c r="H253" s="83"/>
      <c r="I253" s="83"/>
      <c r="J253" s="84"/>
      <c r="K253" s="83"/>
      <c r="L253" s="83"/>
      <c r="M253" s="84"/>
    </row>
    <row r="254" spans="1:13" ht="16.5">
      <c r="A254" s="101"/>
      <c r="B254" s="101"/>
      <c r="C254" s="101"/>
      <c r="D254" s="101"/>
      <c r="E254" s="101"/>
      <c r="F254" s="101"/>
      <c r="G254" s="101"/>
      <c r="H254" s="83"/>
      <c r="I254" s="83"/>
      <c r="J254" s="84"/>
      <c r="K254" s="83"/>
      <c r="L254" s="83"/>
      <c r="M254" s="84"/>
    </row>
    <row r="255" spans="1:13" ht="16.5">
      <c r="A255" s="101"/>
      <c r="B255" s="101"/>
      <c r="C255" s="101"/>
      <c r="D255" s="101"/>
      <c r="E255" s="101"/>
      <c r="F255" s="101"/>
      <c r="G255" s="101"/>
      <c r="H255" s="83"/>
      <c r="I255" s="83"/>
      <c r="J255" s="84"/>
      <c r="K255" s="83"/>
      <c r="L255" s="83"/>
      <c r="M255" s="84"/>
    </row>
    <row r="256" spans="1:13" ht="16.5">
      <c r="A256" s="101"/>
      <c r="B256" s="101"/>
      <c r="C256" s="101"/>
      <c r="D256" s="101"/>
      <c r="E256" s="101"/>
      <c r="F256" s="101"/>
      <c r="G256" s="101"/>
      <c r="H256" s="83"/>
      <c r="I256" s="83"/>
      <c r="J256" s="84"/>
      <c r="K256" s="83"/>
      <c r="L256" s="83"/>
      <c r="M256" s="84"/>
    </row>
    <row r="257" spans="1:13" ht="16.5">
      <c r="A257" s="101"/>
      <c r="B257" s="101"/>
      <c r="C257" s="101"/>
      <c r="D257" s="101"/>
      <c r="E257" s="101"/>
      <c r="F257" s="101"/>
      <c r="G257" s="101"/>
      <c r="H257" s="83"/>
      <c r="I257" s="83"/>
      <c r="J257" s="84"/>
      <c r="K257" s="83"/>
      <c r="L257" s="83"/>
      <c r="M257" s="84"/>
    </row>
    <row r="258" spans="1:13" ht="16.5">
      <c r="A258" s="101"/>
      <c r="B258" s="101"/>
      <c r="C258" s="101"/>
      <c r="D258" s="101"/>
      <c r="E258" s="101"/>
      <c r="F258" s="101"/>
      <c r="G258" s="101"/>
      <c r="H258" s="83"/>
      <c r="I258" s="83"/>
      <c r="J258" s="84"/>
      <c r="K258" s="83"/>
      <c r="L258" s="83"/>
      <c r="M258" s="84"/>
    </row>
    <row r="259" spans="1:13" ht="16.5">
      <c r="A259" s="101"/>
      <c r="B259" s="101"/>
      <c r="C259" s="101"/>
      <c r="D259" s="101"/>
      <c r="E259" s="101"/>
      <c r="F259" s="101"/>
      <c r="G259" s="101"/>
      <c r="H259" s="83"/>
      <c r="I259" s="83"/>
      <c r="J259" s="84"/>
      <c r="K259" s="83"/>
      <c r="L259" s="83"/>
      <c r="M259" s="84"/>
    </row>
    <row r="260" spans="1:13" ht="16.5">
      <c r="A260" s="101"/>
      <c r="B260" s="101"/>
      <c r="C260" s="101"/>
      <c r="D260" s="101"/>
      <c r="E260" s="101"/>
      <c r="F260" s="101"/>
      <c r="G260" s="101"/>
      <c r="H260" s="83"/>
      <c r="I260" s="83"/>
      <c r="J260" s="84"/>
      <c r="K260" s="83"/>
      <c r="L260" s="83"/>
      <c r="M260" s="84"/>
    </row>
    <row r="261" spans="1:13" ht="16.5">
      <c r="A261" s="101"/>
      <c r="B261" s="101"/>
      <c r="C261" s="101"/>
      <c r="D261" s="101"/>
      <c r="E261" s="101"/>
      <c r="F261" s="101"/>
      <c r="G261" s="101"/>
      <c r="H261" s="83"/>
      <c r="I261" s="83"/>
      <c r="J261" s="84"/>
      <c r="K261" s="83"/>
      <c r="L261" s="83"/>
      <c r="M261" s="84"/>
    </row>
    <row r="262" spans="1:13" ht="16.5">
      <c r="A262" s="101"/>
      <c r="B262" s="101"/>
      <c r="C262" s="101"/>
      <c r="D262" s="101"/>
      <c r="E262" s="101"/>
      <c r="F262" s="101"/>
      <c r="G262" s="101"/>
      <c r="H262" s="83"/>
      <c r="I262" s="83"/>
      <c r="J262" s="84"/>
      <c r="K262" s="102"/>
      <c r="L262" s="102"/>
      <c r="M262" s="103"/>
    </row>
    <row r="263" spans="1:13" ht="16.5">
      <c r="A263" s="101"/>
      <c r="B263" s="101"/>
      <c r="C263" s="101"/>
      <c r="D263" s="101"/>
      <c r="E263" s="101"/>
      <c r="F263" s="101"/>
      <c r="G263" s="101"/>
      <c r="H263" s="83"/>
      <c r="I263" s="83"/>
      <c r="J263" s="84"/>
      <c r="K263" s="102"/>
      <c r="L263" s="102"/>
      <c r="M263" s="103"/>
    </row>
    <row r="264" spans="1:13" ht="16.5">
      <c r="A264" s="101"/>
      <c r="B264" s="101"/>
      <c r="C264" s="101"/>
      <c r="D264" s="101"/>
      <c r="E264" s="101"/>
      <c r="F264" s="101"/>
      <c r="G264" s="101"/>
      <c r="H264" s="83"/>
      <c r="I264" s="83"/>
      <c r="J264" s="84"/>
      <c r="K264" s="102"/>
      <c r="L264" s="102"/>
      <c r="M264" s="103"/>
    </row>
    <row r="265" spans="1:13" ht="16.5">
      <c r="A265" s="101"/>
      <c r="B265" s="101"/>
      <c r="C265" s="101"/>
      <c r="D265" s="101"/>
      <c r="E265" s="101"/>
      <c r="F265" s="101"/>
      <c r="G265" s="101"/>
      <c r="H265" s="83"/>
      <c r="I265" s="83"/>
      <c r="J265" s="84"/>
      <c r="K265" s="102"/>
      <c r="L265" s="102"/>
      <c r="M265" s="103"/>
    </row>
    <row r="266" spans="1:13" ht="16.5">
      <c r="A266" s="101"/>
      <c r="B266" s="101"/>
      <c r="C266" s="101"/>
      <c r="D266" s="101"/>
      <c r="E266" s="101"/>
      <c r="F266" s="101"/>
      <c r="G266" s="101"/>
      <c r="H266" s="83"/>
      <c r="I266" s="83"/>
      <c r="J266" s="84"/>
      <c r="K266" s="102"/>
      <c r="L266" s="102"/>
      <c r="M266" s="103"/>
    </row>
    <row r="267" spans="1:13" ht="16.5">
      <c r="A267" s="101"/>
      <c r="B267" s="101"/>
      <c r="C267" s="101"/>
      <c r="D267" s="101"/>
      <c r="E267" s="101"/>
      <c r="F267" s="101"/>
      <c r="G267" s="101"/>
      <c r="H267" s="83"/>
      <c r="I267" s="83"/>
      <c r="J267" s="84"/>
      <c r="K267" s="102"/>
      <c r="L267" s="102"/>
      <c r="M267" s="103"/>
    </row>
    <row r="268" spans="1:13" ht="16.5">
      <c r="A268" s="101"/>
      <c r="B268" s="101"/>
      <c r="C268" s="101"/>
      <c r="D268" s="101"/>
      <c r="E268" s="101"/>
      <c r="F268" s="101"/>
      <c r="G268" s="101"/>
      <c r="H268" s="83"/>
      <c r="I268" s="83"/>
      <c r="J268" s="84"/>
      <c r="K268" s="102"/>
      <c r="L268" s="102"/>
      <c r="M268" s="103"/>
    </row>
    <row r="269" spans="1:13" ht="16.5">
      <c r="A269" s="92"/>
      <c r="B269" s="92"/>
      <c r="C269" s="92"/>
      <c r="D269" s="92"/>
      <c r="E269" s="92"/>
      <c r="F269" s="92"/>
      <c r="G269" s="92"/>
      <c r="H269" s="102"/>
      <c r="I269" s="102"/>
      <c r="J269" s="103"/>
      <c r="K269" s="104"/>
      <c r="L269" s="104"/>
      <c r="M269" s="103"/>
    </row>
    <row r="270" spans="1:13" ht="16.5">
      <c r="A270" s="92"/>
      <c r="B270" s="92"/>
      <c r="C270" s="92"/>
      <c r="D270" s="92"/>
      <c r="E270" s="92"/>
      <c r="F270" s="92"/>
      <c r="G270" s="92"/>
      <c r="H270" s="102"/>
      <c r="I270" s="102"/>
      <c r="J270" s="103"/>
      <c r="K270" s="104"/>
      <c r="L270" s="104"/>
      <c r="M270" s="103"/>
    </row>
    <row r="271" spans="1:13" ht="16.5">
      <c r="A271" s="92"/>
      <c r="B271" s="92"/>
      <c r="C271" s="92"/>
      <c r="D271" s="92"/>
      <c r="E271" s="92"/>
      <c r="F271" s="92"/>
      <c r="G271" s="92"/>
      <c r="H271" s="102"/>
      <c r="I271" s="102"/>
      <c r="J271" s="103"/>
      <c r="K271" s="104"/>
      <c r="L271" s="104"/>
      <c r="M271" s="103"/>
    </row>
    <row r="272" spans="1:13" ht="16.5">
      <c r="A272" s="92"/>
      <c r="B272" s="92"/>
      <c r="C272" s="92"/>
      <c r="D272" s="92"/>
      <c r="E272" s="92"/>
      <c r="F272" s="92"/>
      <c r="G272" s="92"/>
      <c r="H272" s="102"/>
      <c r="I272" s="102"/>
      <c r="J272" s="103"/>
      <c r="K272" s="104"/>
      <c r="L272" s="104"/>
      <c r="M272" s="103"/>
    </row>
    <row r="273" spans="1:13" ht="16.5">
      <c r="A273" s="92"/>
      <c r="B273" s="92"/>
      <c r="C273" s="92"/>
      <c r="D273" s="92"/>
      <c r="E273" s="92"/>
      <c r="F273" s="92"/>
      <c r="G273" s="92"/>
      <c r="H273" s="102"/>
      <c r="I273" s="102"/>
      <c r="J273" s="103"/>
      <c r="K273" s="104"/>
      <c r="L273" s="104"/>
      <c r="M273" s="103"/>
    </row>
    <row r="274" spans="1:13" ht="16.5">
      <c r="A274" s="92"/>
      <c r="B274" s="92"/>
      <c r="C274" s="92"/>
      <c r="D274" s="92"/>
      <c r="E274" s="92"/>
      <c r="F274" s="92"/>
      <c r="G274" s="92"/>
      <c r="H274" s="102"/>
      <c r="I274" s="102"/>
      <c r="J274" s="103"/>
      <c r="K274" s="104"/>
      <c r="L274" s="104"/>
      <c r="M274" s="103"/>
    </row>
    <row r="275" spans="1:13" ht="16.5">
      <c r="A275" s="92"/>
      <c r="B275" s="92"/>
      <c r="C275" s="92"/>
      <c r="D275" s="92"/>
      <c r="E275" s="92"/>
      <c r="F275" s="92"/>
      <c r="G275" s="92"/>
      <c r="H275" s="102"/>
      <c r="I275" s="102"/>
      <c r="J275" s="103"/>
      <c r="K275" s="104"/>
      <c r="L275" s="104"/>
      <c r="M275" s="103"/>
    </row>
    <row r="276" spans="1:13" ht="16.5">
      <c r="A276" s="92"/>
      <c r="B276" s="92"/>
      <c r="C276" s="92"/>
      <c r="D276" s="92"/>
      <c r="E276" s="92"/>
      <c r="F276" s="92"/>
      <c r="G276" s="92"/>
      <c r="H276" s="104"/>
      <c r="I276" s="104"/>
      <c r="J276" s="103"/>
      <c r="K276" s="104"/>
      <c r="L276" s="104"/>
      <c r="M276" s="103"/>
    </row>
    <row r="277" spans="1:13" ht="16.5">
      <c r="A277" s="92"/>
      <c r="B277" s="92"/>
      <c r="C277" s="92"/>
      <c r="D277" s="92"/>
      <c r="E277" s="92"/>
      <c r="F277" s="92"/>
      <c r="G277" s="92"/>
      <c r="H277" s="104"/>
      <c r="I277" s="104"/>
      <c r="J277" s="103"/>
      <c r="K277" s="104"/>
      <c r="L277" s="104"/>
      <c r="M277" s="103"/>
    </row>
    <row r="278" spans="1:13" ht="18.75">
      <c r="A278" s="92"/>
      <c r="B278" s="92"/>
      <c r="C278" s="92"/>
      <c r="D278" s="92"/>
      <c r="E278" s="92"/>
      <c r="F278" s="92"/>
      <c r="G278" s="92"/>
      <c r="H278" s="104"/>
      <c r="I278" s="104"/>
      <c r="J278" s="103"/>
      <c r="L278" s="73"/>
      <c r="M278" s="5"/>
    </row>
    <row r="279" spans="1:13" ht="18.75">
      <c r="A279" s="92"/>
      <c r="B279" s="92"/>
      <c r="C279" s="92"/>
      <c r="D279" s="92"/>
      <c r="E279" s="92"/>
      <c r="F279" s="92"/>
      <c r="G279" s="92"/>
      <c r="H279" s="104"/>
      <c r="I279" s="104"/>
      <c r="J279" s="103"/>
      <c r="L279" s="73"/>
      <c r="M279" s="5"/>
    </row>
    <row r="280" spans="1:13" ht="18.75">
      <c r="A280" s="92"/>
      <c r="B280" s="92"/>
      <c r="C280" s="92"/>
      <c r="D280" s="92"/>
      <c r="E280" s="92"/>
      <c r="F280" s="92"/>
      <c r="G280" s="92"/>
      <c r="H280" s="104"/>
      <c r="I280" s="104"/>
      <c r="J280" s="103"/>
      <c r="L280" s="73"/>
      <c r="M280" s="5"/>
    </row>
    <row r="281" spans="1:13" ht="18.75">
      <c r="A281" s="92"/>
      <c r="B281" s="92"/>
      <c r="C281" s="92"/>
      <c r="D281" s="92"/>
      <c r="E281" s="92"/>
      <c r="F281" s="92"/>
      <c r="G281" s="92"/>
      <c r="H281" s="104"/>
      <c r="I281" s="104"/>
      <c r="J281" s="103"/>
      <c r="L281" s="73"/>
      <c r="M281" s="5"/>
    </row>
    <row r="282" spans="1:10" ht="18.75">
      <c r="A282" s="92"/>
      <c r="B282" s="92"/>
      <c r="C282" s="92"/>
      <c r="D282" s="92"/>
      <c r="E282" s="92"/>
      <c r="F282" s="92"/>
      <c r="G282" s="92"/>
      <c r="H282" s="104"/>
      <c r="I282" s="104"/>
      <c r="J282" s="103"/>
    </row>
    <row r="283" spans="1:10" ht="18.75">
      <c r="A283" s="92"/>
      <c r="B283" s="92"/>
      <c r="C283" s="92"/>
      <c r="D283" s="92"/>
      <c r="E283" s="92"/>
      <c r="F283" s="92"/>
      <c r="G283" s="92"/>
      <c r="H283" s="104"/>
      <c r="I283" s="104"/>
      <c r="J283" s="103"/>
    </row>
    <row r="284" spans="1:10" ht="18.75">
      <c r="A284" s="92"/>
      <c r="B284" s="92"/>
      <c r="C284" s="92"/>
      <c r="D284" s="92"/>
      <c r="E284" s="92"/>
      <c r="F284" s="92"/>
      <c r="G284" s="92"/>
      <c r="H284" s="104"/>
      <c r="I284" s="104"/>
      <c r="J284" s="103"/>
    </row>
    <row r="285" spans="9:10" ht="18.75">
      <c r="I285" s="73"/>
      <c r="J285" s="5"/>
    </row>
    <row r="286" spans="9:10" ht="18.75">
      <c r="I286" s="73"/>
      <c r="J286" s="5"/>
    </row>
    <row r="287" spans="9:10" ht="18.75">
      <c r="I287" s="73"/>
      <c r="J287" s="5"/>
    </row>
    <row r="288" spans="9:10" ht="18.75">
      <c r="I288" s="73"/>
      <c r="J288" s="5"/>
    </row>
  </sheetData>
  <sheetProtection password="EEDF" sheet="1"/>
  <mergeCells count="13">
    <mergeCell ref="G8:J8"/>
    <mergeCell ref="G9:J9"/>
    <mergeCell ref="A14:F14"/>
    <mergeCell ref="A15:F15"/>
    <mergeCell ref="A11:H11"/>
    <mergeCell ref="A12:H12"/>
    <mergeCell ref="A16:G16"/>
    <mergeCell ref="G1:J1"/>
    <mergeCell ref="G2:J2"/>
    <mergeCell ref="G3:J3"/>
    <mergeCell ref="G4:J4"/>
    <mergeCell ref="G6:J6"/>
    <mergeCell ref="G7:J7"/>
  </mergeCells>
  <printOptions/>
  <pageMargins left="0.984251968503937" right="0.2362204724409449" top="0.35433070866141736" bottom="0.1968503937007874" header="0.31496062992125984" footer="0.2362204724409449"/>
  <pageSetup fitToHeight="6" fitToWidth="1" horizontalDpi="600" verticalDpi="600" orientation="portrait" paperSize="9" scale="60" r:id="rId1"/>
  <rowBreaks count="3" manualBreakCount="3">
    <brk id="41" max="9" man="1"/>
    <brk id="86" max="9" man="1"/>
    <brk id="1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H678"/>
  <sheetViews>
    <sheetView zoomScalePageLayoutView="0" workbookViewId="0" topLeftCell="A1">
      <selection activeCell="I1" sqref="I1:K16384"/>
    </sheetView>
  </sheetViews>
  <sheetFormatPr defaultColWidth="8.875" defaultRowHeight="12.75"/>
  <cols>
    <col min="1" max="1" width="82.75390625" style="38" customWidth="1"/>
    <col min="2" max="2" width="6.875" style="38" customWidth="1"/>
    <col min="3" max="3" width="13.125" style="39" customWidth="1"/>
    <col min="4" max="4" width="11.375" style="39" customWidth="1"/>
    <col min="5" max="5" width="19.00390625" style="39" hidden="1" customWidth="1"/>
    <col min="6" max="6" width="16.125" style="40" hidden="1" customWidth="1"/>
    <col min="7" max="7" width="15.625" style="40" hidden="1" customWidth="1"/>
    <col min="8" max="8" width="18.00390625" style="39" customWidth="1"/>
    <col min="9" max="9" width="24.375" style="65" hidden="1" customWidth="1"/>
    <col min="10" max="10" width="22.875" style="65" hidden="1" customWidth="1"/>
    <col min="11" max="11" width="13.125" style="65" hidden="1" customWidth="1"/>
    <col min="12" max="12" width="14.00390625" style="65" customWidth="1"/>
    <col min="13" max="17" width="8.875" style="65" customWidth="1"/>
    <col min="18" max="16384" width="8.875" style="65" customWidth="1"/>
  </cols>
  <sheetData>
    <row r="1" spans="1:10" ht="18.75">
      <c r="A1" s="343" t="s">
        <v>256</v>
      </c>
      <c r="B1" s="343"/>
      <c r="C1" s="343"/>
      <c r="D1" s="343"/>
      <c r="E1" s="343"/>
      <c r="F1" s="343"/>
      <c r="G1" s="343"/>
      <c r="H1" s="343"/>
      <c r="I1" s="122"/>
      <c r="J1" s="122"/>
    </row>
    <row r="2" spans="1:10" ht="18.75">
      <c r="A2" s="343" t="s">
        <v>257</v>
      </c>
      <c r="B2" s="343"/>
      <c r="C2" s="343"/>
      <c r="D2" s="343"/>
      <c r="E2" s="343"/>
      <c r="F2" s="343"/>
      <c r="G2" s="343"/>
      <c r="H2" s="343"/>
      <c r="I2" s="122"/>
      <c r="J2" s="122"/>
    </row>
    <row r="3" spans="1:10" ht="18.75">
      <c r="A3" s="343" t="s">
        <v>174</v>
      </c>
      <c r="B3" s="343"/>
      <c r="C3" s="343"/>
      <c r="D3" s="343"/>
      <c r="E3" s="343"/>
      <c r="F3" s="343"/>
      <c r="G3" s="343"/>
      <c r="H3" s="343"/>
      <c r="I3" s="122"/>
      <c r="J3" s="122"/>
    </row>
    <row r="4" spans="1:10" ht="18.75">
      <c r="A4" s="344" t="s">
        <v>889</v>
      </c>
      <c r="B4" s="344"/>
      <c r="C4" s="344"/>
      <c r="D4" s="344"/>
      <c r="E4" s="344"/>
      <c r="F4" s="344"/>
      <c r="G4" s="344"/>
      <c r="H4" s="344"/>
      <c r="I4" s="122"/>
      <c r="J4" s="122"/>
    </row>
    <row r="5" spans="1:10" ht="18.75">
      <c r="A5" s="13"/>
      <c r="B5" s="13"/>
      <c r="C5" s="13"/>
      <c r="D5" s="13"/>
      <c r="E5" s="13"/>
      <c r="F5" s="14"/>
      <c r="G5" s="14"/>
      <c r="H5" s="13"/>
      <c r="I5" s="122"/>
      <c r="J5" s="122"/>
    </row>
    <row r="6" spans="1:10" ht="18.75">
      <c r="A6" s="343" t="s">
        <v>258</v>
      </c>
      <c r="B6" s="343"/>
      <c r="C6" s="343"/>
      <c r="D6" s="343"/>
      <c r="E6" s="343"/>
      <c r="F6" s="343"/>
      <c r="G6" s="343"/>
      <c r="H6" s="343"/>
      <c r="I6" s="122"/>
      <c r="J6" s="122"/>
    </row>
    <row r="7" spans="1:10" ht="18.75">
      <c r="A7" s="343" t="s">
        <v>257</v>
      </c>
      <c r="B7" s="343"/>
      <c r="C7" s="343"/>
      <c r="D7" s="343"/>
      <c r="E7" s="343"/>
      <c r="F7" s="343"/>
      <c r="G7" s="343"/>
      <c r="H7" s="343"/>
      <c r="I7" s="122"/>
      <c r="J7" s="122"/>
    </row>
    <row r="8" spans="1:10" ht="18.75">
      <c r="A8" s="343" t="s">
        <v>174</v>
      </c>
      <c r="B8" s="343"/>
      <c r="C8" s="343"/>
      <c r="D8" s="343"/>
      <c r="E8" s="343"/>
      <c r="F8" s="343"/>
      <c r="G8" s="343"/>
      <c r="H8" s="343"/>
      <c r="I8" s="122"/>
      <c r="J8" s="122"/>
    </row>
    <row r="9" spans="1:10" ht="18.75">
      <c r="A9" s="344" t="s">
        <v>259</v>
      </c>
      <c r="B9" s="344"/>
      <c r="C9" s="344"/>
      <c r="D9" s="344"/>
      <c r="E9" s="344"/>
      <c r="F9" s="344"/>
      <c r="G9" s="344"/>
      <c r="H9" s="344"/>
      <c r="I9" s="122"/>
      <c r="J9" s="122"/>
    </row>
    <row r="10" spans="1:10" ht="18.75">
      <c r="A10" s="345"/>
      <c r="B10" s="345"/>
      <c r="C10" s="345"/>
      <c r="D10" s="345"/>
      <c r="E10" s="345"/>
      <c r="F10" s="345"/>
      <c r="G10" s="345"/>
      <c r="H10" s="345"/>
      <c r="I10" s="122"/>
      <c r="J10" s="122"/>
    </row>
    <row r="11" spans="1:10" ht="18.75">
      <c r="A11" s="346" t="s">
        <v>260</v>
      </c>
      <c r="B11" s="346"/>
      <c r="C11" s="347"/>
      <c r="D11" s="347"/>
      <c r="E11" s="347"/>
      <c r="F11" s="347"/>
      <c r="G11" s="347"/>
      <c r="H11" s="347"/>
      <c r="I11" s="122"/>
      <c r="J11" s="122"/>
    </row>
    <row r="12" spans="1:10" ht="18.75">
      <c r="A12" s="346" t="s">
        <v>261</v>
      </c>
      <c r="B12" s="346"/>
      <c r="C12" s="347"/>
      <c r="D12" s="347"/>
      <c r="E12" s="347"/>
      <c r="F12" s="347"/>
      <c r="G12" s="347"/>
      <c r="H12" s="347"/>
      <c r="I12" s="122"/>
      <c r="J12" s="122"/>
    </row>
    <row r="13" spans="1:10" ht="18.75">
      <c r="A13" s="15"/>
      <c r="B13" s="15"/>
      <c r="C13" s="16"/>
      <c r="D13" s="16"/>
      <c r="E13" s="59"/>
      <c r="F13" s="59"/>
      <c r="G13" s="59"/>
      <c r="H13" s="59"/>
      <c r="I13" s="122"/>
      <c r="J13" s="122"/>
    </row>
    <row r="14" spans="1:10" ht="37.5">
      <c r="A14" s="17" t="s">
        <v>262</v>
      </c>
      <c r="B14" s="17" t="s">
        <v>263</v>
      </c>
      <c r="C14" s="18" t="s">
        <v>264</v>
      </c>
      <c r="D14" s="18" t="s">
        <v>265</v>
      </c>
      <c r="E14" s="19" t="s">
        <v>175</v>
      </c>
      <c r="F14" s="20" t="s">
        <v>266</v>
      </c>
      <c r="G14" s="20" t="s">
        <v>799</v>
      </c>
      <c r="H14" s="19" t="s">
        <v>175</v>
      </c>
      <c r="I14" s="122"/>
      <c r="J14" s="122"/>
    </row>
    <row r="15" spans="1:10" s="105" customFormat="1" ht="18.75">
      <c r="A15" s="182">
        <v>1</v>
      </c>
      <c r="B15" s="182">
        <v>2</v>
      </c>
      <c r="C15" s="182" t="s">
        <v>267</v>
      </c>
      <c r="D15" s="182" t="s">
        <v>268</v>
      </c>
      <c r="E15" s="182">
        <v>5</v>
      </c>
      <c r="F15" s="182">
        <v>6</v>
      </c>
      <c r="G15" s="182"/>
      <c r="H15" s="183">
        <v>7</v>
      </c>
      <c r="I15" s="122"/>
      <c r="J15" s="122"/>
    </row>
    <row r="16" spans="1:11" s="108" customFormat="1" ht="18.75">
      <c r="A16" s="323" t="s">
        <v>269</v>
      </c>
      <c r="B16" s="324"/>
      <c r="C16" s="325"/>
      <c r="D16" s="325"/>
      <c r="E16" s="326">
        <f>E17+E24+E124+E217+E290+E420</f>
        <v>934842.54</v>
      </c>
      <c r="F16" s="327">
        <f>F17+F24+F124+F290+F217+F420</f>
        <v>-26209.631999999998</v>
      </c>
      <c r="G16" s="327">
        <f>G17+G24+G124+G290+G217+G420</f>
        <v>-0.004</v>
      </c>
      <c r="H16" s="328">
        <f>H24+H124+H217+H290+H420+H17</f>
        <v>908632.8989999999</v>
      </c>
      <c r="I16" s="184">
        <v>934842.533</v>
      </c>
      <c r="J16" s="184"/>
      <c r="K16" s="146"/>
    </row>
    <row r="17" spans="1:11" s="108" customFormat="1" ht="18.75">
      <c r="A17" s="23" t="s">
        <v>270</v>
      </c>
      <c r="B17" s="24" t="s">
        <v>271</v>
      </c>
      <c r="C17" s="25"/>
      <c r="D17" s="26"/>
      <c r="E17" s="137">
        <f>E19+E21</f>
        <v>979.4</v>
      </c>
      <c r="F17" s="137">
        <f>F19+F21</f>
        <v>-253.526</v>
      </c>
      <c r="G17" s="137"/>
      <c r="H17" s="136">
        <f>H19+H21</f>
        <v>725.874</v>
      </c>
      <c r="I17" s="185">
        <v>0</v>
      </c>
      <c r="J17" s="184"/>
      <c r="K17" s="146"/>
    </row>
    <row r="18" spans="1:11" s="108" customFormat="1" ht="18.75">
      <c r="A18" s="106" t="s">
        <v>272</v>
      </c>
      <c r="B18" s="24" t="s">
        <v>271</v>
      </c>
      <c r="C18" s="25" t="s">
        <v>273</v>
      </c>
      <c r="D18" s="26"/>
      <c r="E18" s="137">
        <f>E19+E21</f>
        <v>979.4</v>
      </c>
      <c r="F18" s="137">
        <f>F19+F21</f>
        <v>-253.526</v>
      </c>
      <c r="G18" s="137"/>
      <c r="H18" s="137">
        <f>H19+H21</f>
        <v>725.874</v>
      </c>
      <c r="I18" s="184"/>
      <c r="J18" s="184"/>
      <c r="K18" s="146"/>
    </row>
    <row r="19" spans="1:11" s="108" customFormat="1" ht="18.75">
      <c r="A19" s="27" t="s">
        <v>274</v>
      </c>
      <c r="B19" s="24" t="s">
        <v>271</v>
      </c>
      <c r="C19" s="25" t="s">
        <v>275</v>
      </c>
      <c r="D19" s="26"/>
      <c r="E19" s="137">
        <f>E20</f>
        <v>647.126</v>
      </c>
      <c r="F19" s="137">
        <f>F20</f>
        <v>78.748</v>
      </c>
      <c r="G19" s="137"/>
      <c r="H19" s="137">
        <f>H20</f>
        <v>725.874</v>
      </c>
      <c r="I19" s="184"/>
      <c r="J19" s="184"/>
      <c r="K19" s="146"/>
    </row>
    <row r="20" spans="1:11" s="108" customFormat="1" ht="75">
      <c r="A20" s="106" t="s">
        <v>276</v>
      </c>
      <c r="B20" s="24" t="s">
        <v>271</v>
      </c>
      <c r="C20" s="25" t="s">
        <v>275</v>
      </c>
      <c r="D20" s="26" t="s">
        <v>277</v>
      </c>
      <c r="E20" s="137">
        <v>647.126</v>
      </c>
      <c r="F20" s="137">
        <f>79-0.252</f>
        <v>78.748</v>
      </c>
      <c r="G20" s="137"/>
      <c r="H20" s="137">
        <f>E20+F20</f>
        <v>725.874</v>
      </c>
      <c r="I20" s="184"/>
      <c r="J20" s="184"/>
      <c r="K20" s="146"/>
    </row>
    <row r="21" spans="1:11" s="108" customFormat="1" ht="37.5">
      <c r="A21" s="106" t="s">
        <v>278</v>
      </c>
      <c r="B21" s="24" t="s">
        <v>271</v>
      </c>
      <c r="C21" s="25" t="s">
        <v>279</v>
      </c>
      <c r="D21" s="26"/>
      <c r="E21" s="137">
        <f>E22+E23</f>
        <v>332.274</v>
      </c>
      <c r="F21" s="137">
        <f>F22+F23</f>
        <v>-332.274</v>
      </c>
      <c r="G21" s="137"/>
      <c r="H21" s="137">
        <f>H22+H23</f>
        <v>0</v>
      </c>
      <c r="I21" s="184"/>
      <c r="J21" s="184"/>
      <c r="K21" s="146"/>
    </row>
    <row r="22" spans="1:11" s="108" customFormat="1" ht="75">
      <c r="A22" s="106" t="s">
        <v>276</v>
      </c>
      <c r="B22" s="24" t="s">
        <v>271</v>
      </c>
      <c r="C22" s="25" t="s">
        <v>279</v>
      </c>
      <c r="D22" s="26" t="s">
        <v>277</v>
      </c>
      <c r="E22" s="137">
        <v>288.674</v>
      </c>
      <c r="F22" s="137">
        <v>-288.674</v>
      </c>
      <c r="G22" s="137"/>
      <c r="H22" s="137">
        <f>E22+F22</f>
        <v>0</v>
      </c>
      <c r="I22" s="184"/>
      <c r="J22" s="184"/>
      <c r="K22" s="146"/>
    </row>
    <row r="23" spans="1:11" s="108" customFormat="1" ht="37.5">
      <c r="A23" s="106" t="s">
        <v>280</v>
      </c>
      <c r="B23" s="24" t="s">
        <v>271</v>
      </c>
      <c r="C23" s="25" t="s">
        <v>279</v>
      </c>
      <c r="D23" s="26" t="s">
        <v>281</v>
      </c>
      <c r="E23" s="137">
        <v>43.6</v>
      </c>
      <c r="F23" s="137">
        <v>-43.6</v>
      </c>
      <c r="G23" s="137"/>
      <c r="H23" s="137">
        <f>E23+F23</f>
        <v>0</v>
      </c>
      <c r="I23" s="184"/>
      <c r="J23" s="184"/>
      <c r="K23" s="146"/>
    </row>
    <row r="24" spans="1:11" s="109" customFormat="1" ht="18.75">
      <c r="A24" s="23" t="s">
        <v>282</v>
      </c>
      <c r="B24" s="214" t="s">
        <v>283</v>
      </c>
      <c r="C24" s="21"/>
      <c r="D24" s="21"/>
      <c r="E24" s="329">
        <f>E25+E39+E46+E60+E81+E95+E77</f>
        <v>60078.20999999999</v>
      </c>
      <c r="F24" s="139">
        <f>F25+F60+F81+F95+F39+F46+F77</f>
        <v>-5749.58</v>
      </c>
      <c r="G24" s="139">
        <f>G25+G60+G81+G95+G39+G46+G77</f>
        <v>0</v>
      </c>
      <c r="H24" s="330">
        <f>E24+F24</f>
        <v>54328.62999999999</v>
      </c>
      <c r="I24" s="185">
        <v>0</v>
      </c>
      <c r="J24" s="185"/>
      <c r="K24" s="147"/>
    </row>
    <row r="25" spans="1:11" s="109" customFormat="1" ht="37.5">
      <c r="A25" s="23" t="s">
        <v>284</v>
      </c>
      <c r="B25" s="26" t="s">
        <v>283</v>
      </c>
      <c r="C25" s="26" t="s">
        <v>285</v>
      </c>
      <c r="D25" s="25"/>
      <c r="E25" s="138">
        <f>E26+E37+E33</f>
        <v>2614.04</v>
      </c>
      <c r="F25" s="137">
        <f>F26+F37+F33</f>
        <v>-2084.04</v>
      </c>
      <c r="G25" s="137">
        <f>G26+G37+G33</f>
        <v>0</v>
      </c>
      <c r="H25" s="138">
        <f>E25+F25+G25</f>
        <v>530</v>
      </c>
      <c r="I25" s="185"/>
      <c r="J25" s="185"/>
      <c r="K25" s="147"/>
    </row>
    <row r="26" spans="1:11" s="109" customFormat="1" ht="39">
      <c r="A26" s="28" t="s">
        <v>286</v>
      </c>
      <c r="B26" s="26" t="s">
        <v>283</v>
      </c>
      <c r="C26" s="26" t="s">
        <v>287</v>
      </c>
      <c r="D26" s="25"/>
      <c r="E26" s="138">
        <f>E27+E29+E31</f>
        <v>1614.04</v>
      </c>
      <c r="F26" s="138">
        <f>F27+F29+F31</f>
        <v>-1314.04</v>
      </c>
      <c r="G26" s="138"/>
      <c r="H26" s="138">
        <f>H27+H29+H31</f>
        <v>300</v>
      </c>
      <c r="I26" s="185"/>
      <c r="J26" s="185"/>
      <c r="K26" s="147"/>
    </row>
    <row r="27" spans="1:11" s="109" customFormat="1" ht="56.25">
      <c r="A27" s="27" t="s">
        <v>288</v>
      </c>
      <c r="B27" s="26" t="s">
        <v>283</v>
      </c>
      <c r="C27" s="26" t="s">
        <v>289</v>
      </c>
      <c r="D27" s="25"/>
      <c r="E27" s="138">
        <f>E28</f>
        <v>1614.04</v>
      </c>
      <c r="F27" s="137">
        <f>F28</f>
        <v>-1314.04</v>
      </c>
      <c r="G27" s="137"/>
      <c r="H27" s="138">
        <f>H28</f>
        <v>300</v>
      </c>
      <c r="I27" s="185"/>
      <c r="J27" s="185"/>
      <c r="K27" s="147"/>
    </row>
    <row r="28" spans="1:11" s="109" customFormat="1" ht="18.75">
      <c r="A28" s="106" t="s">
        <v>290</v>
      </c>
      <c r="B28" s="26" t="s">
        <v>283</v>
      </c>
      <c r="C28" s="26" t="s">
        <v>289</v>
      </c>
      <c r="D28" s="26" t="s">
        <v>291</v>
      </c>
      <c r="E28" s="138">
        <v>1614.04</v>
      </c>
      <c r="F28" s="137">
        <v>-1314.04</v>
      </c>
      <c r="G28" s="137"/>
      <c r="H28" s="138">
        <f>E28+F28</f>
        <v>300</v>
      </c>
      <c r="I28" s="185"/>
      <c r="J28" s="185"/>
      <c r="K28" s="147"/>
    </row>
    <row r="29" spans="1:11" s="109" customFormat="1" ht="56.25">
      <c r="A29" s="106" t="s">
        <v>292</v>
      </c>
      <c r="B29" s="26" t="s">
        <v>283</v>
      </c>
      <c r="C29" s="26" t="s">
        <v>293</v>
      </c>
      <c r="D29" s="26"/>
      <c r="E29" s="138">
        <f>E30</f>
        <v>0</v>
      </c>
      <c r="F29" s="137">
        <f>F30</f>
        <v>0</v>
      </c>
      <c r="G29" s="137"/>
      <c r="H29" s="138">
        <f>H30</f>
        <v>0</v>
      </c>
      <c r="I29" s="185"/>
      <c r="J29" s="185"/>
      <c r="K29" s="147"/>
    </row>
    <row r="30" spans="1:11" s="109" customFormat="1" ht="18.75">
      <c r="A30" s="106" t="s">
        <v>290</v>
      </c>
      <c r="B30" s="26" t="s">
        <v>283</v>
      </c>
      <c r="C30" s="26" t="s">
        <v>293</v>
      </c>
      <c r="D30" s="26" t="s">
        <v>291</v>
      </c>
      <c r="E30" s="138">
        <v>0</v>
      </c>
      <c r="F30" s="137"/>
      <c r="G30" s="137"/>
      <c r="H30" s="138">
        <f>E30+F30</f>
        <v>0</v>
      </c>
      <c r="I30" s="185"/>
      <c r="J30" s="185"/>
      <c r="K30" s="147"/>
    </row>
    <row r="31" spans="1:11" s="109" customFormat="1" ht="56.25">
      <c r="A31" s="106" t="s">
        <v>294</v>
      </c>
      <c r="B31" s="26" t="s">
        <v>283</v>
      </c>
      <c r="C31" s="26" t="s">
        <v>295</v>
      </c>
      <c r="D31" s="26"/>
      <c r="E31" s="138">
        <f>E32</f>
        <v>0</v>
      </c>
      <c r="F31" s="137">
        <f>F32</f>
        <v>0</v>
      </c>
      <c r="G31" s="137"/>
      <c r="H31" s="138">
        <f>H32</f>
        <v>0</v>
      </c>
      <c r="I31" s="185"/>
      <c r="J31" s="185"/>
      <c r="K31" s="147"/>
    </row>
    <row r="32" spans="1:11" s="109" customFormat="1" ht="18.75">
      <c r="A32" s="106" t="s">
        <v>290</v>
      </c>
      <c r="B32" s="26" t="s">
        <v>283</v>
      </c>
      <c r="C32" s="26" t="s">
        <v>295</v>
      </c>
      <c r="D32" s="26" t="s">
        <v>291</v>
      </c>
      <c r="E32" s="138">
        <v>0</v>
      </c>
      <c r="F32" s="137"/>
      <c r="G32" s="137"/>
      <c r="H32" s="138">
        <f>E32+F32</f>
        <v>0</v>
      </c>
      <c r="I32" s="185"/>
      <c r="J32" s="185"/>
      <c r="K32" s="147"/>
    </row>
    <row r="33" spans="1:11" s="109" customFormat="1" ht="39">
      <c r="A33" s="110" t="s">
        <v>296</v>
      </c>
      <c r="B33" s="24" t="s">
        <v>283</v>
      </c>
      <c r="C33" s="24" t="s">
        <v>297</v>
      </c>
      <c r="D33" s="106"/>
      <c r="E33" s="138">
        <f>E34</f>
        <v>0</v>
      </c>
      <c r="F33" s="138">
        <f>F34</f>
        <v>0</v>
      </c>
      <c r="G33" s="138"/>
      <c r="H33" s="138">
        <f>E33+F33</f>
        <v>0</v>
      </c>
      <c r="I33" s="185"/>
      <c r="J33" s="185"/>
      <c r="K33" s="147"/>
    </row>
    <row r="34" spans="1:11" s="109" customFormat="1" ht="56.25">
      <c r="A34" s="106" t="s">
        <v>298</v>
      </c>
      <c r="B34" s="24" t="s">
        <v>283</v>
      </c>
      <c r="C34" s="24" t="s">
        <v>299</v>
      </c>
      <c r="D34" s="106"/>
      <c r="E34" s="138">
        <f>E35</f>
        <v>0</v>
      </c>
      <c r="F34" s="138">
        <f>F35</f>
        <v>0</v>
      </c>
      <c r="G34" s="138"/>
      <c r="H34" s="138">
        <f>H35</f>
        <v>0</v>
      </c>
      <c r="I34" s="185"/>
      <c r="J34" s="185"/>
      <c r="K34" s="147"/>
    </row>
    <row r="35" spans="1:11" s="109" customFormat="1" ht="18.75">
      <c r="A35" s="106" t="s">
        <v>290</v>
      </c>
      <c r="B35" s="24" t="s">
        <v>283</v>
      </c>
      <c r="C35" s="24" t="s">
        <v>299</v>
      </c>
      <c r="D35" s="106" t="s">
        <v>291</v>
      </c>
      <c r="E35" s="138">
        <v>0</v>
      </c>
      <c r="F35" s="138"/>
      <c r="G35" s="138"/>
      <c r="H35" s="138">
        <f>E35+F35</f>
        <v>0</v>
      </c>
      <c r="I35" s="185"/>
      <c r="J35" s="185"/>
      <c r="K35" s="147"/>
    </row>
    <row r="36" spans="1:11" s="109" customFormat="1" ht="19.5">
      <c r="A36" s="110" t="s">
        <v>300</v>
      </c>
      <c r="B36" s="24" t="s">
        <v>283</v>
      </c>
      <c r="C36" s="24" t="s">
        <v>301</v>
      </c>
      <c r="D36" s="106"/>
      <c r="E36" s="138">
        <f aca="true" t="shared" si="0" ref="E36:H37">E37</f>
        <v>1000</v>
      </c>
      <c r="F36" s="138">
        <f t="shared" si="0"/>
        <v>-770</v>
      </c>
      <c r="G36" s="138"/>
      <c r="H36" s="138">
        <f t="shared" si="0"/>
        <v>230</v>
      </c>
      <c r="I36" s="185"/>
      <c r="J36" s="185"/>
      <c r="K36" s="147"/>
    </row>
    <row r="37" spans="1:11" s="109" customFormat="1" ht="56.25">
      <c r="A37" s="106" t="s">
        <v>302</v>
      </c>
      <c r="B37" s="24" t="s">
        <v>283</v>
      </c>
      <c r="C37" s="24" t="s">
        <v>303</v>
      </c>
      <c r="D37" s="24"/>
      <c r="E37" s="138">
        <f t="shared" si="0"/>
        <v>1000</v>
      </c>
      <c r="F37" s="138">
        <f t="shared" si="0"/>
        <v>-770</v>
      </c>
      <c r="G37" s="138"/>
      <c r="H37" s="138">
        <f t="shared" si="0"/>
        <v>230</v>
      </c>
      <c r="I37" s="185"/>
      <c r="J37" s="185"/>
      <c r="K37" s="147"/>
    </row>
    <row r="38" spans="1:11" s="109" customFormat="1" ht="18.75">
      <c r="A38" s="106" t="s">
        <v>290</v>
      </c>
      <c r="B38" s="24" t="s">
        <v>283</v>
      </c>
      <c r="C38" s="24" t="s">
        <v>303</v>
      </c>
      <c r="D38" s="24" t="s">
        <v>291</v>
      </c>
      <c r="E38" s="138">
        <v>1000</v>
      </c>
      <c r="F38" s="138">
        <v>-770</v>
      </c>
      <c r="G38" s="138"/>
      <c r="H38" s="138">
        <f>E38+F38</f>
        <v>230</v>
      </c>
      <c r="I38" s="185"/>
      <c r="J38" s="185"/>
      <c r="K38" s="147"/>
    </row>
    <row r="39" spans="1:11" s="109" customFormat="1" ht="56.25">
      <c r="A39" s="23" t="s">
        <v>304</v>
      </c>
      <c r="B39" s="26" t="s">
        <v>283</v>
      </c>
      <c r="C39" s="26" t="s">
        <v>305</v>
      </c>
      <c r="D39" s="26"/>
      <c r="E39" s="138">
        <f>E43+E40</f>
        <v>20250</v>
      </c>
      <c r="F39" s="137">
        <f>F43+F40</f>
        <v>0</v>
      </c>
      <c r="G39" s="137">
        <f>G43+G40</f>
        <v>0</v>
      </c>
      <c r="H39" s="138">
        <f>E39+F39+G39</f>
        <v>20250</v>
      </c>
      <c r="I39" s="185"/>
      <c r="J39" s="185"/>
      <c r="K39" s="147"/>
    </row>
    <row r="40" spans="1:11" s="109" customFormat="1" ht="39">
      <c r="A40" s="110" t="s">
        <v>306</v>
      </c>
      <c r="B40" s="26" t="s">
        <v>283</v>
      </c>
      <c r="C40" s="26" t="s">
        <v>307</v>
      </c>
      <c r="D40" s="26"/>
      <c r="E40" s="138">
        <f>E41</f>
        <v>20000</v>
      </c>
      <c r="F40" s="137">
        <f>F41</f>
        <v>0</v>
      </c>
      <c r="G40" s="137"/>
      <c r="H40" s="138">
        <f>E40+F40</f>
        <v>20000</v>
      </c>
      <c r="I40" s="185"/>
      <c r="J40" s="185"/>
      <c r="K40" s="147"/>
    </row>
    <row r="41" spans="1:11" s="109" customFormat="1" ht="18.75">
      <c r="A41" s="106" t="s">
        <v>308</v>
      </c>
      <c r="B41" s="26" t="s">
        <v>283</v>
      </c>
      <c r="C41" s="26" t="s">
        <v>309</v>
      </c>
      <c r="D41" s="26"/>
      <c r="E41" s="138">
        <f>E42</f>
        <v>20000</v>
      </c>
      <c r="F41" s="137">
        <f>F42</f>
        <v>0</v>
      </c>
      <c r="G41" s="137"/>
      <c r="H41" s="138">
        <f>E41+F41</f>
        <v>20000</v>
      </c>
      <c r="I41" s="185"/>
      <c r="J41" s="185"/>
      <c r="K41" s="147"/>
    </row>
    <row r="42" spans="1:11" s="109" customFormat="1" ht="18.75">
      <c r="A42" s="106" t="s">
        <v>290</v>
      </c>
      <c r="B42" s="26" t="s">
        <v>283</v>
      </c>
      <c r="C42" s="26" t="s">
        <v>309</v>
      </c>
      <c r="D42" s="26" t="s">
        <v>310</v>
      </c>
      <c r="E42" s="138">
        <v>20000</v>
      </c>
      <c r="F42" s="137"/>
      <c r="G42" s="137"/>
      <c r="H42" s="138">
        <f>E42+F42</f>
        <v>20000</v>
      </c>
      <c r="I42" s="185"/>
      <c r="J42" s="185"/>
      <c r="K42" s="147"/>
    </row>
    <row r="43" spans="1:11" s="109" customFormat="1" ht="19.5">
      <c r="A43" s="28" t="s">
        <v>311</v>
      </c>
      <c r="B43" s="26" t="s">
        <v>283</v>
      </c>
      <c r="C43" s="26" t="s">
        <v>312</v>
      </c>
      <c r="D43" s="26"/>
      <c r="E43" s="138">
        <f aca="true" t="shared" si="1" ref="E43:H44">E44</f>
        <v>250</v>
      </c>
      <c r="F43" s="137">
        <f t="shared" si="1"/>
        <v>0</v>
      </c>
      <c r="G43" s="137"/>
      <c r="H43" s="138">
        <f t="shared" si="1"/>
        <v>250</v>
      </c>
      <c r="I43" s="185"/>
      <c r="J43" s="185"/>
      <c r="K43" s="147"/>
    </row>
    <row r="44" spans="1:11" s="109" customFormat="1" ht="56.25">
      <c r="A44" s="27" t="s">
        <v>313</v>
      </c>
      <c r="B44" s="26" t="s">
        <v>283</v>
      </c>
      <c r="C44" s="26" t="s">
        <v>314</v>
      </c>
      <c r="D44" s="26"/>
      <c r="E44" s="138">
        <f t="shared" si="1"/>
        <v>250</v>
      </c>
      <c r="F44" s="137">
        <f t="shared" si="1"/>
        <v>0</v>
      </c>
      <c r="G44" s="137"/>
      <c r="H44" s="138">
        <f t="shared" si="1"/>
        <v>250</v>
      </c>
      <c r="I44" s="185"/>
      <c r="J44" s="185"/>
      <c r="K44" s="147"/>
    </row>
    <row r="45" spans="1:11" s="109" customFormat="1" ht="37.5">
      <c r="A45" s="106" t="s">
        <v>280</v>
      </c>
      <c r="B45" s="26" t="s">
        <v>283</v>
      </c>
      <c r="C45" s="26" t="s">
        <v>314</v>
      </c>
      <c r="D45" s="26" t="s">
        <v>281</v>
      </c>
      <c r="E45" s="138">
        <v>250</v>
      </c>
      <c r="F45" s="137">
        <v>0</v>
      </c>
      <c r="G45" s="137"/>
      <c r="H45" s="138">
        <v>250</v>
      </c>
      <c r="I45" s="185"/>
      <c r="J45" s="185"/>
      <c r="K45" s="147"/>
    </row>
    <row r="46" spans="1:11" s="109" customFormat="1" ht="37.5">
      <c r="A46" s="111" t="s">
        <v>315</v>
      </c>
      <c r="B46" s="24" t="s">
        <v>283</v>
      </c>
      <c r="C46" s="26" t="s">
        <v>316</v>
      </c>
      <c r="D46" s="26"/>
      <c r="E46" s="137">
        <f>E47+E50+E55</f>
        <v>401.82</v>
      </c>
      <c r="F46" s="137">
        <f>F47+F50+F55</f>
        <v>-60.32</v>
      </c>
      <c r="G46" s="137">
        <f>G47+G50+G55</f>
        <v>0</v>
      </c>
      <c r="H46" s="137">
        <f>E46+F46+G46</f>
        <v>341.5</v>
      </c>
      <c r="I46" s="185"/>
      <c r="J46" s="185"/>
      <c r="K46" s="147"/>
    </row>
    <row r="47" spans="1:11" s="109" customFormat="1" ht="39">
      <c r="A47" s="110" t="s">
        <v>317</v>
      </c>
      <c r="B47" s="24" t="s">
        <v>283</v>
      </c>
      <c r="C47" s="26" t="s">
        <v>318</v>
      </c>
      <c r="D47" s="26"/>
      <c r="E47" s="137">
        <f aca="true" t="shared" si="2" ref="E47:H48">E48</f>
        <v>0</v>
      </c>
      <c r="F47" s="137">
        <f t="shared" si="2"/>
        <v>0</v>
      </c>
      <c r="G47" s="137"/>
      <c r="H47" s="137">
        <f t="shared" si="2"/>
        <v>0</v>
      </c>
      <c r="I47" s="185"/>
      <c r="J47" s="185"/>
      <c r="K47" s="147"/>
    </row>
    <row r="48" spans="1:11" s="109" customFormat="1" ht="37.5">
      <c r="A48" s="106" t="s">
        <v>319</v>
      </c>
      <c r="B48" s="24" t="s">
        <v>283</v>
      </c>
      <c r="C48" s="26" t="s">
        <v>320</v>
      </c>
      <c r="D48" s="26"/>
      <c r="E48" s="137">
        <f t="shared" si="2"/>
        <v>0</v>
      </c>
      <c r="F48" s="137">
        <f t="shared" si="2"/>
        <v>0</v>
      </c>
      <c r="G48" s="137"/>
      <c r="H48" s="137">
        <f t="shared" si="2"/>
        <v>0</v>
      </c>
      <c r="I48" s="185"/>
      <c r="J48" s="185"/>
      <c r="K48" s="147"/>
    </row>
    <row r="49" spans="1:11" s="109" customFormat="1" ht="37.5">
      <c r="A49" s="106" t="s">
        <v>280</v>
      </c>
      <c r="B49" s="24" t="s">
        <v>283</v>
      </c>
      <c r="C49" s="26" t="s">
        <v>320</v>
      </c>
      <c r="D49" s="26" t="s">
        <v>281</v>
      </c>
      <c r="E49" s="137">
        <v>0</v>
      </c>
      <c r="F49" s="137">
        <v>0</v>
      </c>
      <c r="G49" s="137"/>
      <c r="H49" s="137">
        <f>E49+F49</f>
        <v>0</v>
      </c>
      <c r="I49" s="185"/>
      <c r="J49" s="185"/>
      <c r="K49" s="147"/>
    </row>
    <row r="50" spans="1:11" s="109" customFormat="1" ht="19.5">
      <c r="A50" s="110" t="s">
        <v>321</v>
      </c>
      <c r="B50" s="24" t="s">
        <v>283</v>
      </c>
      <c r="C50" s="26" t="s">
        <v>322</v>
      </c>
      <c r="D50" s="26"/>
      <c r="E50" s="137">
        <f>E51+E53</f>
        <v>101.82</v>
      </c>
      <c r="F50" s="137">
        <f>F51+F53</f>
        <v>-31.82</v>
      </c>
      <c r="G50" s="137"/>
      <c r="H50" s="137">
        <f>E50+F50</f>
        <v>70</v>
      </c>
      <c r="I50" s="185"/>
      <c r="J50" s="185"/>
      <c r="K50" s="147"/>
    </row>
    <row r="51" spans="1:11" s="109" customFormat="1" ht="37.5">
      <c r="A51" s="106" t="s">
        <v>323</v>
      </c>
      <c r="B51" s="24" t="s">
        <v>283</v>
      </c>
      <c r="C51" s="26" t="s">
        <v>324</v>
      </c>
      <c r="D51" s="26"/>
      <c r="E51" s="137">
        <f>E52</f>
        <v>1.82</v>
      </c>
      <c r="F51" s="137">
        <f>F52</f>
        <v>-1.82</v>
      </c>
      <c r="G51" s="137"/>
      <c r="H51" s="137">
        <f>H52</f>
        <v>0</v>
      </c>
      <c r="I51" s="185"/>
      <c r="J51" s="185"/>
      <c r="K51" s="147"/>
    </row>
    <row r="52" spans="1:11" s="109" customFormat="1" ht="37.5">
      <c r="A52" s="106" t="s">
        <v>280</v>
      </c>
      <c r="B52" s="24" t="s">
        <v>283</v>
      </c>
      <c r="C52" s="26" t="s">
        <v>324</v>
      </c>
      <c r="D52" s="26" t="s">
        <v>281</v>
      </c>
      <c r="E52" s="137">
        <v>1.82</v>
      </c>
      <c r="F52" s="137">
        <v>-1.82</v>
      </c>
      <c r="G52" s="137"/>
      <c r="H52" s="137">
        <f>E52+F52+G52</f>
        <v>0</v>
      </c>
      <c r="I52" s="185"/>
      <c r="J52" s="185"/>
      <c r="K52" s="147"/>
    </row>
    <row r="53" spans="1:11" s="109" customFormat="1" ht="56.25">
      <c r="A53" s="106" t="s">
        <v>325</v>
      </c>
      <c r="B53" s="24" t="s">
        <v>283</v>
      </c>
      <c r="C53" s="26" t="s">
        <v>326</v>
      </c>
      <c r="D53" s="26"/>
      <c r="E53" s="137">
        <f>E54</f>
        <v>100</v>
      </c>
      <c r="F53" s="137">
        <f>F54</f>
        <v>-30</v>
      </c>
      <c r="G53" s="137"/>
      <c r="H53" s="137">
        <f>H54</f>
        <v>70</v>
      </c>
      <c r="I53" s="185"/>
      <c r="J53" s="185"/>
      <c r="K53" s="147"/>
    </row>
    <row r="54" spans="1:11" s="109" customFormat="1" ht="37.5">
      <c r="A54" s="106" t="s">
        <v>280</v>
      </c>
      <c r="B54" s="24" t="s">
        <v>283</v>
      </c>
      <c r="C54" s="26" t="s">
        <v>326</v>
      </c>
      <c r="D54" s="26" t="s">
        <v>281</v>
      </c>
      <c r="E54" s="137">
        <v>100</v>
      </c>
      <c r="F54" s="137">
        <v>-30</v>
      </c>
      <c r="G54" s="137"/>
      <c r="H54" s="137">
        <f>E54+F54</f>
        <v>70</v>
      </c>
      <c r="I54" s="185"/>
      <c r="J54" s="185"/>
      <c r="K54" s="147"/>
    </row>
    <row r="55" spans="1:11" s="108" customFormat="1" ht="19.5">
      <c r="A55" s="110" t="s">
        <v>327</v>
      </c>
      <c r="B55" s="24" t="s">
        <v>283</v>
      </c>
      <c r="C55" s="26" t="s">
        <v>328</v>
      </c>
      <c r="D55" s="26"/>
      <c r="E55" s="137">
        <f>E56</f>
        <v>300</v>
      </c>
      <c r="F55" s="137">
        <f>F56</f>
        <v>-28.5</v>
      </c>
      <c r="G55" s="137"/>
      <c r="H55" s="137">
        <f>H56</f>
        <v>271.5</v>
      </c>
      <c r="I55" s="184"/>
      <c r="J55" s="184"/>
      <c r="K55" s="146"/>
    </row>
    <row r="56" spans="1:11" s="108" customFormat="1" ht="37.5">
      <c r="A56" s="106" t="s">
        <v>329</v>
      </c>
      <c r="B56" s="24" t="s">
        <v>283</v>
      </c>
      <c r="C56" s="26" t="s">
        <v>330</v>
      </c>
      <c r="D56" s="26"/>
      <c r="E56" s="137">
        <f>E58+E57+E59</f>
        <v>300</v>
      </c>
      <c r="F56" s="137">
        <f>F58+F57+F59</f>
        <v>-28.5</v>
      </c>
      <c r="G56" s="137"/>
      <c r="H56" s="137">
        <f>E56+F56</f>
        <v>271.5</v>
      </c>
      <c r="I56" s="184"/>
      <c r="J56" s="184"/>
      <c r="K56" s="146"/>
    </row>
    <row r="57" spans="1:11" s="108" customFormat="1" ht="75">
      <c r="A57" s="106" t="s">
        <v>276</v>
      </c>
      <c r="B57" s="24" t="s">
        <v>283</v>
      </c>
      <c r="C57" s="26" t="s">
        <v>330</v>
      </c>
      <c r="D57" s="26" t="s">
        <v>277</v>
      </c>
      <c r="E57" s="137">
        <v>10</v>
      </c>
      <c r="F57" s="137">
        <v>-3.5</v>
      </c>
      <c r="G57" s="137"/>
      <c r="H57" s="137">
        <f>E57+F57</f>
        <v>6.5</v>
      </c>
      <c r="I57" s="184"/>
      <c r="J57" s="184"/>
      <c r="K57" s="146"/>
    </row>
    <row r="58" spans="1:11" s="108" customFormat="1" ht="37.5">
      <c r="A58" s="106" t="s">
        <v>280</v>
      </c>
      <c r="B58" s="24" t="s">
        <v>283</v>
      </c>
      <c r="C58" s="26" t="s">
        <v>330</v>
      </c>
      <c r="D58" s="26" t="s">
        <v>281</v>
      </c>
      <c r="E58" s="137">
        <v>75</v>
      </c>
      <c r="F58" s="137">
        <v>-25</v>
      </c>
      <c r="G58" s="137"/>
      <c r="H58" s="137">
        <f>E58+F58</f>
        <v>50</v>
      </c>
      <c r="I58" s="184"/>
      <c r="J58" s="184"/>
      <c r="K58" s="146"/>
    </row>
    <row r="59" spans="1:11" s="108" customFormat="1" ht="18.75">
      <c r="A59" s="106" t="s">
        <v>331</v>
      </c>
      <c r="B59" s="24" t="s">
        <v>283</v>
      </c>
      <c r="C59" s="26" t="s">
        <v>330</v>
      </c>
      <c r="D59" s="26" t="s">
        <v>332</v>
      </c>
      <c r="E59" s="137">
        <v>215</v>
      </c>
      <c r="F59" s="137"/>
      <c r="G59" s="137"/>
      <c r="H59" s="137">
        <f>E59+F59</f>
        <v>215</v>
      </c>
      <c r="I59" s="184"/>
      <c r="J59" s="184"/>
      <c r="K59" s="146"/>
    </row>
    <row r="60" spans="1:11" s="108" customFormat="1" ht="37.5">
      <c r="A60" s="23" t="s">
        <v>333</v>
      </c>
      <c r="B60" s="24" t="s">
        <v>283</v>
      </c>
      <c r="C60" s="26" t="s">
        <v>334</v>
      </c>
      <c r="D60" s="26"/>
      <c r="E60" s="137">
        <f>E61+E66+E69+E72</f>
        <v>25558.73</v>
      </c>
      <c r="F60" s="137">
        <f>F61+F66+F69+F72</f>
        <v>-515.8</v>
      </c>
      <c r="G60" s="137">
        <f>G61+G66+G69+G72</f>
        <v>0</v>
      </c>
      <c r="H60" s="137">
        <f>E60+F60+G60</f>
        <v>25042.93</v>
      </c>
      <c r="I60" s="184"/>
      <c r="J60" s="184"/>
      <c r="K60" s="146"/>
    </row>
    <row r="61" spans="1:11" s="108" customFormat="1" ht="58.5">
      <c r="A61" s="28" t="s">
        <v>335</v>
      </c>
      <c r="B61" s="24" t="s">
        <v>283</v>
      </c>
      <c r="C61" s="26" t="s">
        <v>336</v>
      </c>
      <c r="D61" s="26"/>
      <c r="E61" s="137">
        <f>E62+E64</f>
        <v>10</v>
      </c>
      <c r="F61" s="137">
        <f>F62</f>
        <v>0</v>
      </c>
      <c r="G61" s="137"/>
      <c r="H61" s="137">
        <f>H62+H64</f>
        <v>10</v>
      </c>
      <c r="I61" s="184"/>
      <c r="J61" s="184"/>
      <c r="K61" s="146"/>
    </row>
    <row r="62" spans="1:11" s="108" customFormat="1" ht="18.75">
      <c r="A62" s="27" t="s">
        <v>337</v>
      </c>
      <c r="B62" s="24" t="s">
        <v>283</v>
      </c>
      <c r="C62" s="26" t="s">
        <v>338</v>
      </c>
      <c r="D62" s="26"/>
      <c r="E62" s="137">
        <f>E63</f>
        <v>5</v>
      </c>
      <c r="F62" s="137">
        <f>F63</f>
        <v>0</v>
      </c>
      <c r="G62" s="137"/>
      <c r="H62" s="137">
        <f>H63</f>
        <v>5</v>
      </c>
      <c r="I62" s="184"/>
      <c r="J62" s="184"/>
      <c r="K62" s="146"/>
    </row>
    <row r="63" spans="1:11" s="108" customFormat="1" ht="37.5">
      <c r="A63" s="106" t="s">
        <v>280</v>
      </c>
      <c r="B63" s="24" t="s">
        <v>283</v>
      </c>
      <c r="C63" s="26" t="s">
        <v>338</v>
      </c>
      <c r="D63" s="26" t="s">
        <v>281</v>
      </c>
      <c r="E63" s="137">
        <v>5</v>
      </c>
      <c r="F63" s="137">
        <v>0</v>
      </c>
      <c r="G63" s="137"/>
      <c r="H63" s="137">
        <v>5</v>
      </c>
      <c r="I63" s="184"/>
      <c r="J63" s="184"/>
      <c r="K63" s="146"/>
    </row>
    <row r="64" spans="1:11" s="108" customFormat="1" ht="18.75">
      <c r="A64" s="106" t="s">
        <v>339</v>
      </c>
      <c r="B64" s="24" t="s">
        <v>283</v>
      </c>
      <c r="C64" s="26" t="s">
        <v>340</v>
      </c>
      <c r="D64" s="26"/>
      <c r="E64" s="137">
        <f>E65</f>
        <v>5</v>
      </c>
      <c r="F64" s="137">
        <f>F65</f>
        <v>0</v>
      </c>
      <c r="G64" s="137"/>
      <c r="H64" s="137">
        <f>H65</f>
        <v>5</v>
      </c>
      <c r="I64" s="184"/>
      <c r="J64" s="184"/>
      <c r="K64" s="146"/>
    </row>
    <row r="65" spans="1:11" s="108" customFormat="1" ht="37.5">
      <c r="A65" s="106" t="s">
        <v>280</v>
      </c>
      <c r="B65" s="24" t="s">
        <v>283</v>
      </c>
      <c r="C65" s="26" t="s">
        <v>340</v>
      </c>
      <c r="D65" s="26" t="s">
        <v>281</v>
      </c>
      <c r="E65" s="137">
        <v>5</v>
      </c>
      <c r="F65" s="137">
        <v>0</v>
      </c>
      <c r="G65" s="137"/>
      <c r="H65" s="137">
        <v>5</v>
      </c>
      <c r="I65" s="184"/>
      <c r="J65" s="184"/>
      <c r="K65" s="146"/>
    </row>
    <row r="66" spans="1:11" s="108" customFormat="1" ht="58.5">
      <c r="A66" s="110" t="s">
        <v>341</v>
      </c>
      <c r="B66" s="24" t="s">
        <v>283</v>
      </c>
      <c r="C66" s="26" t="s">
        <v>342</v>
      </c>
      <c r="D66" s="26"/>
      <c r="E66" s="137">
        <f aca="true" t="shared" si="3" ref="E66:H67">E67</f>
        <v>10</v>
      </c>
      <c r="F66" s="137">
        <f t="shared" si="3"/>
        <v>-2.4</v>
      </c>
      <c r="G66" s="137"/>
      <c r="H66" s="137">
        <f t="shared" si="3"/>
        <v>7.6</v>
      </c>
      <c r="I66" s="184"/>
      <c r="J66" s="184"/>
      <c r="K66" s="146"/>
    </row>
    <row r="67" spans="1:11" s="108" customFormat="1" ht="37.5">
      <c r="A67" s="27" t="s">
        <v>343</v>
      </c>
      <c r="B67" s="24" t="s">
        <v>344</v>
      </c>
      <c r="C67" s="26" t="s">
        <v>345</v>
      </c>
      <c r="D67" s="26"/>
      <c r="E67" s="137">
        <f t="shared" si="3"/>
        <v>10</v>
      </c>
      <c r="F67" s="137">
        <f t="shared" si="3"/>
        <v>-2.4</v>
      </c>
      <c r="G67" s="137"/>
      <c r="H67" s="137">
        <f t="shared" si="3"/>
        <v>7.6</v>
      </c>
      <c r="I67" s="184"/>
      <c r="J67" s="184"/>
      <c r="K67" s="146"/>
    </row>
    <row r="68" spans="1:11" s="108" customFormat="1" ht="37.5">
      <c r="A68" s="106" t="s">
        <v>280</v>
      </c>
      <c r="B68" s="24" t="s">
        <v>344</v>
      </c>
      <c r="C68" s="26" t="s">
        <v>345</v>
      </c>
      <c r="D68" s="26" t="s">
        <v>281</v>
      </c>
      <c r="E68" s="137">
        <v>10</v>
      </c>
      <c r="F68" s="137">
        <v>-2.4</v>
      </c>
      <c r="G68" s="137"/>
      <c r="H68" s="137">
        <f>E68+F68+G68</f>
        <v>7.6</v>
      </c>
      <c r="I68" s="184"/>
      <c r="J68" s="184"/>
      <c r="K68" s="146"/>
    </row>
    <row r="69" spans="1:11" s="108" customFormat="1" ht="39">
      <c r="A69" s="110" t="s">
        <v>346</v>
      </c>
      <c r="B69" s="24" t="s">
        <v>344</v>
      </c>
      <c r="C69" s="26" t="s">
        <v>347</v>
      </c>
      <c r="D69" s="26"/>
      <c r="E69" s="137">
        <f aca="true" t="shared" si="4" ref="E69:H70">E70</f>
        <v>43</v>
      </c>
      <c r="F69" s="137">
        <f t="shared" si="4"/>
        <v>0</v>
      </c>
      <c r="G69" s="137"/>
      <c r="H69" s="137">
        <f t="shared" si="4"/>
        <v>43</v>
      </c>
      <c r="I69" s="184"/>
      <c r="J69" s="184"/>
      <c r="K69" s="146"/>
    </row>
    <row r="70" spans="1:11" s="108" customFormat="1" ht="37.5">
      <c r="A70" s="106" t="s">
        <v>348</v>
      </c>
      <c r="B70" s="24" t="s">
        <v>344</v>
      </c>
      <c r="C70" s="26" t="s">
        <v>349</v>
      </c>
      <c r="D70" s="26"/>
      <c r="E70" s="137">
        <f t="shared" si="4"/>
        <v>43</v>
      </c>
      <c r="F70" s="137">
        <f t="shared" si="4"/>
        <v>0</v>
      </c>
      <c r="G70" s="137"/>
      <c r="H70" s="137">
        <f t="shared" si="4"/>
        <v>43</v>
      </c>
      <c r="I70" s="184"/>
      <c r="J70" s="184"/>
      <c r="K70" s="146"/>
    </row>
    <row r="71" spans="1:11" s="108" customFormat="1" ht="37.5">
      <c r="A71" s="106" t="s">
        <v>280</v>
      </c>
      <c r="B71" s="24" t="s">
        <v>283</v>
      </c>
      <c r="C71" s="26" t="s">
        <v>349</v>
      </c>
      <c r="D71" s="26" t="s">
        <v>281</v>
      </c>
      <c r="E71" s="137">
        <v>43</v>
      </c>
      <c r="F71" s="137"/>
      <c r="G71" s="137"/>
      <c r="H71" s="137">
        <f>E71+F71</f>
        <v>43</v>
      </c>
      <c r="I71" s="184"/>
      <c r="J71" s="184"/>
      <c r="K71" s="146"/>
    </row>
    <row r="72" spans="1:11" s="108" customFormat="1" ht="37.5">
      <c r="A72" s="111" t="s">
        <v>350</v>
      </c>
      <c r="B72" s="24" t="s">
        <v>344</v>
      </c>
      <c r="C72" s="26" t="s">
        <v>351</v>
      </c>
      <c r="D72" s="26"/>
      <c r="E72" s="137">
        <f>E73</f>
        <v>25495.73</v>
      </c>
      <c r="F72" s="137">
        <f>F73</f>
        <v>-513.4</v>
      </c>
      <c r="G72" s="137"/>
      <c r="H72" s="137">
        <f>H73</f>
        <v>24982.33</v>
      </c>
      <c r="I72" s="184"/>
      <c r="J72" s="184"/>
      <c r="K72" s="146"/>
    </row>
    <row r="73" spans="1:11" s="108" customFormat="1" ht="37.5">
      <c r="A73" s="106" t="s">
        <v>352</v>
      </c>
      <c r="B73" s="24" t="s">
        <v>344</v>
      </c>
      <c r="C73" s="26" t="s">
        <v>353</v>
      </c>
      <c r="D73" s="26"/>
      <c r="E73" s="137">
        <f>E74+E75+E76</f>
        <v>25495.73</v>
      </c>
      <c r="F73" s="137">
        <f>F74+F75+F76</f>
        <v>-513.4</v>
      </c>
      <c r="G73" s="137"/>
      <c r="H73" s="137">
        <f>H74+H75+H76</f>
        <v>24982.33</v>
      </c>
      <c r="I73" s="184"/>
      <c r="J73" s="184"/>
      <c r="K73" s="146"/>
    </row>
    <row r="74" spans="1:11" s="108" customFormat="1" ht="75">
      <c r="A74" s="106" t="s">
        <v>276</v>
      </c>
      <c r="B74" s="24" t="s">
        <v>344</v>
      </c>
      <c r="C74" s="26" t="s">
        <v>353</v>
      </c>
      <c r="D74" s="24" t="s">
        <v>277</v>
      </c>
      <c r="E74" s="138">
        <v>21323.02</v>
      </c>
      <c r="F74" s="138">
        <v>-64</v>
      </c>
      <c r="G74" s="138"/>
      <c r="H74" s="138">
        <f>E74+F74</f>
        <v>21259.02</v>
      </c>
      <c r="I74" s="184"/>
      <c r="J74" s="184"/>
      <c r="K74" s="146"/>
    </row>
    <row r="75" spans="1:11" s="108" customFormat="1" ht="37.5">
      <c r="A75" s="106" t="s">
        <v>280</v>
      </c>
      <c r="B75" s="24" t="s">
        <v>344</v>
      </c>
      <c r="C75" s="26" t="s">
        <v>353</v>
      </c>
      <c r="D75" s="24" t="s">
        <v>281</v>
      </c>
      <c r="E75" s="138">
        <v>4153.71</v>
      </c>
      <c r="F75" s="138">
        <v>-447.1</v>
      </c>
      <c r="G75" s="138"/>
      <c r="H75" s="138">
        <f>E75+F75</f>
        <v>3706.61</v>
      </c>
      <c r="I75" s="184"/>
      <c r="J75" s="184"/>
      <c r="K75" s="146"/>
    </row>
    <row r="76" spans="1:11" s="108" customFormat="1" ht="18.75">
      <c r="A76" s="106" t="s">
        <v>290</v>
      </c>
      <c r="B76" s="24" t="s">
        <v>344</v>
      </c>
      <c r="C76" s="26" t="s">
        <v>353</v>
      </c>
      <c r="D76" s="24" t="s">
        <v>291</v>
      </c>
      <c r="E76" s="138">
        <v>19</v>
      </c>
      <c r="F76" s="138">
        <v>-2.3</v>
      </c>
      <c r="G76" s="138"/>
      <c r="H76" s="138">
        <f>E76+F76</f>
        <v>16.7</v>
      </c>
      <c r="I76" s="184"/>
      <c r="J76" s="184"/>
      <c r="K76" s="146"/>
    </row>
    <row r="77" spans="1:11" s="108" customFormat="1" ht="37.5">
      <c r="A77" s="111" t="s">
        <v>354</v>
      </c>
      <c r="B77" s="24" t="s">
        <v>283</v>
      </c>
      <c r="C77" s="24" t="s">
        <v>355</v>
      </c>
      <c r="D77" s="26"/>
      <c r="E77" s="137">
        <f aca="true" t="shared" si="5" ref="E77:G79">E78</f>
        <v>180</v>
      </c>
      <c r="F77" s="137">
        <f t="shared" si="5"/>
        <v>0</v>
      </c>
      <c r="G77" s="137">
        <f t="shared" si="5"/>
        <v>0</v>
      </c>
      <c r="H77" s="137">
        <f>E77+F77+G77</f>
        <v>180</v>
      </c>
      <c r="I77" s="184"/>
      <c r="J77" s="184"/>
      <c r="K77" s="146"/>
    </row>
    <row r="78" spans="1:11" s="108" customFormat="1" ht="19.5">
      <c r="A78" s="110" t="s">
        <v>356</v>
      </c>
      <c r="B78" s="24" t="s">
        <v>283</v>
      </c>
      <c r="C78" s="24" t="s">
        <v>357</v>
      </c>
      <c r="D78" s="24"/>
      <c r="E78" s="138">
        <f t="shared" si="5"/>
        <v>180</v>
      </c>
      <c r="F78" s="138">
        <f t="shared" si="5"/>
        <v>0</v>
      </c>
      <c r="G78" s="138"/>
      <c r="H78" s="138">
        <f>E78+F78</f>
        <v>180</v>
      </c>
      <c r="I78" s="184"/>
      <c r="J78" s="184"/>
      <c r="K78" s="146"/>
    </row>
    <row r="79" spans="1:11" s="108" customFormat="1" ht="56.25">
      <c r="A79" s="106" t="s">
        <v>358</v>
      </c>
      <c r="B79" s="24" t="s">
        <v>283</v>
      </c>
      <c r="C79" s="24" t="s">
        <v>359</v>
      </c>
      <c r="D79" s="24"/>
      <c r="E79" s="137">
        <f t="shared" si="5"/>
        <v>180</v>
      </c>
      <c r="F79" s="138">
        <f t="shared" si="5"/>
        <v>0</v>
      </c>
      <c r="G79" s="138"/>
      <c r="H79" s="137">
        <f>E79+F79</f>
        <v>180</v>
      </c>
      <c r="I79" s="184"/>
      <c r="J79" s="184"/>
      <c r="K79" s="146"/>
    </row>
    <row r="80" spans="1:11" s="108" customFormat="1" ht="37.5">
      <c r="A80" s="106" t="s">
        <v>280</v>
      </c>
      <c r="B80" s="24" t="s">
        <v>283</v>
      </c>
      <c r="C80" s="24" t="s">
        <v>359</v>
      </c>
      <c r="D80" s="24" t="s">
        <v>281</v>
      </c>
      <c r="E80" s="137">
        <v>180</v>
      </c>
      <c r="F80" s="138">
        <v>0</v>
      </c>
      <c r="G80" s="138"/>
      <c r="H80" s="137">
        <f>E80+F80</f>
        <v>180</v>
      </c>
      <c r="I80" s="184"/>
      <c r="J80" s="184"/>
      <c r="K80" s="146"/>
    </row>
    <row r="81" spans="1:11" s="108" customFormat="1" ht="18.75">
      <c r="A81" s="111" t="s">
        <v>360</v>
      </c>
      <c r="B81" s="24" t="s">
        <v>283</v>
      </c>
      <c r="C81" s="26" t="s">
        <v>361</v>
      </c>
      <c r="D81" s="26"/>
      <c r="E81" s="137">
        <f>E82+E92</f>
        <v>705</v>
      </c>
      <c r="F81" s="137">
        <f>F82+F92</f>
        <v>-56</v>
      </c>
      <c r="G81" s="137">
        <f>G82+G92</f>
        <v>0</v>
      </c>
      <c r="H81" s="137">
        <f>E81+F81+G81</f>
        <v>649</v>
      </c>
      <c r="I81" s="184"/>
      <c r="J81" s="184"/>
      <c r="K81" s="146"/>
    </row>
    <row r="82" spans="1:11" s="108" customFormat="1" ht="58.5">
      <c r="A82" s="110" t="s">
        <v>362</v>
      </c>
      <c r="B82" s="24" t="s">
        <v>344</v>
      </c>
      <c r="C82" s="26" t="s">
        <v>363</v>
      </c>
      <c r="D82" s="26"/>
      <c r="E82" s="137">
        <f>E83+E85+E87+E89</f>
        <v>705</v>
      </c>
      <c r="F82" s="137">
        <f>F83+F85+F87+F89</f>
        <v>-56</v>
      </c>
      <c r="G82" s="137"/>
      <c r="H82" s="137">
        <f>H83+H85+H87+H89</f>
        <v>649</v>
      </c>
      <c r="I82" s="184"/>
      <c r="J82" s="184"/>
      <c r="K82" s="146"/>
    </row>
    <row r="83" spans="1:11" s="108" customFormat="1" ht="56.25">
      <c r="A83" s="106" t="s">
        <v>364</v>
      </c>
      <c r="B83" s="24" t="s">
        <v>344</v>
      </c>
      <c r="C83" s="26" t="s">
        <v>365</v>
      </c>
      <c r="D83" s="26"/>
      <c r="E83" s="137">
        <f>E84</f>
        <v>50</v>
      </c>
      <c r="F83" s="137">
        <f>F84</f>
        <v>-17</v>
      </c>
      <c r="G83" s="137"/>
      <c r="H83" s="137">
        <f>H84</f>
        <v>33</v>
      </c>
      <c r="I83" s="184"/>
      <c r="J83" s="184"/>
      <c r="K83" s="146"/>
    </row>
    <row r="84" spans="1:11" s="108" customFormat="1" ht="18.75">
      <c r="A84" s="106" t="s">
        <v>331</v>
      </c>
      <c r="B84" s="24" t="s">
        <v>344</v>
      </c>
      <c r="C84" s="26" t="s">
        <v>365</v>
      </c>
      <c r="D84" s="26" t="s">
        <v>332</v>
      </c>
      <c r="E84" s="137">
        <v>50</v>
      </c>
      <c r="F84" s="137">
        <v>-17</v>
      </c>
      <c r="G84" s="137"/>
      <c r="H84" s="137">
        <f>E84+F84</f>
        <v>33</v>
      </c>
      <c r="I84" s="184"/>
      <c r="J84" s="184"/>
      <c r="K84" s="146"/>
    </row>
    <row r="85" spans="1:11" s="108" customFormat="1" ht="18.75">
      <c r="A85" s="106" t="s">
        <v>366</v>
      </c>
      <c r="B85" s="24" t="s">
        <v>283</v>
      </c>
      <c r="C85" s="26" t="s">
        <v>367</v>
      </c>
      <c r="D85" s="26"/>
      <c r="E85" s="137">
        <f>E86</f>
        <v>0</v>
      </c>
      <c r="F85" s="137">
        <f>F86</f>
        <v>0</v>
      </c>
      <c r="G85" s="137"/>
      <c r="H85" s="137">
        <f>H86</f>
        <v>0</v>
      </c>
      <c r="I85" s="184"/>
      <c r="J85" s="184"/>
      <c r="K85" s="146"/>
    </row>
    <row r="86" spans="1:11" s="108" customFormat="1" ht="37.5">
      <c r="A86" s="106" t="s">
        <v>280</v>
      </c>
      <c r="B86" s="24" t="s">
        <v>283</v>
      </c>
      <c r="C86" s="26" t="s">
        <v>367</v>
      </c>
      <c r="D86" s="26" t="s">
        <v>281</v>
      </c>
      <c r="E86" s="137">
        <v>0</v>
      </c>
      <c r="F86" s="137"/>
      <c r="G86" s="137"/>
      <c r="H86" s="137">
        <f>E86+F86</f>
        <v>0</v>
      </c>
      <c r="I86" s="184"/>
      <c r="J86" s="184"/>
      <c r="K86" s="146"/>
    </row>
    <row r="87" spans="1:11" s="108" customFormat="1" ht="37.5">
      <c r="A87" s="106" t="s">
        <v>368</v>
      </c>
      <c r="B87" s="24" t="s">
        <v>283</v>
      </c>
      <c r="C87" s="26" t="s">
        <v>369</v>
      </c>
      <c r="D87" s="26"/>
      <c r="E87" s="137">
        <f>E88</f>
        <v>290</v>
      </c>
      <c r="F87" s="137">
        <f>F88</f>
        <v>-30</v>
      </c>
      <c r="G87" s="137"/>
      <c r="H87" s="137">
        <f>H88</f>
        <v>260</v>
      </c>
      <c r="I87" s="184"/>
      <c r="J87" s="184"/>
      <c r="K87" s="146"/>
    </row>
    <row r="88" spans="1:11" s="108" customFormat="1" ht="18.75">
      <c r="A88" s="106" t="s">
        <v>290</v>
      </c>
      <c r="B88" s="24" t="s">
        <v>283</v>
      </c>
      <c r="C88" s="26" t="s">
        <v>369</v>
      </c>
      <c r="D88" s="26" t="s">
        <v>291</v>
      </c>
      <c r="E88" s="137">
        <v>290</v>
      </c>
      <c r="F88" s="137">
        <v>-30</v>
      </c>
      <c r="G88" s="137"/>
      <c r="H88" s="137">
        <f>E88+F88</f>
        <v>260</v>
      </c>
      <c r="I88" s="184"/>
      <c r="J88" s="184"/>
      <c r="K88" s="146"/>
    </row>
    <row r="89" spans="1:11" s="108" customFormat="1" ht="18.75">
      <c r="A89" s="106" t="s">
        <v>370</v>
      </c>
      <c r="B89" s="24" t="s">
        <v>283</v>
      </c>
      <c r="C89" s="26" t="s">
        <v>371</v>
      </c>
      <c r="D89" s="26"/>
      <c r="E89" s="137">
        <f>E90+E91</f>
        <v>365</v>
      </c>
      <c r="F89" s="137">
        <f>F90+F91</f>
        <v>-9</v>
      </c>
      <c r="G89" s="137"/>
      <c r="H89" s="137">
        <f>H90+H91</f>
        <v>356</v>
      </c>
      <c r="I89" s="184"/>
      <c r="J89" s="184"/>
      <c r="K89" s="146"/>
    </row>
    <row r="90" spans="1:11" s="108" customFormat="1" ht="37.5">
      <c r="A90" s="106" t="s">
        <v>280</v>
      </c>
      <c r="B90" s="24" t="s">
        <v>283</v>
      </c>
      <c r="C90" s="26" t="s">
        <v>371</v>
      </c>
      <c r="D90" s="26" t="s">
        <v>281</v>
      </c>
      <c r="E90" s="137">
        <v>0</v>
      </c>
      <c r="F90" s="137"/>
      <c r="G90" s="137"/>
      <c r="H90" s="137">
        <f>E90+F90</f>
        <v>0</v>
      </c>
      <c r="I90" s="184"/>
      <c r="J90" s="184"/>
      <c r="K90" s="146"/>
    </row>
    <row r="91" spans="1:11" s="108" customFormat="1" ht="18.75">
      <c r="A91" s="106" t="s">
        <v>290</v>
      </c>
      <c r="B91" s="24" t="s">
        <v>283</v>
      </c>
      <c r="C91" s="26" t="s">
        <v>371</v>
      </c>
      <c r="D91" s="26" t="s">
        <v>291</v>
      </c>
      <c r="E91" s="137">
        <v>365</v>
      </c>
      <c r="F91" s="137">
        <v>-9</v>
      </c>
      <c r="G91" s="137"/>
      <c r="H91" s="137">
        <f>E91+F91</f>
        <v>356</v>
      </c>
      <c r="I91" s="184"/>
      <c r="J91" s="184"/>
      <c r="K91" s="146"/>
    </row>
    <row r="92" spans="1:11" s="108" customFormat="1" ht="39">
      <c r="A92" s="110" t="s">
        <v>372</v>
      </c>
      <c r="B92" s="24" t="s">
        <v>344</v>
      </c>
      <c r="C92" s="26" t="s">
        <v>373</v>
      </c>
      <c r="D92" s="26"/>
      <c r="E92" s="137">
        <f aca="true" t="shared" si="6" ref="E92:H93">E93</f>
        <v>0</v>
      </c>
      <c r="F92" s="137">
        <f t="shared" si="6"/>
        <v>0</v>
      </c>
      <c r="G92" s="137"/>
      <c r="H92" s="137">
        <f t="shared" si="6"/>
        <v>0</v>
      </c>
      <c r="I92" s="184"/>
      <c r="J92" s="184"/>
      <c r="K92" s="146"/>
    </row>
    <row r="93" spans="1:11" s="108" customFormat="1" ht="18.75">
      <c r="A93" s="106" t="s">
        <v>374</v>
      </c>
      <c r="B93" s="24" t="s">
        <v>283</v>
      </c>
      <c r="C93" s="26" t="s">
        <v>375</v>
      </c>
      <c r="D93" s="26"/>
      <c r="E93" s="137">
        <f t="shared" si="6"/>
        <v>0</v>
      </c>
      <c r="F93" s="137">
        <f t="shared" si="6"/>
        <v>0</v>
      </c>
      <c r="G93" s="137"/>
      <c r="H93" s="137">
        <f t="shared" si="6"/>
        <v>0</v>
      </c>
      <c r="I93" s="184"/>
      <c r="J93" s="184"/>
      <c r="K93" s="146"/>
    </row>
    <row r="94" spans="1:11" s="108" customFormat="1" ht="18.75">
      <c r="A94" s="106" t="s">
        <v>331</v>
      </c>
      <c r="B94" s="29">
        <v>923</v>
      </c>
      <c r="C94" s="29" t="s">
        <v>375</v>
      </c>
      <c r="D94" s="29">
        <v>300</v>
      </c>
      <c r="E94" s="137">
        <v>0</v>
      </c>
      <c r="F94" s="137"/>
      <c r="G94" s="137"/>
      <c r="H94" s="137">
        <f>E94+F94</f>
        <v>0</v>
      </c>
      <c r="I94" s="184"/>
      <c r="J94" s="184"/>
      <c r="K94" s="146"/>
    </row>
    <row r="95" spans="1:11" s="108" customFormat="1" ht="18.75">
      <c r="A95" s="111" t="s">
        <v>272</v>
      </c>
      <c r="B95" s="24" t="s">
        <v>283</v>
      </c>
      <c r="C95" s="24" t="s">
        <v>376</v>
      </c>
      <c r="D95" s="24" t="s">
        <v>377</v>
      </c>
      <c r="E95" s="138">
        <f>E96</f>
        <v>10368.619999999997</v>
      </c>
      <c r="F95" s="138">
        <f>F96</f>
        <v>-3033.42</v>
      </c>
      <c r="G95" s="138"/>
      <c r="H95" s="138">
        <f>H96</f>
        <v>7335.199999999997</v>
      </c>
      <c r="I95" s="184"/>
      <c r="J95" s="184"/>
      <c r="K95" s="146"/>
    </row>
    <row r="96" spans="1:11" s="108" customFormat="1" ht="18.75">
      <c r="A96" s="106" t="s">
        <v>378</v>
      </c>
      <c r="B96" s="24" t="s">
        <v>283</v>
      </c>
      <c r="C96" s="24" t="s">
        <v>379</v>
      </c>
      <c r="D96" s="24"/>
      <c r="E96" s="138">
        <f>E97+E114+E116+E118+E101+E104+E107+E111+E109+E99</f>
        <v>10368.619999999997</v>
      </c>
      <c r="F96" s="138">
        <f>F97+F114+F116+F118+F101+F104+F107+F111+F109+F99</f>
        <v>-3033.42</v>
      </c>
      <c r="G96" s="138">
        <f>G97+G114+G116+G118+G101+G104+G107+G111+G109+G99</f>
        <v>0</v>
      </c>
      <c r="H96" s="138">
        <f>E96+F96+G96</f>
        <v>7335.199999999997</v>
      </c>
      <c r="I96" s="184"/>
      <c r="J96" s="184"/>
      <c r="K96" s="146"/>
    </row>
    <row r="97" spans="1:11" s="108" customFormat="1" ht="18.75">
      <c r="A97" s="106" t="s">
        <v>380</v>
      </c>
      <c r="B97" s="24" t="s">
        <v>283</v>
      </c>
      <c r="C97" s="24" t="s">
        <v>381</v>
      </c>
      <c r="D97" s="24"/>
      <c r="E97" s="138">
        <f>E98</f>
        <v>2472.4</v>
      </c>
      <c r="F97" s="138">
        <f>F98</f>
        <v>15</v>
      </c>
      <c r="G97" s="138"/>
      <c r="H97" s="138">
        <f>H98</f>
        <v>2487.4</v>
      </c>
      <c r="I97" s="184"/>
      <c r="J97" s="184"/>
      <c r="K97" s="146"/>
    </row>
    <row r="98" spans="1:11" s="108" customFormat="1" ht="75">
      <c r="A98" s="106" t="s">
        <v>276</v>
      </c>
      <c r="B98" s="24" t="s">
        <v>344</v>
      </c>
      <c r="C98" s="24" t="s">
        <v>381</v>
      </c>
      <c r="D98" s="24" t="s">
        <v>277</v>
      </c>
      <c r="E98" s="138">
        <v>2472.4</v>
      </c>
      <c r="F98" s="138">
        <v>15</v>
      </c>
      <c r="G98" s="138"/>
      <c r="H98" s="138">
        <f>E98+F98</f>
        <v>2487.4</v>
      </c>
      <c r="I98" s="184"/>
      <c r="J98" s="184"/>
      <c r="K98" s="146"/>
    </row>
    <row r="99" spans="1:11" s="108" customFormat="1" ht="93.75">
      <c r="A99" s="106" t="s">
        <v>780</v>
      </c>
      <c r="B99" s="24" t="s">
        <v>283</v>
      </c>
      <c r="C99" s="24" t="s">
        <v>779</v>
      </c>
      <c r="D99" s="24"/>
      <c r="E99" s="138">
        <f>E100</f>
        <v>1.9</v>
      </c>
      <c r="F99" s="138">
        <f>F100</f>
        <v>0</v>
      </c>
      <c r="G99" s="138"/>
      <c r="H99" s="138">
        <f>E99+F99</f>
        <v>1.9</v>
      </c>
      <c r="I99" s="184"/>
      <c r="J99" s="184"/>
      <c r="K99" s="146"/>
    </row>
    <row r="100" spans="1:11" s="108" customFormat="1" ht="37.5">
      <c r="A100" s="106" t="s">
        <v>280</v>
      </c>
      <c r="B100" s="24" t="s">
        <v>283</v>
      </c>
      <c r="C100" s="24" t="s">
        <v>779</v>
      </c>
      <c r="D100" s="24" t="s">
        <v>281</v>
      </c>
      <c r="E100" s="138">
        <v>1.9</v>
      </c>
      <c r="F100" s="138"/>
      <c r="G100" s="138"/>
      <c r="H100" s="138">
        <f>E100+F100</f>
        <v>1.9</v>
      </c>
      <c r="I100" s="184"/>
      <c r="J100" s="184"/>
      <c r="K100" s="146"/>
    </row>
    <row r="101" spans="1:11" s="108" customFormat="1" ht="75">
      <c r="A101" s="106" t="s">
        <v>382</v>
      </c>
      <c r="B101" s="24" t="s">
        <v>283</v>
      </c>
      <c r="C101" s="26" t="s">
        <v>383</v>
      </c>
      <c r="D101" s="26"/>
      <c r="E101" s="137">
        <f>E103</f>
        <v>46.658</v>
      </c>
      <c r="F101" s="137">
        <f>F103+F102</f>
        <v>0</v>
      </c>
      <c r="G101" s="137">
        <f>G103</f>
        <v>0</v>
      </c>
      <c r="H101" s="137">
        <f aca="true" t="shared" si="7" ref="H101:H106">E101+F101+G101</f>
        <v>46.658</v>
      </c>
      <c r="I101" s="184"/>
      <c r="J101" s="184"/>
      <c r="K101" s="146"/>
    </row>
    <row r="102" spans="1:11" s="108" customFormat="1" ht="75">
      <c r="A102" s="106" t="s">
        <v>276</v>
      </c>
      <c r="B102" s="24" t="s">
        <v>283</v>
      </c>
      <c r="C102" s="26" t="s">
        <v>383</v>
      </c>
      <c r="D102" s="26" t="s">
        <v>277</v>
      </c>
      <c r="E102" s="137"/>
      <c r="F102" s="137">
        <v>43.658</v>
      </c>
      <c r="G102" s="137"/>
      <c r="H102" s="137">
        <f t="shared" si="7"/>
        <v>43.658</v>
      </c>
      <c r="I102" s="184"/>
      <c r="J102" s="184"/>
      <c r="K102" s="146"/>
    </row>
    <row r="103" spans="1:11" s="108" customFormat="1" ht="37.5">
      <c r="A103" s="106" t="s">
        <v>280</v>
      </c>
      <c r="B103" s="24" t="s">
        <v>283</v>
      </c>
      <c r="C103" s="26" t="s">
        <v>383</v>
      </c>
      <c r="D103" s="26" t="s">
        <v>281</v>
      </c>
      <c r="E103" s="137">
        <v>46.658</v>
      </c>
      <c r="F103" s="137">
        <v>-43.658</v>
      </c>
      <c r="G103" s="137"/>
      <c r="H103" s="137">
        <f t="shared" si="7"/>
        <v>3</v>
      </c>
      <c r="I103" s="184"/>
      <c r="J103" s="184"/>
      <c r="K103" s="146"/>
    </row>
    <row r="104" spans="1:11" s="108" customFormat="1" ht="187.5">
      <c r="A104" s="112" t="s">
        <v>384</v>
      </c>
      <c r="B104" s="24" t="s">
        <v>283</v>
      </c>
      <c r="C104" s="26" t="s">
        <v>385</v>
      </c>
      <c r="D104" s="24"/>
      <c r="E104" s="138">
        <v>116.883</v>
      </c>
      <c r="F104" s="138">
        <f>F106+F105</f>
        <v>0</v>
      </c>
      <c r="G104" s="138"/>
      <c r="H104" s="138">
        <f t="shared" si="7"/>
        <v>116.883</v>
      </c>
      <c r="I104" s="184"/>
      <c r="J104" s="184"/>
      <c r="K104" s="146"/>
    </row>
    <row r="105" spans="1:11" s="108" customFormat="1" ht="75">
      <c r="A105" s="106" t="s">
        <v>276</v>
      </c>
      <c r="B105" s="24" t="s">
        <v>283</v>
      </c>
      <c r="C105" s="26" t="s">
        <v>385</v>
      </c>
      <c r="D105" s="24" t="s">
        <v>277</v>
      </c>
      <c r="E105" s="138">
        <v>113.564</v>
      </c>
      <c r="F105" s="138"/>
      <c r="G105" s="138"/>
      <c r="H105" s="138">
        <f t="shared" si="7"/>
        <v>113.564</v>
      </c>
      <c r="I105" s="184"/>
      <c r="J105" s="184"/>
      <c r="K105" s="146"/>
    </row>
    <row r="106" spans="1:11" s="108" customFormat="1" ht="37.5">
      <c r="A106" s="106" t="s">
        <v>280</v>
      </c>
      <c r="B106" s="26" t="s">
        <v>283</v>
      </c>
      <c r="C106" s="26" t="s">
        <v>385</v>
      </c>
      <c r="D106" s="26" t="s">
        <v>281</v>
      </c>
      <c r="E106" s="137">
        <v>3.319</v>
      </c>
      <c r="F106" s="137"/>
      <c r="G106" s="137"/>
      <c r="H106" s="138">
        <f t="shared" si="7"/>
        <v>3.319</v>
      </c>
      <c r="I106" s="184"/>
      <c r="J106" s="184"/>
      <c r="K106" s="146"/>
    </row>
    <row r="107" spans="1:11" s="108" customFormat="1" ht="150">
      <c r="A107" s="106" t="s">
        <v>790</v>
      </c>
      <c r="B107" s="26" t="s">
        <v>283</v>
      </c>
      <c r="C107" s="26" t="s">
        <v>386</v>
      </c>
      <c r="D107" s="26"/>
      <c r="E107" s="137">
        <f>E108</f>
        <v>0</v>
      </c>
      <c r="F107" s="137">
        <f>F108</f>
        <v>0</v>
      </c>
      <c r="G107" s="137"/>
      <c r="H107" s="137">
        <f aca="true" t="shared" si="8" ref="H107:H115">E107+F107</f>
        <v>0</v>
      </c>
      <c r="I107" s="184"/>
      <c r="J107" s="184"/>
      <c r="K107" s="146"/>
    </row>
    <row r="108" spans="1:11" s="108" customFormat="1" ht="37.5">
      <c r="A108" s="106" t="s">
        <v>280</v>
      </c>
      <c r="B108" s="26" t="s">
        <v>283</v>
      </c>
      <c r="C108" s="26" t="s">
        <v>386</v>
      </c>
      <c r="D108" s="26" t="s">
        <v>281</v>
      </c>
      <c r="E108" s="137">
        <v>0</v>
      </c>
      <c r="F108" s="137"/>
      <c r="G108" s="137"/>
      <c r="H108" s="137">
        <f t="shared" si="8"/>
        <v>0</v>
      </c>
      <c r="I108" s="184" t="s">
        <v>793</v>
      </c>
      <c r="J108" s="184"/>
      <c r="K108" s="146"/>
    </row>
    <row r="109" spans="1:11" s="108" customFormat="1" ht="150">
      <c r="A109" s="106" t="s">
        <v>387</v>
      </c>
      <c r="B109" s="24" t="s">
        <v>283</v>
      </c>
      <c r="C109" s="24" t="s">
        <v>388</v>
      </c>
      <c r="D109" s="24"/>
      <c r="E109" s="137">
        <f>E110</f>
        <v>0</v>
      </c>
      <c r="F109" s="138">
        <f>F110</f>
        <v>0</v>
      </c>
      <c r="G109" s="138"/>
      <c r="H109" s="137">
        <f t="shared" si="8"/>
        <v>0</v>
      </c>
      <c r="I109" s="184"/>
      <c r="J109" s="184"/>
      <c r="K109" s="146"/>
    </row>
    <row r="110" spans="1:11" s="108" customFormat="1" ht="37.5">
      <c r="A110" s="106" t="s">
        <v>280</v>
      </c>
      <c r="B110" s="24" t="s">
        <v>283</v>
      </c>
      <c r="C110" s="24" t="s">
        <v>388</v>
      </c>
      <c r="D110" s="24" t="s">
        <v>281</v>
      </c>
      <c r="E110" s="137">
        <v>0</v>
      </c>
      <c r="F110" s="138"/>
      <c r="G110" s="138"/>
      <c r="H110" s="137">
        <f t="shared" si="8"/>
        <v>0</v>
      </c>
      <c r="I110" s="184" t="s">
        <v>794</v>
      </c>
      <c r="J110" s="184"/>
      <c r="K110" s="146"/>
    </row>
    <row r="111" spans="1:11" s="108" customFormat="1" ht="112.5">
      <c r="A111" s="106" t="s">
        <v>389</v>
      </c>
      <c r="B111" s="26" t="s">
        <v>283</v>
      </c>
      <c r="C111" s="26" t="s">
        <v>390</v>
      </c>
      <c r="D111" s="26"/>
      <c r="E111" s="137">
        <f>E112+E113</f>
        <v>5.808999999999999</v>
      </c>
      <c r="F111" s="137">
        <f>F112+F113</f>
        <v>0</v>
      </c>
      <c r="G111" s="137"/>
      <c r="H111" s="137">
        <f>E111+F111+G111</f>
        <v>5.808999999999999</v>
      </c>
      <c r="I111" s="184"/>
      <c r="J111" s="184"/>
      <c r="K111" s="146"/>
    </row>
    <row r="112" spans="1:11" s="108" customFormat="1" ht="75">
      <c r="A112" s="106" t="s">
        <v>276</v>
      </c>
      <c r="B112" s="26" t="s">
        <v>283</v>
      </c>
      <c r="C112" s="26" t="s">
        <v>390</v>
      </c>
      <c r="D112" s="26" t="s">
        <v>277</v>
      </c>
      <c r="E112" s="137">
        <v>4.366</v>
      </c>
      <c r="F112" s="137"/>
      <c r="G112" s="137"/>
      <c r="H112" s="137">
        <f>E112+F112+G112</f>
        <v>4.366</v>
      </c>
      <c r="I112" s="184"/>
      <c r="J112" s="184"/>
      <c r="K112" s="146"/>
    </row>
    <row r="113" spans="1:11" s="108" customFormat="1" ht="37.5">
      <c r="A113" s="106" t="s">
        <v>280</v>
      </c>
      <c r="B113" s="26" t="s">
        <v>283</v>
      </c>
      <c r="C113" s="26" t="s">
        <v>390</v>
      </c>
      <c r="D113" s="26" t="s">
        <v>281</v>
      </c>
      <c r="E113" s="137">
        <v>1.443</v>
      </c>
      <c r="F113" s="137"/>
      <c r="G113" s="137"/>
      <c r="H113" s="137">
        <f>E113+F113+G113</f>
        <v>1.443</v>
      </c>
      <c r="I113" s="184"/>
      <c r="J113" s="184"/>
      <c r="K113" s="146"/>
    </row>
    <row r="114" spans="1:11" s="108" customFormat="1" ht="150">
      <c r="A114" s="106" t="s">
        <v>391</v>
      </c>
      <c r="B114" s="24" t="s">
        <v>283</v>
      </c>
      <c r="C114" s="24" t="s">
        <v>392</v>
      </c>
      <c r="D114" s="24" t="s">
        <v>377</v>
      </c>
      <c r="E114" s="138">
        <f>E115</f>
        <v>0</v>
      </c>
      <c r="F114" s="138">
        <f>F115</f>
        <v>0</v>
      </c>
      <c r="G114" s="138"/>
      <c r="H114" s="138">
        <f t="shared" si="8"/>
        <v>0</v>
      </c>
      <c r="I114" s="184"/>
      <c r="J114" s="184"/>
      <c r="K114" s="146"/>
    </row>
    <row r="115" spans="1:11" s="108" customFormat="1" ht="37.5">
      <c r="A115" s="106" t="s">
        <v>280</v>
      </c>
      <c r="B115" s="24" t="s">
        <v>283</v>
      </c>
      <c r="C115" s="24" t="s">
        <v>392</v>
      </c>
      <c r="D115" s="24" t="s">
        <v>281</v>
      </c>
      <c r="E115" s="138">
        <v>0</v>
      </c>
      <c r="F115" s="138">
        <v>0</v>
      </c>
      <c r="G115" s="138"/>
      <c r="H115" s="138">
        <f t="shared" si="8"/>
        <v>0</v>
      </c>
      <c r="I115" s="184" t="s">
        <v>796</v>
      </c>
      <c r="J115" s="184"/>
      <c r="K115" s="146"/>
    </row>
    <row r="116" spans="1:17" s="108" customFormat="1" ht="37.5">
      <c r="A116" s="106" t="s">
        <v>393</v>
      </c>
      <c r="B116" s="24" t="s">
        <v>283</v>
      </c>
      <c r="C116" s="24" t="s">
        <v>394</v>
      </c>
      <c r="D116" s="24"/>
      <c r="E116" s="138">
        <f>E117</f>
        <v>3000</v>
      </c>
      <c r="F116" s="138">
        <f>F117</f>
        <v>-3000</v>
      </c>
      <c r="G116" s="138"/>
      <c r="H116" s="138">
        <f>H117</f>
        <v>0</v>
      </c>
      <c r="I116" s="184"/>
      <c r="J116" s="184"/>
      <c r="K116" s="146"/>
      <c r="O116" s="106"/>
      <c r="P116" s="24"/>
      <c r="Q116" s="24"/>
    </row>
    <row r="117" spans="1:11" s="108" customFormat="1" ht="18.75">
      <c r="A117" s="106" t="s">
        <v>290</v>
      </c>
      <c r="B117" s="24" t="s">
        <v>283</v>
      </c>
      <c r="C117" s="24" t="s">
        <v>394</v>
      </c>
      <c r="D117" s="24" t="s">
        <v>291</v>
      </c>
      <c r="E117" s="138">
        <v>3000</v>
      </c>
      <c r="F117" s="138">
        <v>-3000</v>
      </c>
      <c r="G117" s="138"/>
      <c r="H117" s="138">
        <f>E117+F117+G117</f>
        <v>0</v>
      </c>
      <c r="I117" s="184"/>
      <c r="J117" s="184"/>
      <c r="K117" s="146"/>
    </row>
    <row r="118" spans="1:11" s="108" customFormat="1" ht="19.5" customHeight="1">
      <c r="A118" s="106" t="s">
        <v>395</v>
      </c>
      <c r="B118" s="24" t="s">
        <v>283</v>
      </c>
      <c r="C118" s="24" t="s">
        <v>396</v>
      </c>
      <c r="D118" s="24"/>
      <c r="E118" s="138">
        <f>E120+E123+E121+E122+E119</f>
        <v>4724.97</v>
      </c>
      <c r="F118" s="138">
        <f>F119+F120+F121+F122+F123</f>
        <v>-48.42</v>
      </c>
      <c r="G118" s="138">
        <f>G119+G120+G121+G122+G123</f>
        <v>0</v>
      </c>
      <c r="H118" s="138">
        <f>E118+F118+G118</f>
        <v>4676.55</v>
      </c>
      <c r="I118" s="184"/>
      <c r="J118" s="184"/>
      <c r="K118" s="146"/>
    </row>
    <row r="119" spans="1:11" s="108" customFormat="1" ht="75">
      <c r="A119" s="106" t="s">
        <v>276</v>
      </c>
      <c r="B119" s="24" t="s">
        <v>283</v>
      </c>
      <c r="C119" s="24" t="s">
        <v>396</v>
      </c>
      <c r="D119" s="24" t="s">
        <v>277</v>
      </c>
      <c r="E119" s="138">
        <v>25.557</v>
      </c>
      <c r="F119" s="138"/>
      <c r="G119" s="138"/>
      <c r="H119" s="138">
        <f>E119+F119+G119</f>
        <v>25.557</v>
      </c>
      <c r="I119" s="184"/>
      <c r="J119" s="184"/>
      <c r="K119" s="146"/>
    </row>
    <row r="120" spans="1:11" s="109" customFormat="1" ht="37.5">
      <c r="A120" s="106" t="s">
        <v>280</v>
      </c>
      <c r="B120" s="24" t="s">
        <v>283</v>
      </c>
      <c r="C120" s="24" t="s">
        <v>396</v>
      </c>
      <c r="D120" s="24" t="s">
        <v>281</v>
      </c>
      <c r="E120" s="138">
        <v>420.613</v>
      </c>
      <c r="F120" s="138">
        <v>-45</v>
      </c>
      <c r="G120" s="138"/>
      <c r="H120" s="138">
        <f>E120+F120+G120</f>
        <v>375.613</v>
      </c>
      <c r="I120" s="185"/>
      <c r="J120" s="185"/>
      <c r="K120" s="147"/>
    </row>
    <row r="121" spans="1:11" s="108" customFormat="1" ht="18.75">
      <c r="A121" s="106" t="s">
        <v>331</v>
      </c>
      <c r="B121" s="24" t="s">
        <v>283</v>
      </c>
      <c r="C121" s="24" t="s">
        <v>396</v>
      </c>
      <c r="D121" s="24" t="s">
        <v>332</v>
      </c>
      <c r="E121" s="138">
        <v>3527</v>
      </c>
      <c r="F121" s="138"/>
      <c r="G121" s="138"/>
      <c r="H121" s="138">
        <f>E121+F121</f>
        <v>3527</v>
      </c>
      <c r="I121" s="184"/>
      <c r="J121" s="184"/>
      <c r="K121" s="146"/>
    </row>
    <row r="122" spans="1:11" s="108" customFormat="1" ht="37.5">
      <c r="A122" s="106" t="s">
        <v>397</v>
      </c>
      <c r="B122" s="24" t="s">
        <v>283</v>
      </c>
      <c r="C122" s="24" t="s">
        <v>396</v>
      </c>
      <c r="D122" s="24" t="s">
        <v>398</v>
      </c>
      <c r="E122" s="138">
        <v>241.8</v>
      </c>
      <c r="F122" s="138">
        <v>-3.42</v>
      </c>
      <c r="G122" s="138"/>
      <c r="H122" s="138">
        <f>E122+F122</f>
        <v>238.38000000000002</v>
      </c>
      <c r="I122" s="184"/>
      <c r="J122" s="184"/>
      <c r="K122" s="146"/>
    </row>
    <row r="123" spans="1:11" s="108" customFormat="1" ht="18.75">
      <c r="A123" s="106" t="s">
        <v>290</v>
      </c>
      <c r="B123" s="24" t="s">
        <v>283</v>
      </c>
      <c r="C123" s="24" t="s">
        <v>399</v>
      </c>
      <c r="D123" s="24" t="s">
        <v>291</v>
      </c>
      <c r="E123" s="138">
        <v>510</v>
      </c>
      <c r="F123" s="138"/>
      <c r="G123" s="138"/>
      <c r="H123" s="138">
        <f>E123+F123</f>
        <v>510</v>
      </c>
      <c r="I123" s="184"/>
      <c r="J123" s="184"/>
      <c r="K123" s="146"/>
    </row>
    <row r="124" spans="1:11" s="109" customFormat="1" ht="37.5">
      <c r="A124" s="23" t="s">
        <v>402</v>
      </c>
      <c r="B124" s="331" t="s">
        <v>403</v>
      </c>
      <c r="C124" s="21"/>
      <c r="D124" s="21"/>
      <c r="E124" s="139">
        <f>E125+E137+E212</f>
        <v>68967.162</v>
      </c>
      <c r="F124" s="139">
        <f>F125+F137+F212</f>
        <v>0</v>
      </c>
      <c r="G124" s="139">
        <f>G125+G137+G212</f>
        <v>0</v>
      </c>
      <c r="H124" s="139">
        <f>E124+F124+G124</f>
        <v>68967.162</v>
      </c>
      <c r="I124" s="185">
        <f>H124-J124</f>
        <v>-64.8179999999993</v>
      </c>
      <c r="J124" s="185">
        <v>69031.98</v>
      </c>
      <c r="K124" s="147"/>
    </row>
    <row r="125" spans="1:11" s="109" customFormat="1" ht="37.5">
      <c r="A125" s="23" t="s">
        <v>284</v>
      </c>
      <c r="B125" s="26" t="s">
        <v>403</v>
      </c>
      <c r="C125" s="26" t="s">
        <v>285</v>
      </c>
      <c r="D125" s="26"/>
      <c r="E125" s="137">
        <f>E126+E131</f>
        <v>277.3</v>
      </c>
      <c r="F125" s="137">
        <f>F126+F131</f>
        <v>0</v>
      </c>
      <c r="G125" s="137">
        <f>G126+G131</f>
        <v>0</v>
      </c>
      <c r="H125" s="137">
        <f>E125+F125+G125</f>
        <v>277.3</v>
      </c>
      <c r="I125" s="185"/>
      <c r="J125" s="185"/>
      <c r="K125" s="147"/>
    </row>
    <row r="126" spans="1:11" s="109" customFormat="1" ht="39">
      <c r="A126" s="28" t="s">
        <v>286</v>
      </c>
      <c r="B126" s="26" t="s">
        <v>403</v>
      </c>
      <c r="C126" s="26" t="s">
        <v>287</v>
      </c>
      <c r="D126" s="26"/>
      <c r="E126" s="137">
        <f>E127+E129</f>
        <v>245.3</v>
      </c>
      <c r="F126" s="137">
        <f>F127+F129</f>
        <v>0</v>
      </c>
      <c r="G126" s="137"/>
      <c r="H126" s="137">
        <f>H127+H129</f>
        <v>245.3</v>
      </c>
      <c r="I126" s="185"/>
      <c r="J126" s="185"/>
      <c r="K126" s="147"/>
    </row>
    <row r="127" spans="1:11" s="109" customFormat="1" ht="56.25">
      <c r="A127" s="113" t="s">
        <v>404</v>
      </c>
      <c r="B127" s="26" t="s">
        <v>403</v>
      </c>
      <c r="C127" s="26" t="s">
        <v>405</v>
      </c>
      <c r="D127" s="26"/>
      <c r="E127" s="138">
        <f>E128</f>
        <v>126</v>
      </c>
      <c r="F127" s="138">
        <f>F128</f>
        <v>0</v>
      </c>
      <c r="G127" s="138"/>
      <c r="H127" s="138">
        <f>H128</f>
        <v>126</v>
      </c>
      <c r="I127" s="185"/>
      <c r="J127" s="185"/>
      <c r="K127" s="147"/>
    </row>
    <row r="128" spans="1:11" s="109" customFormat="1" ht="37.5">
      <c r="A128" s="106" t="s">
        <v>406</v>
      </c>
      <c r="B128" s="26" t="s">
        <v>403</v>
      </c>
      <c r="C128" s="26" t="s">
        <v>405</v>
      </c>
      <c r="D128" s="26" t="s">
        <v>398</v>
      </c>
      <c r="E128" s="138">
        <v>126</v>
      </c>
      <c r="F128" s="137"/>
      <c r="G128" s="137"/>
      <c r="H128" s="138">
        <f>E128+F128</f>
        <v>126</v>
      </c>
      <c r="I128" s="185"/>
      <c r="J128" s="185"/>
      <c r="K128" s="147"/>
    </row>
    <row r="129" spans="1:11" s="109" customFormat="1" ht="56.25">
      <c r="A129" s="113" t="s">
        <v>404</v>
      </c>
      <c r="B129" s="26" t="s">
        <v>403</v>
      </c>
      <c r="C129" s="26" t="s">
        <v>407</v>
      </c>
      <c r="D129" s="26"/>
      <c r="E129" s="138">
        <f>E130</f>
        <v>119.3</v>
      </c>
      <c r="F129" s="138">
        <f>F130</f>
        <v>0</v>
      </c>
      <c r="G129" s="138"/>
      <c r="H129" s="138">
        <f>H130</f>
        <v>119.3</v>
      </c>
      <c r="I129" s="185"/>
      <c r="J129" s="185"/>
      <c r="K129" s="147"/>
    </row>
    <row r="130" spans="1:11" s="109" customFormat="1" ht="37.5">
      <c r="A130" s="106" t="s">
        <v>408</v>
      </c>
      <c r="B130" s="26" t="s">
        <v>403</v>
      </c>
      <c r="C130" s="26" t="s">
        <v>407</v>
      </c>
      <c r="D130" s="26" t="s">
        <v>398</v>
      </c>
      <c r="E130" s="138">
        <v>119.3</v>
      </c>
      <c r="F130" s="137"/>
      <c r="G130" s="137"/>
      <c r="H130" s="138">
        <f>E130+F130</f>
        <v>119.3</v>
      </c>
      <c r="I130" s="185"/>
      <c r="J130" s="185"/>
      <c r="K130" s="147"/>
    </row>
    <row r="131" spans="1:11" s="109" customFormat="1" ht="39">
      <c r="A131" s="110" t="s">
        <v>409</v>
      </c>
      <c r="B131" s="24" t="s">
        <v>403</v>
      </c>
      <c r="C131" s="26" t="s">
        <v>410</v>
      </c>
      <c r="D131" s="26"/>
      <c r="E131" s="137">
        <f>E132+E134</f>
        <v>32</v>
      </c>
      <c r="F131" s="137">
        <f>F132+F134</f>
        <v>0</v>
      </c>
      <c r="G131" s="137"/>
      <c r="H131" s="137">
        <f>H132+H134</f>
        <v>32</v>
      </c>
      <c r="I131" s="185"/>
      <c r="J131" s="185"/>
      <c r="K131" s="147"/>
    </row>
    <row r="132" spans="1:11" s="109" customFormat="1" ht="37.5">
      <c r="A132" s="106" t="s">
        <v>411</v>
      </c>
      <c r="B132" s="24" t="s">
        <v>403</v>
      </c>
      <c r="C132" s="26" t="s">
        <v>412</v>
      </c>
      <c r="D132" s="26"/>
      <c r="E132" s="137">
        <f>E133</f>
        <v>0</v>
      </c>
      <c r="F132" s="137">
        <f>F133</f>
        <v>0</v>
      </c>
      <c r="G132" s="137"/>
      <c r="H132" s="137">
        <f>H133</f>
        <v>0</v>
      </c>
      <c r="I132" s="185"/>
      <c r="J132" s="185"/>
      <c r="K132" s="147"/>
    </row>
    <row r="133" spans="1:11" s="109" customFormat="1" ht="18.75">
      <c r="A133" s="106" t="s">
        <v>290</v>
      </c>
      <c r="B133" s="24" t="s">
        <v>403</v>
      </c>
      <c r="C133" s="26" t="s">
        <v>412</v>
      </c>
      <c r="D133" s="26" t="s">
        <v>291</v>
      </c>
      <c r="E133" s="137">
        <v>0</v>
      </c>
      <c r="F133" s="137">
        <v>0</v>
      </c>
      <c r="G133" s="137"/>
      <c r="H133" s="137">
        <f>E133+F133</f>
        <v>0</v>
      </c>
      <c r="I133" s="185"/>
      <c r="J133" s="185"/>
      <c r="K133" s="147"/>
    </row>
    <row r="134" spans="1:11" s="109" customFormat="1" ht="37.5">
      <c r="A134" s="106" t="s">
        <v>413</v>
      </c>
      <c r="B134" s="24" t="s">
        <v>403</v>
      </c>
      <c r="C134" s="26" t="s">
        <v>414</v>
      </c>
      <c r="D134" s="26"/>
      <c r="E134" s="137">
        <f>E135</f>
        <v>32</v>
      </c>
      <c r="F134" s="137">
        <f>F135+F136</f>
        <v>0</v>
      </c>
      <c r="G134" s="137"/>
      <c r="H134" s="137">
        <f>H135+H136</f>
        <v>32</v>
      </c>
      <c r="I134" s="185"/>
      <c r="J134" s="185"/>
      <c r="K134" s="147"/>
    </row>
    <row r="135" spans="1:11" s="109" customFormat="1" ht="37.5">
      <c r="A135" s="106" t="s">
        <v>280</v>
      </c>
      <c r="B135" s="24" t="s">
        <v>403</v>
      </c>
      <c r="C135" s="26" t="s">
        <v>414</v>
      </c>
      <c r="D135" s="26" t="s">
        <v>281</v>
      </c>
      <c r="E135" s="137">
        <v>32</v>
      </c>
      <c r="F135" s="137">
        <v>-32</v>
      </c>
      <c r="G135" s="137"/>
      <c r="H135" s="137">
        <f>E135+F135+G135</f>
        <v>0</v>
      </c>
      <c r="I135" s="185"/>
      <c r="J135" s="185"/>
      <c r="K135" s="147"/>
    </row>
    <row r="136" spans="1:11" s="109" customFormat="1" ht="39" customHeight="1">
      <c r="A136" s="106" t="s">
        <v>421</v>
      </c>
      <c r="B136" s="24" t="s">
        <v>403</v>
      </c>
      <c r="C136" s="26" t="s">
        <v>414</v>
      </c>
      <c r="D136" s="26" t="s">
        <v>398</v>
      </c>
      <c r="E136" s="137"/>
      <c r="F136" s="137">
        <v>32</v>
      </c>
      <c r="G136" s="137"/>
      <c r="H136" s="137">
        <f>E136+F136+G136</f>
        <v>32</v>
      </c>
      <c r="I136" s="185"/>
      <c r="J136" s="185"/>
      <c r="K136" s="147"/>
    </row>
    <row r="137" spans="1:11" s="109" customFormat="1" ht="37.5">
      <c r="A137" s="23" t="s">
        <v>415</v>
      </c>
      <c r="B137" s="24" t="s">
        <v>403</v>
      </c>
      <c r="C137" s="26" t="s">
        <v>416</v>
      </c>
      <c r="D137" s="26"/>
      <c r="E137" s="137">
        <f>E138+E152+E170+E175+E201+E209</f>
        <v>68326.362</v>
      </c>
      <c r="F137" s="137">
        <f>F138+F152+F170+F175+F201+F209+F144</f>
        <v>0</v>
      </c>
      <c r="G137" s="137">
        <f>G138+G152+G170+G175+G201+G209+G144</f>
        <v>0</v>
      </c>
      <c r="H137" s="137">
        <f>E137+F137+G137</f>
        <v>68326.362</v>
      </c>
      <c r="I137" s="185"/>
      <c r="J137" s="185"/>
      <c r="K137" s="147"/>
    </row>
    <row r="138" spans="1:11" s="109" customFormat="1" ht="39">
      <c r="A138" s="28" t="s">
        <v>417</v>
      </c>
      <c r="B138" s="24" t="s">
        <v>403</v>
      </c>
      <c r="C138" s="26" t="s">
        <v>418</v>
      </c>
      <c r="D138" s="26"/>
      <c r="E138" s="137">
        <f>E139+E142+E146+E150+E148+E144</f>
        <v>13720.25</v>
      </c>
      <c r="F138" s="137">
        <f>F139+F142+F146+F150+F148+F144</f>
        <v>0</v>
      </c>
      <c r="G138" s="137">
        <f>G139+G142+G146+G150+G148+G144</f>
        <v>0</v>
      </c>
      <c r="H138" s="137">
        <f>E138+F138+G138</f>
        <v>13720.25</v>
      </c>
      <c r="I138" s="185"/>
      <c r="J138" s="185"/>
      <c r="K138" s="147"/>
    </row>
    <row r="139" spans="1:11" s="109" customFormat="1" ht="18.75">
      <c r="A139" s="27" t="s">
        <v>419</v>
      </c>
      <c r="B139" s="24" t="s">
        <v>403</v>
      </c>
      <c r="C139" s="26" t="s">
        <v>420</v>
      </c>
      <c r="D139" s="26"/>
      <c r="E139" s="137">
        <f>E140</f>
        <v>2800</v>
      </c>
      <c r="F139" s="137">
        <f>F140</f>
        <v>0</v>
      </c>
      <c r="G139" s="137"/>
      <c r="H139" s="137">
        <f>H140</f>
        <v>2800</v>
      </c>
      <c r="I139" s="185"/>
      <c r="J139" s="185"/>
      <c r="K139" s="147"/>
    </row>
    <row r="140" spans="1:11" s="109" customFormat="1" ht="37.5">
      <c r="A140" s="106" t="s">
        <v>421</v>
      </c>
      <c r="B140" s="24" t="s">
        <v>403</v>
      </c>
      <c r="C140" s="26" t="s">
        <v>420</v>
      </c>
      <c r="D140" s="26" t="s">
        <v>398</v>
      </c>
      <c r="E140" s="137">
        <v>2800</v>
      </c>
      <c r="F140" s="137">
        <f>F141</f>
        <v>0</v>
      </c>
      <c r="G140" s="137"/>
      <c r="H140" s="137">
        <v>2800</v>
      </c>
      <c r="I140" s="185"/>
      <c r="J140" s="185"/>
      <c r="K140" s="147"/>
    </row>
    <row r="141" spans="1:11" s="109" customFormat="1" ht="18.75">
      <c r="A141" s="30" t="s">
        <v>422</v>
      </c>
      <c r="B141" s="24" t="s">
        <v>403</v>
      </c>
      <c r="C141" s="24" t="s">
        <v>423</v>
      </c>
      <c r="D141" s="26"/>
      <c r="E141" s="137">
        <f>E143</f>
        <v>133.43</v>
      </c>
      <c r="F141" s="137"/>
      <c r="G141" s="137"/>
      <c r="H141" s="137">
        <f>H143</f>
        <v>133.43</v>
      </c>
      <c r="I141" s="185"/>
      <c r="J141" s="185"/>
      <c r="K141" s="147"/>
    </row>
    <row r="142" spans="1:11" s="109" customFormat="1" ht="18.75">
      <c r="A142" s="30" t="s">
        <v>422</v>
      </c>
      <c r="B142" s="24" t="s">
        <v>403</v>
      </c>
      <c r="C142" s="24" t="s">
        <v>423</v>
      </c>
      <c r="D142" s="26"/>
      <c r="E142" s="137">
        <f>E143</f>
        <v>133.43</v>
      </c>
      <c r="F142" s="137">
        <f>F143</f>
        <v>0</v>
      </c>
      <c r="G142" s="137"/>
      <c r="H142" s="137">
        <f>E142+F142</f>
        <v>133.43</v>
      </c>
      <c r="I142" s="185"/>
      <c r="J142" s="185"/>
      <c r="K142" s="147"/>
    </row>
    <row r="143" spans="1:11" s="109" customFormat="1" ht="37.5">
      <c r="A143" s="106" t="s">
        <v>421</v>
      </c>
      <c r="B143" s="24" t="s">
        <v>403</v>
      </c>
      <c r="C143" s="24" t="s">
        <v>423</v>
      </c>
      <c r="D143" s="26" t="s">
        <v>398</v>
      </c>
      <c r="E143" s="137">
        <v>133.43</v>
      </c>
      <c r="F143" s="137">
        <v>0</v>
      </c>
      <c r="G143" s="137"/>
      <c r="H143" s="137">
        <f>E143+F143</f>
        <v>133.43</v>
      </c>
      <c r="I143" s="185"/>
      <c r="J143" s="185"/>
      <c r="K143" s="147"/>
    </row>
    <row r="144" spans="1:11" s="109" customFormat="1" ht="18.75">
      <c r="A144" s="30" t="s">
        <v>424</v>
      </c>
      <c r="B144" s="24" t="s">
        <v>403</v>
      </c>
      <c r="C144" s="24" t="s">
        <v>425</v>
      </c>
      <c r="D144" s="26"/>
      <c r="E144" s="137">
        <f>E145</f>
        <v>10505.02</v>
      </c>
      <c r="F144" s="137">
        <f>F145</f>
        <v>0</v>
      </c>
      <c r="G144" s="137"/>
      <c r="H144" s="137">
        <f>H145</f>
        <v>10505.02</v>
      </c>
      <c r="I144" s="185"/>
      <c r="J144" s="185"/>
      <c r="K144" s="147"/>
    </row>
    <row r="145" spans="1:11" s="109" customFormat="1" ht="37.5">
      <c r="A145" s="106" t="s">
        <v>421</v>
      </c>
      <c r="B145" s="24" t="s">
        <v>403</v>
      </c>
      <c r="C145" s="24" t="s">
        <v>425</v>
      </c>
      <c r="D145" s="26" t="s">
        <v>398</v>
      </c>
      <c r="E145" s="137">
        <v>10505.02</v>
      </c>
      <c r="F145" s="137">
        <v>0</v>
      </c>
      <c r="G145" s="137"/>
      <c r="H145" s="137">
        <f>E145+F145</f>
        <v>10505.02</v>
      </c>
      <c r="I145" s="185"/>
      <c r="J145" s="185"/>
      <c r="K145" s="147"/>
    </row>
    <row r="146" spans="1:11" s="109" customFormat="1" ht="56.25">
      <c r="A146" s="106" t="s">
        <v>426</v>
      </c>
      <c r="B146" s="24" t="s">
        <v>403</v>
      </c>
      <c r="C146" s="24" t="s">
        <v>427</v>
      </c>
      <c r="D146" s="26"/>
      <c r="E146" s="137">
        <f>E147</f>
        <v>0</v>
      </c>
      <c r="F146" s="137">
        <f>F147</f>
        <v>0</v>
      </c>
      <c r="G146" s="137"/>
      <c r="H146" s="137">
        <f>H147</f>
        <v>0</v>
      </c>
      <c r="I146" s="185"/>
      <c r="J146" s="185"/>
      <c r="K146" s="147"/>
    </row>
    <row r="147" spans="1:11" s="109" customFormat="1" ht="37.5">
      <c r="A147" s="106" t="s">
        <v>421</v>
      </c>
      <c r="B147" s="24" t="s">
        <v>428</v>
      </c>
      <c r="C147" s="24" t="s">
        <v>427</v>
      </c>
      <c r="D147" s="26" t="s">
        <v>398</v>
      </c>
      <c r="E147" s="137">
        <v>0</v>
      </c>
      <c r="F147" s="137"/>
      <c r="G147" s="137"/>
      <c r="H147" s="137">
        <f>E147+F147</f>
        <v>0</v>
      </c>
      <c r="I147" s="185"/>
      <c r="J147" s="185"/>
      <c r="K147" s="147"/>
    </row>
    <row r="148" spans="1:11" s="109" customFormat="1" ht="56.25">
      <c r="A148" s="106" t="s">
        <v>231</v>
      </c>
      <c r="B148" s="24" t="s">
        <v>403</v>
      </c>
      <c r="C148" s="24" t="s">
        <v>429</v>
      </c>
      <c r="D148" s="26"/>
      <c r="E148" s="137">
        <f>E149</f>
        <v>181.5</v>
      </c>
      <c r="F148" s="137">
        <f>F149</f>
        <v>0</v>
      </c>
      <c r="G148" s="137"/>
      <c r="H148" s="137">
        <f>E148+F148</f>
        <v>181.5</v>
      </c>
      <c r="I148" s="185"/>
      <c r="J148" s="185"/>
      <c r="K148" s="147"/>
    </row>
    <row r="149" spans="1:11" s="109" customFormat="1" ht="37.5">
      <c r="A149" s="106" t="s">
        <v>421</v>
      </c>
      <c r="B149" s="24" t="s">
        <v>403</v>
      </c>
      <c r="C149" s="24" t="s">
        <v>429</v>
      </c>
      <c r="D149" s="26" t="s">
        <v>398</v>
      </c>
      <c r="E149" s="137">
        <v>181.5</v>
      </c>
      <c r="F149" s="136"/>
      <c r="G149" s="137"/>
      <c r="H149" s="137">
        <f>E149+F149</f>
        <v>181.5</v>
      </c>
      <c r="I149" s="185"/>
      <c r="J149" s="185"/>
      <c r="K149" s="147"/>
    </row>
    <row r="150" spans="1:11" s="109" customFormat="1" ht="75">
      <c r="A150" s="106" t="s">
        <v>430</v>
      </c>
      <c r="B150" s="24" t="s">
        <v>403</v>
      </c>
      <c r="C150" s="24" t="s">
        <v>431</v>
      </c>
      <c r="D150" s="26"/>
      <c r="E150" s="137">
        <f>E151</f>
        <v>100.3</v>
      </c>
      <c r="F150" s="137">
        <f>F151</f>
        <v>0</v>
      </c>
      <c r="G150" s="137"/>
      <c r="H150" s="137">
        <f>H151</f>
        <v>100.3</v>
      </c>
      <c r="I150" s="185"/>
      <c r="J150" s="185"/>
      <c r="K150" s="147"/>
    </row>
    <row r="151" spans="1:11" s="109" customFormat="1" ht="37.5">
      <c r="A151" s="106" t="s">
        <v>421</v>
      </c>
      <c r="B151" s="24" t="s">
        <v>403</v>
      </c>
      <c r="C151" s="24" t="s">
        <v>431</v>
      </c>
      <c r="D151" s="26" t="s">
        <v>398</v>
      </c>
      <c r="E151" s="137">
        <v>100.3</v>
      </c>
      <c r="F151" s="137">
        <v>0</v>
      </c>
      <c r="G151" s="137"/>
      <c r="H151" s="137">
        <f>E151+F151</f>
        <v>100.3</v>
      </c>
      <c r="I151" s="185"/>
      <c r="J151" s="185"/>
      <c r="K151" s="147"/>
    </row>
    <row r="152" spans="1:11" s="109" customFormat="1" ht="19.5">
      <c r="A152" s="28" t="s">
        <v>432</v>
      </c>
      <c r="B152" s="24" t="s">
        <v>428</v>
      </c>
      <c r="C152" s="26" t="s">
        <v>433</v>
      </c>
      <c r="D152" s="26"/>
      <c r="E152" s="137">
        <f>E153+E155+E157+E159+E161+E163+E165+E167</f>
        <v>15538.96</v>
      </c>
      <c r="F152" s="137">
        <f>F153+F155+F157+F159+F161+F163+F165+F167</f>
        <v>0</v>
      </c>
      <c r="G152" s="137">
        <f>G153+G155+G157+G159+G161+G163+G165+G167</f>
        <v>0</v>
      </c>
      <c r="H152" s="137">
        <f>E152+F152+G152</f>
        <v>15538.96</v>
      </c>
      <c r="I152" s="185"/>
      <c r="J152" s="185"/>
      <c r="K152" s="147"/>
    </row>
    <row r="153" spans="1:11" s="109" customFormat="1" ht="18.75">
      <c r="A153" s="27" t="s">
        <v>434</v>
      </c>
      <c r="B153" s="24" t="s">
        <v>403</v>
      </c>
      <c r="C153" s="26" t="s">
        <v>435</v>
      </c>
      <c r="D153" s="26"/>
      <c r="E153" s="137">
        <f>E154</f>
        <v>81.3</v>
      </c>
      <c r="F153" s="137">
        <f>F154</f>
        <v>0</v>
      </c>
      <c r="G153" s="137">
        <f>G154</f>
        <v>0</v>
      </c>
      <c r="H153" s="137">
        <f>E153+F153+G153</f>
        <v>81.3</v>
      </c>
      <c r="I153" s="185"/>
      <c r="J153" s="185"/>
      <c r="K153" s="147"/>
    </row>
    <row r="154" spans="1:11" s="109" customFormat="1" ht="37.5">
      <c r="A154" s="106" t="s">
        <v>421</v>
      </c>
      <c r="B154" s="24" t="s">
        <v>403</v>
      </c>
      <c r="C154" s="26" t="s">
        <v>435</v>
      </c>
      <c r="D154" s="26" t="s">
        <v>398</v>
      </c>
      <c r="E154" s="137">
        <v>81.3</v>
      </c>
      <c r="F154" s="137"/>
      <c r="G154" s="137"/>
      <c r="H154" s="137">
        <v>81.3</v>
      </c>
      <c r="I154" s="185"/>
      <c r="J154" s="185"/>
      <c r="K154" s="147"/>
    </row>
    <row r="155" spans="1:11" s="109" customFormat="1" ht="18.75">
      <c r="A155" s="27" t="s">
        <v>436</v>
      </c>
      <c r="B155" s="24" t="s">
        <v>403</v>
      </c>
      <c r="C155" s="26" t="s">
        <v>437</v>
      </c>
      <c r="D155" s="26"/>
      <c r="E155" s="137">
        <f>E156</f>
        <v>230</v>
      </c>
      <c r="F155" s="137">
        <f>F156</f>
        <v>0</v>
      </c>
      <c r="G155" s="137">
        <f>G156</f>
        <v>0</v>
      </c>
      <c r="H155" s="137">
        <f>E155+F155+G155</f>
        <v>230</v>
      </c>
      <c r="I155" s="185"/>
      <c r="J155" s="185"/>
      <c r="K155" s="147"/>
    </row>
    <row r="156" spans="1:11" s="109" customFormat="1" ht="37.5">
      <c r="A156" s="106" t="s">
        <v>421</v>
      </c>
      <c r="B156" s="24" t="s">
        <v>403</v>
      </c>
      <c r="C156" s="26" t="s">
        <v>437</v>
      </c>
      <c r="D156" s="26" t="s">
        <v>398</v>
      </c>
      <c r="E156" s="137">
        <v>230</v>
      </c>
      <c r="F156" s="137"/>
      <c r="G156" s="137"/>
      <c r="H156" s="137">
        <v>230</v>
      </c>
      <c r="I156" s="185"/>
      <c r="J156" s="185"/>
      <c r="K156" s="147"/>
    </row>
    <row r="157" spans="1:11" s="109" customFormat="1" ht="18.75">
      <c r="A157" s="106" t="s">
        <v>438</v>
      </c>
      <c r="B157" s="24" t="s">
        <v>403</v>
      </c>
      <c r="C157" s="26" t="s">
        <v>439</v>
      </c>
      <c r="D157" s="26"/>
      <c r="E157" s="137">
        <f>E158</f>
        <v>136.10000000000002</v>
      </c>
      <c r="F157" s="137">
        <f>F158</f>
        <v>0</v>
      </c>
      <c r="G157" s="137">
        <f>G158</f>
        <v>0</v>
      </c>
      <c r="H157" s="137">
        <f>E157+F157+G157</f>
        <v>136.10000000000002</v>
      </c>
      <c r="I157" s="185"/>
      <c r="J157" s="185"/>
      <c r="K157" s="147"/>
    </row>
    <row r="158" spans="1:11" s="109" customFormat="1" ht="37.5">
      <c r="A158" s="106" t="s">
        <v>421</v>
      </c>
      <c r="B158" s="24" t="s">
        <v>403</v>
      </c>
      <c r="C158" s="26" t="s">
        <v>439</v>
      </c>
      <c r="D158" s="26" t="s">
        <v>398</v>
      </c>
      <c r="E158" s="137">
        <f>135.3+0.8</f>
        <v>136.10000000000002</v>
      </c>
      <c r="F158" s="137"/>
      <c r="G158" s="137"/>
      <c r="H158" s="137">
        <f>135.3+0.8</f>
        <v>136.10000000000002</v>
      </c>
      <c r="I158" s="185"/>
      <c r="J158" s="185"/>
      <c r="K158" s="147"/>
    </row>
    <row r="159" spans="1:11" s="109" customFormat="1" ht="18.75">
      <c r="A159" s="106" t="s">
        <v>440</v>
      </c>
      <c r="B159" s="24" t="s">
        <v>428</v>
      </c>
      <c r="C159" s="26" t="s">
        <v>441</v>
      </c>
      <c r="D159" s="26"/>
      <c r="E159" s="137">
        <f>E160</f>
        <v>0</v>
      </c>
      <c r="F159" s="137">
        <f>F160</f>
        <v>0</v>
      </c>
      <c r="G159" s="137">
        <f>G160</f>
        <v>0</v>
      </c>
      <c r="H159" s="137">
        <f>E159+F159+G159</f>
        <v>0</v>
      </c>
      <c r="I159" s="185"/>
      <c r="J159" s="185"/>
      <c r="K159" s="147"/>
    </row>
    <row r="160" spans="1:11" s="109" customFormat="1" ht="37.5">
      <c r="A160" s="106" t="s">
        <v>421</v>
      </c>
      <c r="B160" s="24" t="s">
        <v>403</v>
      </c>
      <c r="C160" s="26" t="s">
        <v>441</v>
      </c>
      <c r="D160" s="26" t="s">
        <v>398</v>
      </c>
      <c r="E160" s="137">
        <v>0</v>
      </c>
      <c r="F160" s="137"/>
      <c r="G160" s="137"/>
      <c r="H160" s="137">
        <f>E160+F160</f>
        <v>0</v>
      </c>
      <c r="I160" s="185"/>
      <c r="J160" s="185"/>
      <c r="K160" s="147"/>
    </row>
    <row r="161" spans="1:11" s="109" customFormat="1" ht="18.75">
      <c r="A161" s="106" t="s">
        <v>424</v>
      </c>
      <c r="B161" s="24" t="s">
        <v>403</v>
      </c>
      <c r="C161" s="26" t="s">
        <v>442</v>
      </c>
      <c r="D161" s="26"/>
      <c r="E161" s="137">
        <f>E162</f>
        <v>14829.466</v>
      </c>
      <c r="F161" s="137">
        <f>F162</f>
        <v>0</v>
      </c>
      <c r="G161" s="137">
        <f>G162</f>
        <v>0</v>
      </c>
      <c r="H161" s="137">
        <f>E161+F161+G161</f>
        <v>14829.466</v>
      </c>
      <c r="I161" s="185"/>
      <c r="J161" s="185"/>
      <c r="K161" s="147"/>
    </row>
    <row r="162" spans="1:11" s="109" customFormat="1" ht="37.5">
      <c r="A162" s="106" t="s">
        <v>421</v>
      </c>
      <c r="B162" s="24" t="s">
        <v>403</v>
      </c>
      <c r="C162" s="26" t="s">
        <v>442</v>
      </c>
      <c r="D162" s="26" t="s">
        <v>398</v>
      </c>
      <c r="E162" s="137">
        <v>14829.466</v>
      </c>
      <c r="F162" s="137">
        <v>0</v>
      </c>
      <c r="G162" s="137"/>
      <c r="H162" s="137">
        <f>E162+F162+G162</f>
        <v>14829.466</v>
      </c>
      <c r="I162" s="185"/>
      <c r="J162" s="185"/>
      <c r="K162" s="147"/>
    </row>
    <row r="163" spans="1:11" s="109" customFormat="1" ht="93.75">
      <c r="A163" s="44" t="s">
        <v>798</v>
      </c>
      <c r="B163" s="26" t="s">
        <v>403</v>
      </c>
      <c r="C163" s="26" t="s">
        <v>797</v>
      </c>
      <c r="D163" s="137"/>
      <c r="E163" s="137">
        <f>E164</f>
        <v>45.694</v>
      </c>
      <c r="F163" s="137">
        <f>F164</f>
        <v>0</v>
      </c>
      <c r="G163" s="137"/>
      <c r="H163" s="137">
        <f>E163+F163</f>
        <v>45.694</v>
      </c>
      <c r="I163" s="185"/>
      <c r="J163" s="185"/>
      <c r="K163" s="147"/>
    </row>
    <row r="164" spans="1:11" s="109" customFormat="1" ht="37.5">
      <c r="A164" s="44" t="s">
        <v>421</v>
      </c>
      <c r="B164" s="26" t="s">
        <v>403</v>
      </c>
      <c r="C164" s="26" t="s">
        <v>797</v>
      </c>
      <c r="D164" s="152">
        <v>600</v>
      </c>
      <c r="E164" s="137">
        <v>45.694</v>
      </c>
      <c r="F164" s="137"/>
      <c r="G164" s="137"/>
      <c r="H164" s="137">
        <f>E164+F164</f>
        <v>45.694</v>
      </c>
      <c r="I164" s="185"/>
      <c r="J164" s="185"/>
      <c r="K164" s="147"/>
    </row>
    <row r="165" spans="1:11" s="109" customFormat="1" ht="56.25">
      <c r="A165" s="106" t="s">
        <v>443</v>
      </c>
      <c r="B165" s="24" t="s">
        <v>403</v>
      </c>
      <c r="C165" s="24" t="s">
        <v>444</v>
      </c>
      <c r="D165" s="26"/>
      <c r="E165" s="137">
        <f>E166</f>
        <v>136.1</v>
      </c>
      <c r="F165" s="137">
        <f>F166</f>
        <v>0</v>
      </c>
      <c r="G165" s="137"/>
      <c r="H165" s="137">
        <f>H166</f>
        <v>136.1</v>
      </c>
      <c r="I165" s="185"/>
      <c r="J165" s="185"/>
      <c r="K165" s="147"/>
    </row>
    <row r="166" spans="1:11" s="109" customFormat="1" ht="37.5">
      <c r="A166" s="106" t="s">
        <v>421</v>
      </c>
      <c r="B166" s="24" t="s">
        <v>403</v>
      </c>
      <c r="C166" s="24" t="s">
        <v>444</v>
      </c>
      <c r="D166" s="26" t="s">
        <v>398</v>
      </c>
      <c r="E166" s="137">
        <v>136.1</v>
      </c>
      <c r="F166" s="137"/>
      <c r="G166" s="137"/>
      <c r="H166" s="137">
        <v>136.1</v>
      </c>
      <c r="I166" s="185"/>
      <c r="J166" s="185"/>
      <c r="K166" s="147"/>
    </row>
    <row r="167" spans="1:11" s="109" customFormat="1" ht="37.5">
      <c r="A167" s="106" t="s">
        <v>445</v>
      </c>
      <c r="B167" s="24" t="s">
        <v>403</v>
      </c>
      <c r="C167" s="24" t="s">
        <v>446</v>
      </c>
      <c r="D167" s="26"/>
      <c r="E167" s="137">
        <f>E168+E169</f>
        <v>80.3</v>
      </c>
      <c r="F167" s="137">
        <f>F168+F169</f>
        <v>0</v>
      </c>
      <c r="G167" s="137"/>
      <c r="H167" s="137">
        <f>E167+F167</f>
        <v>80.3</v>
      </c>
      <c r="I167" s="185"/>
      <c r="J167" s="185"/>
      <c r="K167" s="147"/>
    </row>
    <row r="168" spans="1:11" s="109" customFormat="1" ht="37.5">
      <c r="A168" s="106" t="s">
        <v>280</v>
      </c>
      <c r="B168" s="24" t="s">
        <v>403</v>
      </c>
      <c r="C168" s="24" t="s">
        <v>446</v>
      </c>
      <c r="D168" s="26" t="s">
        <v>281</v>
      </c>
      <c r="E168" s="137">
        <v>0</v>
      </c>
      <c r="F168" s="137">
        <v>0</v>
      </c>
      <c r="G168" s="137"/>
      <c r="H168" s="137">
        <f>E168+F168</f>
        <v>0</v>
      </c>
      <c r="I168" s="185"/>
      <c r="J168" s="185"/>
      <c r="K168" s="147"/>
    </row>
    <row r="169" spans="1:11" s="109" customFormat="1" ht="37.5">
      <c r="A169" s="106" t="s">
        <v>421</v>
      </c>
      <c r="B169" s="24" t="s">
        <v>403</v>
      </c>
      <c r="C169" s="24" t="s">
        <v>446</v>
      </c>
      <c r="D169" s="26" t="s">
        <v>398</v>
      </c>
      <c r="E169" s="137">
        <v>80.3</v>
      </c>
      <c r="F169" s="137">
        <v>0</v>
      </c>
      <c r="G169" s="137"/>
      <c r="H169" s="137">
        <f>E169+F169</f>
        <v>80.3</v>
      </c>
      <c r="I169" s="185"/>
      <c r="J169" s="185"/>
      <c r="K169" s="147"/>
    </row>
    <row r="170" spans="1:11" s="109" customFormat="1" ht="19.5">
      <c r="A170" s="110" t="s">
        <v>447</v>
      </c>
      <c r="B170" s="24" t="s">
        <v>403</v>
      </c>
      <c r="C170" s="26" t="s">
        <v>448</v>
      </c>
      <c r="D170" s="26"/>
      <c r="E170" s="137">
        <f>E171+E173</f>
        <v>1914.828</v>
      </c>
      <c r="F170" s="137">
        <f>F171+F173</f>
        <v>0</v>
      </c>
      <c r="G170" s="137">
        <f>G171+G173</f>
        <v>0</v>
      </c>
      <c r="H170" s="137">
        <f>E170+F170+G170</f>
        <v>1914.828</v>
      </c>
      <c r="I170" s="185"/>
      <c r="J170" s="185"/>
      <c r="K170" s="147"/>
    </row>
    <row r="171" spans="1:11" s="109" customFormat="1" ht="18.75">
      <c r="A171" s="106" t="s">
        <v>438</v>
      </c>
      <c r="B171" s="24" t="s">
        <v>403</v>
      </c>
      <c r="C171" s="26" t="s">
        <v>449</v>
      </c>
      <c r="D171" s="26"/>
      <c r="E171" s="137">
        <f>E172</f>
        <v>18.6</v>
      </c>
      <c r="F171" s="137">
        <f>F172</f>
        <v>0</v>
      </c>
      <c r="G171" s="137">
        <f>G172</f>
        <v>0</v>
      </c>
      <c r="H171" s="137">
        <f>E171+F171+G171</f>
        <v>18.6</v>
      </c>
      <c r="I171" s="185"/>
      <c r="J171" s="185"/>
      <c r="K171" s="147"/>
    </row>
    <row r="172" spans="1:11" s="109" customFormat="1" ht="37.5">
      <c r="A172" s="106" t="s">
        <v>421</v>
      </c>
      <c r="B172" s="24" t="s">
        <v>403</v>
      </c>
      <c r="C172" s="26" t="s">
        <v>449</v>
      </c>
      <c r="D172" s="26" t="s">
        <v>398</v>
      </c>
      <c r="E172" s="137">
        <v>18.6</v>
      </c>
      <c r="F172" s="137"/>
      <c r="G172" s="137"/>
      <c r="H172" s="137">
        <v>18.6</v>
      </c>
      <c r="I172" s="185"/>
      <c r="J172" s="185"/>
      <c r="K172" s="147"/>
    </row>
    <row r="173" spans="1:11" s="109" customFormat="1" ht="18.75">
      <c r="A173" s="106" t="s">
        <v>424</v>
      </c>
      <c r="B173" s="24" t="s">
        <v>403</v>
      </c>
      <c r="C173" s="26" t="s">
        <v>450</v>
      </c>
      <c r="D173" s="26"/>
      <c r="E173" s="137">
        <f>E174</f>
        <v>1896.228</v>
      </c>
      <c r="F173" s="137">
        <f>F174</f>
        <v>0</v>
      </c>
      <c r="G173" s="137">
        <f>G174</f>
        <v>0</v>
      </c>
      <c r="H173" s="137">
        <f>E173+F173+G173</f>
        <v>1896.228</v>
      </c>
      <c r="I173" s="185"/>
      <c r="J173" s="185"/>
      <c r="K173" s="147"/>
    </row>
    <row r="174" spans="1:11" s="109" customFormat="1" ht="37.5">
      <c r="A174" s="106" t="s">
        <v>421</v>
      </c>
      <c r="B174" s="24" t="s">
        <v>403</v>
      </c>
      <c r="C174" s="26" t="s">
        <v>450</v>
      </c>
      <c r="D174" s="26" t="s">
        <v>398</v>
      </c>
      <c r="E174" s="137">
        <v>1896.228</v>
      </c>
      <c r="F174" s="137"/>
      <c r="G174" s="137"/>
      <c r="H174" s="137">
        <f>E174+F174+G174</f>
        <v>1896.228</v>
      </c>
      <c r="I174" s="185"/>
      <c r="J174" s="185"/>
      <c r="K174" s="147"/>
    </row>
    <row r="175" spans="1:11" s="109" customFormat="1" ht="39">
      <c r="A175" s="110" t="s">
        <v>451</v>
      </c>
      <c r="B175" s="24" t="s">
        <v>403</v>
      </c>
      <c r="C175" s="26" t="s">
        <v>452</v>
      </c>
      <c r="D175" s="26"/>
      <c r="E175" s="137">
        <f>E176+E178+E180+E182+E184+E186+E188+E190+E192+E194+E199</f>
        <v>26144.1</v>
      </c>
      <c r="F175" s="137">
        <f>F176+F178+F180+F182+F184+F186+F188+F190+F192+F194+F199</f>
        <v>0</v>
      </c>
      <c r="G175" s="137">
        <f>G176+G178+G180+G182+G184+G186+G188+G190+G192+G194+G199</f>
        <v>0</v>
      </c>
      <c r="H175" s="137">
        <f>E175+F175+G175</f>
        <v>26144.1</v>
      </c>
      <c r="I175" s="185"/>
      <c r="J175" s="185"/>
      <c r="K175" s="147"/>
    </row>
    <row r="176" spans="1:11" s="109" customFormat="1" ht="18.75">
      <c r="A176" s="106" t="s">
        <v>424</v>
      </c>
      <c r="B176" s="24" t="s">
        <v>403</v>
      </c>
      <c r="C176" s="26" t="s">
        <v>453</v>
      </c>
      <c r="D176" s="26"/>
      <c r="E176" s="137">
        <f>E177</f>
        <v>23923</v>
      </c>
      <c r="F176" s="137">
        <f>F177</f>
        <v>0</v>
      </c>
      <c r="G176" s="137"/>
      <c r="H176" s="137">
        <f>H177</f>
        <v>23923</v>
      </c>
      <c r="I176" s="185"/>
      <c r="J176" s="185"/>
      <c r="K176" s="147"/>
    </row>
    <row r="177" spans="1:11" s="109" customFormat="1" ht="37.5">
      <c r="A177" s="106" t="s">
        <v>421</v>
      </c>
      <c r="B177" s="24" t="s">
        <v>403</v>
      </c>
      <c r="C177" s="26" t="s">
        <v>453</v>
      </c>
      <c r="D177" s="26" t="s">
        <v>398</v>
      </c>
      <c r="E177" s="137">
        <v>23923</v>
      </c>
      <c r="F177" s="137">
        <v>0</v>
      </c>
      <c r="G177" s="137"/>
      <c r="H177" s="137">
        <f>E177+F177</f>
        <v>23923</v>
      </c>
      <c r="I177" s="185"/>
      <c r="J177" s="185"/>
      <c r="K177" s="147"/>
    </row>
    <row r="178" spans="1:11" s="109" customFormat="1" ht="18.75">
      <c r="A178" s="106" t="s">
        <v>454</v>
      </c>
      <c r="B178" s="24" t="s">
        <v>428</v>
      </c>
      <c r="C178" s="26" t="s">
        <v>455</v>
      </c>
      <c r="D178" s="26"/>
      <c r="E178" s="137">
        <f>E179</f>
        <v>600</v>
      </c>
      <c r="F178" s="137">
        <f>F179</f>
        <v>0</v>
      </c>
      <c r="G178" s="137"/>
      <c r="H178" s="137">
        <f>E178+F178</f>
        <v>600</v>
      </c>
      <c r="I178" s="185"/>
      <c r="J178" s="185"/>
      <c r="K178" s="147"/>
    </row>
    <row r="179" spans="1:11" s="109" customFormat="1" ht="37.5">
      <c r="A179" s="106" t="s">
        <v>421</v>
      </c>
      <c r="B179" s="24" t="s">
        <v>403</v>
      </c>
      <c r="C179" s="26" t="s">
        <v>455</v>
      </c>
      <c r="D179" s="26" t="s">
        <v>398</v>
      </c>
      <c r="E179" s="137">
        <v>600</v>
      </c>
      <c r="F179" s="137"/>
      <c r="G179" s="137"/>
      <c r="H179" s="137">
        <f>E179+F179</f>
        <v>600</v>
      </c>
      <c r="I179" s="185"/>
      <c r="J179" s="185"/>
      <c r="K179" s="147"/>
    </row>
    <row r="180" spans="1:11" s="109" customFormat="1" ht="18.75">
      <c r="A180" s="106" t="s">
        <v>456</v>
      </c>
      <c r="B180" s="24" t="s">
        <v>403</v>
      </c>
      <c r="C180" s="26" t="s">
        <v>457</v>
      </c>
      <c r="D180" s="26"/>
      <c r="E180" s="137">
        <f>E181</f>
        <v>250</v>
      </c>
      <c r="F180" s="137">
        <f>F181</f>
        <v>0</v>
      </c>
      <c r="G180" s="137"/>
      <c r="H180" s="137">
        <f>H181</f>
        <v>250</v>
      </c>
      <c r="I180" s="185"/>
      <c r="J180" s="185"/>
      <c r="K180" s="147"/>
    </row>
    <row r="181" spans="1:11" s="109" customFormat="1" ht="37.5">
      <c r="A181" s="106" t="s">
        <v>421</v>
      </c>
      <c r="B181" s="24" t="s">
        <v>403</v>
      </c>
      <c r="C181" s="26" t="s">
        <v>457</v>
      </c>
      <c r="D181" s="26" t="s">
        <v>398</v>
      </c>
      <c r="E181" s="137">
        <v>250</v>
      </c>
      <c r="F181" s="137">
        <f>F182</f>
        <v>0</v>
      </c>
      <c r="G181" s="137"/>
      <c r="H181" s="137">
        <v>250</v>
      </c>
      <c r="I181" s="185"/>
      <c r="J181" s="185"/>
      <c r="K181" s="147"/>
    </row>
    <row r="182" spans="1:11" s="109" customFormat="1" ht="37.5">
      <c r="A182" s="106" t="s">
        <v>458</v>
      </c>
      <c r="B182" s="24" t="s">
        <v>403</v>
      </c>
      <c r="C182" s="26" t="s">
        <v>459</v>
      </c>
      <c r="D182" s="26"/>
      <c r="E182" s="137">
        <f>E183</f>
        <v>39.1</v>
      </c>
      <c r="F182" s="137">
        <f>F183</f>
        <v>0</v>
      </c>
      <c r="G182" s="137"/>
      <c r="H182" s="137">
        <f>H183</f>
        <v>39.1</v>
      </c>
      <c r="I182" s="185"/>
      <c r="J182" s="185"/>
      <c r="K182" s="147"/>
    </row>
    <row r="183" spans="1:11" s="109" customFormat="1" ht="37.5">
      <c r="A183" s="106" t="s">
        <v>421</v>
      </c>
      <c r="B183" s="24" t="s">
        <v>403</v>
      </c>
      <c r="C183" s="26" t="s">
        <v>459</v>
      </c>
      <c r="D183" s="26" t="s">
        <v>398</v>
      </c>
      <c r="E183" s="137">
        <v>39.1</v>
      </c>
      <c r="F183" s="137"/>
      <c r="G183" s="137"/>
      <c r="H183" s="137">
        <v>39.1</v>
      </c>
      <c r="I183" s="185"/>
      <c r="J183" s="185"/>
      <c r="K183" s="147"/>
    </row>
    <row r="184" spans="1:11" s="109" customFormat="1" ht="18.75">
      <c r="A184" s="106" t="s">
        <v>460</v>
      </c>
      <c r="B184" s="24" t="s">
        <v>403</v>
      </c>
      <c r="C184" s="24" t="s">
        <v>461</v>
      </c>
      <c r="D184" s="26"/>
      <c r="E184" s="137">
        <f>E185</f>
        <v>41.5</v>
      </c>
      <c r="F184" s="137">
        <f>F185</f>
        <v>0</v>
      </c>
      <c r="G184" s="137"/>
      <c r="H184" s="137">
        <f>H185</f>
        <v>41.5</v>
      </c>
      <c r="I184" s="185"/>
      <c r="J184" s="185"/>
      <c r="K184" s="147"/>
    </row>
    <row r="185" spans="1:11" s="109" customFormat="1" ht="37.5">
      <c r="A185" s="106" t="s">
        <v>421</v>
      </c>
      <c r="B185" s="24" t="s">
        <v>428</v>
      </c>
      <c r="C185" s="24" t="s">
        <v>461</v>
      </c>
      <c r="D185" s="26" t="s">
        <v>398</v>
      </c>
      <c r="E185" s="137">
        <v>41.5</v>
      </c>
      <c r="F185" s="137">
        <v>0</v>
      </c>
      <c r="G185" s="137"/>
      <c r="H185" s="137">
        <f>E185+F185</f>
        <v>41.5</v>
      </c>
      <c r="I185" s="185"/>
      <c r="J185" s="185"/>
      <c r="K185" s="147"/>
    </row>
    <row r="186" spans="1:11" s="109" customFormat="1" ht="18.75">
      <c r="A186" s="106" t="s">
        <v>462</v>
      </c>
      <c r="B186" s="24" t="s">
        <v>403</v>
      </c>
      <c r="C186" s="24" t="s">
        <v>463</v>
      </c>
      <c r="D186" s="24"/>
      <c r="E186" s="137">
        <f>E187</f>
        <v>0</v>
      </c>
      <c r="F186" s="137">
        <f>F187</f>
        <v>0</v>
      </c>
      <c r="G186" s="137"/>
      <c r="H186" s="137">
        <f>H187</f>
        <v>0</v>
      </c>
      <c r="I186" s="185"/>
      <c r="J186" s="185"/>
      <c r="K186" s="147"/>
    </row>
    <row r="187" spans="1:11" s="109" customFormat="1" ht="37.5">
      <c r="A187" s="106" t="s">
        <v>464</v>
      </c>
      <c r="B187" s="24" t="s">
        <v>403</v>
      </c>
      <c r="C187" s="24" t="s">
        <v>463</v>
      </c>
      <c r="D187" s="24" t="s">
        <v>310</v>
      </c>
      <c r="E187" s="137">
        <v>0</v>
      </c>
      <c r="F187" s="138"/>
      <c r="G187" s="138"/>
      <c r="H187" s="137">
        <f>E187+F187</f>
        <v>0</v>
      </c>
      <c r="I187" s="185"/>
      <c r="J187" s="185"/>
      <c r="K187" s="147"/>
    </row>
    <row r="188" spans="1:11" s="109" customFormat="1" ht="18.75">
      <c r="A188" s="106" t="s">
        <v>465</v>
      </c>
      <c r="B188" s="24" t="s">
        <v>403</v>
      </c>
      <c r="C188" s="24" t="s">
        <v>466</v>
      </c>
      <c r="D188" s="24"/>
      <c r="E188" s="137">
        <f>E189</f>
        <v>9</v>
      </c>
      <c r="F188" s="138">
        <f>F189</f>
        <v>0</v>
      </c>
      <c r="G188" s="138"/>
      <c r="H188" s="137">
        <f>E188+F188</f>
        <v>9</v>
      </c>
      <c r="I188" s="185"/>
      <c r="J188" s="185"/>
      <c r="K188" s="147"/>
    </row>
    <row r="189" spans="1:11" s="109" customFormat="1" ht="18.75">
      <c r="A189" s="106" t="s">
        <v>331</v>
      </c>
      <c r="B189" s="24" t="s">
        <v>403</v>
      </c>
      <c r="C189" s="24" t="s">
        <v>466</v>
      </c>
      <c r="D189" s="24" t="s">
        <v>332</v>
      </c>
      <c r="E189" s="137">
        <v>9</v>
      </c>
      <c r="F189" s="138">
        <v>0</v>
      </c>
      <c r="G189" s="138"/>
      <c r="H189" s="137">
        <f>E189+F189</f>
        <v>9</v>
      </c>
      <c r="I189" s="185"/>
      <c r="J189" s="185"/>
      <c r="K189" s="147"/>
    </row>
    <row r="190" spans="1:11" s="109" customFormat="1" ht="18.75">
      <c r="A190" s="106" t="s">
        <v>467</v>
      </c>
      <c r="B190" s="24" t="s">
        <v>403</v>
      </c>
      <c r="C190" s="24" t="s">
        <v>468</v>
      </c>
      <c r="D190" s="26"/>
      <c r="E190" s="137">
        <f>E191</f>
        <v>380</v>
      </c>
      <c r="F190" s="137">
        <f>F191</f>
        <v>0</v>
      </c>
      <c r="G190" s="137"/>
      <c r="H190" s="137">
        <f>E190+F190</f>
        <v>380</v>
      </c>
      <c r="I190" s="185"/>
      <c r="J190" s="185"/>
      <c r="K190" s="147"/>
    </row>
    <row r="191" spans="1:11" s="109" customFormat="1" ht="37.5">
      <c r="A191" s="106" t="s">
        <v>421</v>
      </c>
      <c r="B191" s="24" t="s">
        <v>403</v>
      </c>
      <c r="C191" s="24" t="s">
        <v>468</v>
      </c>
      <c r="D191" s="26" t="s">
        <v>398</v>
      </c>
      <c r="E191" s="137">
        <v>380</v>
      </c>
      <c r="F191" s="137"/>
      <c r="G191" s="137"/>
      <c r="H191" s="137">
        <f>E191+F191</f>
        <v>380</v>
      </c>
      <c r="I191" s="185"/>
      <c r="J191" s="185"/>
      <c r="K191" s="147"/>
    </row>
    <row r="192" spans="1:11" s="109" customFormat="1" ht="56.25">
      <c r="A192" s="106" t="s">
        <v>469</v>
      </c>
      <c r="B192" s="24" t="s">
        <v>403</v>
      </c>
      <c r="C192" s="24" t="s">
        <v>470</v>
      </c>
      <c r="D192" s="26"/>
      <c r="E192" s="137">
        <f>E193</f>
        <v>0</v>
      </c>
      <c r="F192" s="137">
        <f>F193</f>
        <v>0</v>
      </c>
      <c r="G192" s="137"/>
      <c r="H192" s="137">
        <f>H193</f>
        <v>0</v>
      </c>
      <c r="I192" s="185"/>
      <c r="J192" s="185"/>
      <c r="K192" s="147"/>
    </row>
    <row r="193" spans="1:11" s="109" customFormat="1" ht="37.5">
      <c r="A193" s="106" t="s">
        <v>421</v>
      </c>
      <c r="B193" s="24" t="s">
        <v>403</v>
      </c>
      <c r="C193" s="24" t="s">
        <v>470</v>
      </c>
      <c r="D193" s="26" t="s">
        <v>398</v>
      </c>
      <c r="E193" s="137">
        <v>0</v>
      </c>
      <c r="F193" s="137">
        <v>0</v>
      </c>
      <c r="G193" s="137"/>
      <c r="H193" s="137">
        <f aca="true" t="shared" si="9" ref="H193:H200">E193+F193</f>
        <v>0</v>
      </c>
      <c r="I193" s="185"/>
      <c r="J193" s="185"/>
      <c r="K193" s="147"/>
    </row>
    <row r="194" spans="1:11" s="109" customFormat="1" ht="93.75">
      <c r="A194" s="106" t="s">
        <v>471</v>
      </c>
      <c r="B194" s="24" t="s">
        <v>403</v>
      </c>
      <c r="C194" s="24" t="s">
        <v>472</v>
      </c>
      <c r="D194" s="26"/>
      <c r="E194" s="137">
        <f>E195</f>
        <v>689.1</v>
      </c>
      <c r="F194" s="137">
        <f>F195</f>
        <v>0</v>
      </c>
      <c r="G194" s="137"/>
      <c r="H194" s="137">
        <f t="shared" si="9"/>
        <v>689.1</v>
      </c>
      <c r="I194" s="185"/>
      <c r="J194" s="185"/>
      <c r="K194" s="147"/>
    </row>
    <row r="195" spans="1:11" s="109" customFormat="1" ht="37.5">
      <c r="A195" s="106" t="s">
        <v>421</v>
      </c>
      <c r="B195" s="24" t="s">
        <v>403</v>
      </c>
      <c r="C195" s="24" t="s">
        <v>472</v>
      </c>
      <c r="D195" s="26" t="s">
        <v>398</v>
      </c>
      <c r="E195" s="137">
        <f>E196+E197+E198</f>
        <v>689.1</v>
      </c>
      <c r="F195" s="137">
        <v>0</v>
      </c>
      <c r="G195" s="137"/>
      <c r="H195" s="137">
        <f t="shared" si="9"/>
        <v>689.1</v>
      </c>
      <c r="I195" s="185"/>
      <c r="J195" s="185"/>
      <c r="K195" s="147"/>
    </row>
    <row r="196" spans="1:11" s="114" customFormat="1" ht="75.75">
      <c r="A196" s="186" t="s">
        <v>473</v>
      </c>
      <c r="B196" s="187" t="s">
        <v>403</v>
      </c>
      <c r="C196" s="187" t="s">
        <v>472</v>
      </c>
      <c r="D196" s="188" t="s">
        <v>398</v>
      </c>
      <c r="E196" s="189">
        <v>250</v>
      </c>
      <c r="F196" s="189">
        <v>0</v>
      </c>
      <c r="G196" s="189"/>
      <c r="H196" s="189">
        <f t="shared" si="9"/>
        <v>250</v>
      </c>
      <c r="I196" s="190"/>
      <c r="J196" s="190"/>
      <c r="K196" s="148"/>
    </row>
    <row r="197" spans="1:11" s="114" customFormat="1" ht="57">
      <c r="A197" s="186" t="s">
        <v>474</v>
      </c>
      <c r="B197" s="187" t="s">
        <v>403</v>
      </c>
      <c r="C197" s="187" t="s">
        <v>472</v>
      </c>
      <c r="D197" s="188" t="s">
        <v>398</v>
      </c>
      <c r="E197" s="189">
        <v>400</v>
      </c>
      <c r="F197" s="189">
        <v>0</v>
      </c>
      <c r="G197" s="189"/>
      <c r="H197" s="189">
        <f t="shared" si="9"/>
        <v>400</v>
      </c>
      <c r="I197" s="190"/>
      <c r="J197" s="190"/>
      <c r="K197" s="148"/>
    </row>
    <row r="198" spans="1:11" s="114" customFormat="1" ht="38.25">
      <c r="A198" s="186" t="s">
        <v>475</v>
      </c>
      <c r="B198" s="187" t="s">
        <v>403</v>
      </c>
      <c r="C198" s="187" t="s">
        <v>472</v>
      </c>
      <c r="D198" s="188" t="s">
        <v>398</v>
      </c>
      <c r="E198" s="189">
        <v>39.1</v>
      </c>
      <c r="F198" s="189">
        <v>0</v>
      </c>
      <c r="G198" s="189"/>
      <c r="H198" s="189">
        <f t="shared" si="9"/>
        <v>39.1</v>
      </c>
      <c r="I198" s="190"/>
      <c r="J198" s="190"/>
      <c r="K198" s="148"/>
    </row>
    <row r="199" spans="1:11" s="109" customFormat="1" ht="18.75">
      <c r="A199" s="106" t="s">
        <v>225</v>
      </c>
      <c r="B199" s="24" t="s">
        <v>403</v>
      </c>
      <c r="C199" s="24" t="s">
        <v>476</v>
      </c>
      <c r="D199" s="26"/>
      <c r="E199" s="137">
        <f>E200</f>
        <v>212.4</v>
      </c>
      <c r="F199" s="137">
        <f>F200</f>
        <v>0</v>
      </c>
      <c r="G199" s="137"/>
      <c r="H199" s="137">
        <f t="shared" si="9"/>
        <v>212.4</v>
      </c>
      <c r="I199" s="185"/>
      <c r="J199" s="185"/>
      <c r="K199" s="147"/>
    </row>
    <row r="200" spans="1:11" s="109" customFormat="1" ht="37.5">
      <c r="A200" s="106" t="s">
        <v>421</v>
      </c>
      <c r="B200" s="24" t="s">
        <v>403</v>
      </c>
      <c r="C200" s="24" t="s">
        <v>476</v>
      </c>
      <c r="D200" s="26" t="s">
        <v>398</v>
      </c>
      <c r="E200" s="137">
        <v>212.4</v>
      </c>
      <c r="F200" s="137"/>
      <c r="G200" s="137"/>
      <c r="H200" s="137">
        <f t="shared" si="9"/>
        <v>212.4</v>
      </c>
      <c r="I200" s="185"/>
      <c r="J200" s="185"/>
      <c r="K200" s="147"/>
    </row>
    <row r="201" spans="1:11" s="109" customFormat="1" ht="37.5">
      <c r="A201" s="111" t="s">
        <v>477</v>
      </c>
      <c r="B201" s="24" t="s">
        <v>403</v>
      </c>
      <c r="C201" s="26" t="s">
        <v>478</v>
      </c>
      <c r="D201" s="26"/>
      <c r="E201" s="137">
        <f>E202+E205</f>
        <v>2794.178</v>
      </c>
      <c r="F201" s="137">
        <f>F202+F205</f>
        <v>0</v>
      </c>
      <c r="G201" s="137">
        <f>G202+G205</f>
        <v>0</v>
      </c>
      <c r="H201" s="137">
        <f>E201+F201+G201</f>
        <v>2794.178</v>
      </c>
      <c r="I201" s="185"/>
      <c r="J201" s="185"/>
      <c r="K201" s="147"/>
    </row>
    <row r="202" spans="1:11" s="109" customFormat="1" ht="18.75">
      <c r="A202" s="106" t="s">
        <v>479</v>
      </c>
      <c r="B202" s="24" t="s">
        <v>403</v>
      </c>
      <c r="C202" s="26" t="s">
        <v>480</v>
      </c>
      <c r="D202" s="26"/>
      <c r="E202" s="137">
        <f>E203+E204</f>
        <v>1104.542</v>
      </c>
      <c r="F202" s="137">
        <f>F203+F204</f>
        <v>121.84</v>
      </c>
      <c r="G202" s="137"/>
      <c r="H202" s="137">
        <f>E202+F202</f>
        <v>1226.3819999999998</v>
      </c>
      <c r="I202" s="185"/>
      <c r="J202" s="185"/>
      <c r="K202" s="147"/>
    </row>
    <row r="203" spans="1:11" s="109" customFormat="1" ht="75">
      <c r="A203" s="106" t="s">
        <v>276</v>
      </c>
      <c r="B203" s="24" t="s">
        <v>403</v>
      </c>
      <c r="C203" s="26" t="s">
        <v>480</v>
      </c>
      <c r="D203" s="26" t="s">
        <v>277</v>
      </c>
      <c r="E203" s="137">
        <v>1098.042</v>
      </c>
      <c r="F203" s="322">
        <v>121.84</v>
      </c>
      <c r="G203" s="137"/>
      <c r="H203" s="137">
        <f>E203+F203+G203</f>
        <v>1219.8819999999998</v>
      </c>
      <c r="I203" s="185"/>
      <c r="J203" s="185"/>
      <c r="K203" s="147"/>
    </row>
    <row r="204" spans="1:11" s="109" customFormat="1" ht="37.5">
      <c r="A204" s="106" t="s">
        <v>280</v>
      </c>
      <c r="B204" s="24" t="s">
        <v>403</v>
      </c>
      <c r="C204" s="26" t="s">
        <v>480</v>
      </c>
      <c r="D204" s="26" t="s">
        <v>281</v>
      </c>
      <c r="E204" s="137">
        <v>6.5</v>
      </c>
      <c r="F204" s="137"/>
      <c r="G204" s="137"/>
      <c r="H204" s="137">
        <f>E204+F204</f>
        <v>6.5</v>
      </c>
      <c r="I204" s="185"/>
      <c r="J204" s="185"/>
      <c r="K204" s="147"/>
    </row>
    <row r="205" spans="1:11" s="109" customFormat="1" ht="18.75">
      <c r="A205" s="106" t="s">
        <v>400</v>
      </c>
      <c r="B205" s="24" t="s">
        <v>403</v>
      </c>
      <c r="C205" s="26" t="s">
        <v>481</v>
      </c>
      <c r="D205" s="26"/>
      <c r="E205" s="137">
        <f>E206+E207+E208</f>
        <v>1689.636</v>
      </c>
      <c r="F205" s="137">
        <f>F206+F207</f>
        <v>-121.84</v>
      </c>
      <c r="G205" s="137"/>
      <c r="H205" s="137">
        <f>H206+H207+H208</f>
        <v>1567.7959999999998</v>
      </c>
      <c r="I205" s="185"/>
      <c r="J205" s="185"/>
      <c r="K205" s="147"/>
    </row>
    <row r="206" spans="1:11" s="109" customFormat="1" ht="75">
      <c r="A206" s="106" t="s">
        <v>276</v>
      </c>
      <c r="B206" s="24" t="s">
        <v>403</v>
      </c>
      <c r="C206" s="26" t="s">
        <v>481</v>
      </c>
      <c r="D206" s="24" t="s">
        <v>277</v>
      </c>
      <c r="E206" s="137">
        <v>1135.846</v>
      </c>
      <c r="F206" s="138"/>
      <c r="G206" s="138"/>
      <c r="H206" s="137">
        <f>E206+F206+G206</f>
        <v>1135.846</v>
      </c>
      <c r="I206" s="185"/>
      <c r="J206" s="185"/>
      <c r="K206" s="147"/>
    </row>
    <row r="207" spans="1:11" s="109" customFormat="1" ht="37.5">
      <c r="A207" s="106" t="s">
        <v>280</v>
      </c>
      <c r="B207" s="24" t="s">
        <v>403</v>
      </c>
      <c r="C207" s="26" t="s">
        <v>481</v>
      </c>
      <c r="D207" s="26" t="s">
        <v>281</v>
      </c>
      <c r="E207" s="137">
        <v>552.79</v>
      </c>
      <c r="F207" s="137">
        <v>-121.84</v>
      </c>
      <c r="G207" s="137"/>
      <c r="H207" s="137">
        <f>E207+F207+G207</f>
        <v>430.94999999999993</v>
      </c>
      <c r="I207" s="185"/>
      <c r="J207" s="185"/>
      <c r="K207" s="147"/>
    </row>
    <row r="208" spans="1:11" s="109" customFormat="1" ht="18.75">
      <c r="A208" s="106" t="s">
        <v>290</v>
      </c>
      <c r="B208" s="24" t="s">
        <v>403</v>
      </c>
      <c r="C208" s="26" t="s">
        <v>481</v>
      </c>
      <c r="D208" s="26" t="s">
        <v>291</v>
      </c>
      <c r="E208" s="137">
        <v>1</v>
      </c>
      <c r="F208" s="137">
        <f>F212</f>
        <v>0</v>
      </c>
      <c r="G208" s="137"/>
      <c r="H208" s="137">
        <v>1</v>
      </c>
      <c r="I208" s="185"/>
      <c r="J208" s="185"/>
      <c r="K208" s="147"/>
    </row>
    <row r="209" spans="1:11" s="109" customFormat="1" ht="39">
      <c r="A209" s="110" t="s">
        <v>482</v>
      </c>
      <c r="B209" s="24" t="s">
        <v>403</v>
      </c>
      <c r="C209" s="26" t="s">
        <v>483</v>
      </c>
      <c r="D209" s="26"/>
      <c r="E209" s="137">
        <f aca="true" t="shared" si="10" ref="E209:G210">E210</f>
        <v>8214.046</v>
      </c>
      <c r="F209" s="137">
        <f t="shared" si="10"/>
        <v>0</v>
      </c>
      <c r="G209" s="137">
        <f t="shared" si="10"/>
        <v>0</v>
      </c>
      <c r="H209" s="137">
        <f>E209+F209+G209</f>
        <v>8214.046</v>
      </c>
      <c r="I209" s="185"/>
      <c r="J209" s="185"/>
      <c r="K209" s="147"/>
    </row>
    <row r="210" spans="1:11" s="109" customFormat="1" ht="18.75">
      <c r="A210" s="106" t="s">
        <v>424</v>
      </c>
      <c r="B210" s="24" t="s">
        <v>403</v>
      </c>
      <c r="C210" s="26" t="s">
        <v>484</v>
      </c>
      <c r="D210" s="26"/>
      <c r="E210" s="137">
        <v>8214.046</v>
      </c>
      <c r="F210" s="137">
        <f t="shared" si="10"/>
        <v>0</v>
      </c>
      <c r="G210" s="137">
        <f t="shared" si="10"/>
        <v>0</v>
      </c>
      <c r="H210" s="137">
        <f>E210+F210+G210</f>
        <v>8214.046</v>
      </c>
      <c r="I210" s="185"/>
      <c r="J210" s="185"/>
      <c r="K210" s="147"/>
    </row>
    <row r="211" spans="1:11" s="109" customFormat="1" ht="37.5">
      <c r="A211" s="106" t="s">
        <v>421</v>
      </c>
      <c r="B211" s="24" t="s">
        <v>403</v>
      </c>
      <c r="C211" s="26" t="s">
        <v>484</v>
      </c>
      <c r="D211" s="26" t="s">
        <v>398</v>
      </c>
      <c r="E211" s="137">
        <v>8214.046</v>
      </c>
      <c r="F211" s="137"/>
      <c r="G211" s="137"/>
      <c r="H211" s="137">
        <f>E211+F211+G211</f>
        <v>8214.046</v>
      </c>
      <c r="I211" s="185"/>
      <c r="J211" s="185"/>
      <c r="K211" s="147"/>
    </row>
    <row r="212" spans="1:11" s="109" customFormat="1" ht="56.25">
      <c r="A212" s="111" t="s">
        <v>485</v>
      </c>
      <c r="B212" s="24" t="s">
        <v>403</v>
      </c>
      <c r="C212" s="24" t="s">
        <v>355</v>
      </c>
      <c r="D212" s="26"/>
      <c r="E212" s="137">
        <f aca="true" t="shared" si="11" ref="E212:H213">E213</f>
        <v>363.5</v>
      </c>
      <c r="F212" s="137">
        <f t="shared" si="11"/>
        <v>0</v>
      </c>
      <c r="G212" s="137"/>
      <c r="H212" s="137">
        <f t="shared" si="11"/>
        <v>363.5</v>
      </c>
      <c r="I212" s="185"/>
      <c r="J212" s="185"/>
      <c r="K212" s="147"/>
    </row>
    <row r="213" spans="1:11" s="109" customFormat="1" ht="19.5">
      <c r="A213" s="110" t="s">
        <v>486</v>
      </c>
      <c r="B213" s="24" t="s">
        <v>403</v>
      </c>
      <c r="C213" s="24" t="s">
        <v>487</v>
      </c>
      <c r="D213" s="26"/>
      <c r="E213" s="137">
        <f t="shared" si="11"/>
        <v>363.5</v>
      </c>
      <c r="F213" s="137">
        <f t="shared" si="11"/>
        <v>0</v>
      </c>
      <c r="G213" s="137"/>
      <c r="H213" s="137">
        <f t="shared" si="11"/>
        <v>363.5</v>
      </c>
      <c r="I213" s="185"/>
      <c r="J213" s="185"/>
      <c r="K213" s="147"/>
    </row>
    <row r="214" spans="1:11" s="109" customFormat="1" ht="37.5">
      <c r="A214" s="106" t="s">
        <v>488</v>
      </c>
      <c r="B214" s="24" t="s">
        <v>403</v>
      </c>
      <c r="C214" s="24" t="s">
        <v>489</v>
      </c>
      <c r="D214" s="26"/>
      <c r="E214" s="137">
        <f>E215+E216</f>
        <v>363.5</v>
      </c>
      <c r="F214" s="137">
        <f>F215+F216</f>
        <v>0</v>
      </c>
      <c r="G214" s="137"/>
      <c r="H214" s="137">
        <f>E214+F214+G214</f>
        <v>363.5</v>
      </c>
      <c r="I214" s="185"/>
      <c r="J214" s="185"/>
      <c r="K214" s="147"/>
    </row>
    <row r="215" spans="1:11" s="109" customFormat="1" ht="18.75">
      <c r="A215" s="106" t="s">
        <v>331</v>
      </c>
      <c r="B215" s="24" t="s">
        <v>403</v>
      </c>
      <c r="C215" s="24" t="s">
        <v>489</v>
      </c>
      <c r="D215" s="24" t="s">
        <v>332</v>
      </c>
      <c r="E215" s="137">
        <v>0</v>
      </c>
      <c r="F215" s="138"/>
      <c r="G215" s="138"/>
      <c r="H215" s="137">
        <f>E215+F215+G215</f>
        <v>0</v>
      </c>
      <c r="I215" s="185"/>
      <c r="J215" s="185"/>
      <c r="K215" s="147"/>
    </row>
    <row r="216" spans="1:11" s="109" customFormat="1" ht="37.5">
      <c r="A216" s="106" t="s">
        <v>421</v>
      </c>
      <c r="B216" s="24" t="s">
        <v>403</v>
      </c>
      <c r="C216" s="24" t="s">
        <v>489</v>
      </c>
      <c r="D216" s="24" t="s">
        <v>398</v>
      </c>
      <c r="E216" s="137">
        <v>363.5</v>
      </c>
      <c r="F216" s="138"/>
      <c r="G216" s="138"/>
      <c r="H216" s="137">
        <f>E216+F216+G216</f>
        <v>363.5</v>
      </c>
      <c r="I216" s="185"/>
      <c r="J216" s="185"/>
      <c r="K216" s="147"/>
    </row>
    <row r="217" spans="1:11" s="108" customFormat="1" ht="56.25">
      <c r="A217" s="23" t="s">
        <v>490</v>
      </c>
      <c r="B217" s="214" t="s">
        <v>491</v>
      </c>
      <c r="C217" s="21"/>
      <c r="D217" s="21"/>
      <c r="E217" s="139">
        <f>E224+E282+E286+E273+E218</f>
        <v>301001.917</v>
      </c>
      <c r="F217" s="139">
        <f>F224+F282+F286+F273+F218</f>
        <v>-12838.3</v>
      </c>
      <c r="G217" s="139">
        <f>G224+G282+G286+G273+G218</f>
        <v>0.001</v>
      </c>
      <c r="H217" s="139">
        <f>E217+F217+G217</f>
        <v>288163.618</v>
      </c>
      <c r="I217" s="196">
        <v>301001.919</v>
      </c>
      <c r="J217" s="184"/>
      <c r="K217" s="146">
        <v>-2</v>
      </c>
    </row>
    <row r="218" spans="1:11" s="108" customFormat="1" ht="37.5">
      <c r="A218" s="23" t="s">
        <v>492</v>
      </c>
      <c r="B218" s="26" t="s">
        <v>491</v>
      </c>
      <c r="C218" s="25" t="s">
        <v>493</v>
      </c>
      <c r="D218" s="25"/>
      <c r="E218" s="137">
        <f aca="true" t="shared" si="12" ref="E218:G222">E219</f>
        <v>12452.3</v>
      </c>
      <c r="F218" s="137">
        <f t="shared" si="12"/>
        <v>-12452.3</v>
      </c>
      <c r="G218" s="137">
        <f t="shared" si="12"/>
        <v>0</v>
      </c>
      <c r="H218" s="137">
        <f>E218+F218+G218</f>
        <v>0</v>
      </c>
      <c r="I218" s="184"/>
      <c r="J218" s="184"/>
      <c r="K218" s="146"/>
    </row>
    <row r="219" spans="1:11" s="108" customFormat="1" ht="58.5">
      <c r="A219" s="28" t="s">
        <v>494</v>
      </c>
      <c r="B219" s="26" t="s">
        <v>491</v>
      </c>
      <c r="C219" s="25" t="s">
        <v>495</v>
      </c>
      <c r="D219" s="25"/>
      <c r="E219" s="137">
        <f>E220+E222</f>
        <v>12452.3</v>
      </c>
      <c r="F219" s="137">
        <f>F220+F222</f>
        <v>-12452.3</v>
      </c>
      <c r="G219" s="137"/>
      <c r="H219" s="137">
        <f>E219+F219</f>
        <v>0</v>
      </c>
      <c r="I219" s="184"/>
      <c r="J219" s="184"/>
      <c r="K219" s="146"/>
    </row>
    <row r="220" spans="1:11" s="108" customFormat="1" ht="18.75">
      <c r="A220" s="27" t="s">
        <v>496</v>
      </c>
      <c r="B220" s="26" t="s">
        <v>491</v>
      </c>
      <c r="C220" s="25" t="s">
        <v>800</v>
      </c>
      <c r="D220" s="25"/>
      <c r="E220" s="137">
        <f t="shared" si="12"/>
        <v>12452.3</v>
      </c>
      <c r="F220" s="137">
        <f t="shared" si="12"/>
        <v>-12452.3</v>
      </c>
      <c r="G220" s="137"/>
      <c r="H220" s="137">
        <f>E220+F220</f>
        <v>0</v>
      </c>
      <c r="I220" s="184"/>
      <c r="J220" s="184"/>
      <c r="K220" s="146"/>
    </row>
    <row r="221" spans="1:11" s="108" customFormat="1" ht="37.5">
      <c r="A221" s="106" t="s">
        <v>280</v>
      </c>
      <c r="B221" s="25" t="s">
        <v>491</v>
      </c>
      <c r="C221" s="25" t="s">
        <v>800</v>
      </c>
      <c r="D221" s="25" t="s">
        <v>281</v>
      </c>
      <c r="E221" s="137">
        <v>12452.3</v>
      </c>
      <c r="F221" s="137">
        <v>-12452.3</v>
      </c>
      <c r="G221" s="137"/>
      <c r="H221" s="137">
        <f>E221+F221</f>
        <v>0</v>
      </c>
      <c r="I221" s="184"/>
      <c r="J221" s="184"/>
      <c r="K221" s="146"/>
    </row>
    <row r="222" spans="1:11" s="108" customFormat="1" ht="18.75">
      <c r="A222" s="27" t="s">
        <v>496</v>
      </c>
      <c r="B222" s="26" t="s">
        <v>491</v>
      </c>
      <c r="C222" s="25" t="s">
        <v>497</v>
      </c>
      <c r="D222" s="25"/>
      <c r="E222" s="137">
        <f t="shared" si="12"/>
        <v>0</v>
      </c>
      <c r="F222" s="137">
        <f t="shared" si="12"/>
        <v>0</v>
      </c>
      <c r="G222" s="137"/>
      <c r="H222" s="137">
        <f>E222+F222</f>
        <v>0</v>
      </c>
      <c r="I222" s="184"/>
      <c r="J222" s="184"/>
      <c r="K222" s="146"/>
    </row>
    <row r="223" spans="1:11" s="108" customFormat="1" ht="37.5">
      <c r="A223" s="106" t="s">
        <v>280</v>
      </c>
      <c r="B223" s="25" t="s">
        <v>491</v>
      </c>
      <c r="C223" s="25" t="s">
        <v>497</v>
      </c>
      <c r="D223" s="25" t="s">
        <v>281</v>
      </c>
      <c r="E223" s="137">
        <v>0</v>
      </c>
      <c r="F223" s="137"/>
      <c r="G223" s="137"/>
      <c r="H223" s="137">
        <f>E223+F223</f>
        <v>0</v>
      </c>
      <c r="I223" s="184"/>
      <c r="J223" s="184"/>
      <c r="K223" s="146"/>
    </row>
    <row r="224" spans="1:11" s="108" customFormat="1" ht="56.25">
      <c r="A224" s="23" t="s">
        <v>304</v>
      </c>
      <c r="B224" s="26" t="s">
        <v>491</v>
      </c>
      <c r="C224" s="26" t="s">
        <v>305</v>
      </c>
      <c r="D224" s="25"/>
      <c r="E224" s="137">
        <f>E225+E268</f>
        <v>280978.714</v>
      </c>
      <c r="F224" s="137">
        <f>F225+F268</f>
        <v>-386</v>
      </c>
      <c r="G224" s="137">
        <f>G225+G268</f>
        <v>0.001</v>
      </c>
      <c r="H224" s="137">
        <f aca="true" t="shared" si="13" ref="H224:H229">E224+F224+G224</f>
        <v>280592.71499999997</v>
      </c>
      <c r="I224" s="184"/>
      <c r="J224" s="184"/>
      <c r="K224" s="146"/>
    </row>
    <row r="225" spans="1:11" s="108" customFormat="1" ht="39">
      <c r="A225" s="28" t="s">
        <v>498</v>
      </c>
      <c r="B225" s="26" t="s">
        <v>491</v>
      </c>
      <c r="C225" s="26" t="s">
        <v>499</v>
      </c>
      <c r="D225" s="26"/>
      <c r="E225" s="137">
        <f>E226+E229+E231+E234+E236+E241+E243+E245+E247+E250+E253+E255+E257+E259+E262+E264</f>
        <v>270912.854</v>
      </c>
      <c r="F225" s="137">
        <f>F226+F229+F231+F234+F236+F241+F243+F245+F247+F250+F253+F255+F257+F259+F262+F264</f>
        <v>-386</v>
      </c>
      <c r="G225" s="137">
        <f>G226+G229+G231+G236+G241+G243+G245+G247+G250+G253+G255+G257+G259+G262+G264</f>
        <v>0.001</v>
      </c>
      <c r="H225" s="137">
        <f t="shared" si="13"/>
        <v>270526.855</v>
      </c>
      <c r="I225" s="184"/>
      <c r="J225" s="184"/>
      <c r="K225" s="146"/>
    </row>
    <row r="226" spans="1:11" s="108" customFormat="1" ht="56.25">
      <c r="A226" s="106" t="s">
        <v>500</v>
      </c>
      <c r="B226" s="26" t="s">
        <v>491</v>
      </c>
      <c r="C226" s="26" t="s">
        <v>501</v>
      </c>
      <c r="D226" s="26"/>
      <c r="E226" s="137">
        <f>E227+E228</f>
        <v>174.217</v>
      </c>
      <c r="F226" s="137">
        <f>F227+F228</f>
        <v>0</v>
      </c>
      <c r="G226" s="137">
        <f>G227+G228</f>
        <v>0</v>
      </c>
      <c r="H226" s="137">
        <f t="shared" si="13"/>
        <v>174.217</v>
      </c>
      <c r="I226" s="184"/>
      <c r="J226" s="184"/>
      <c r="K226" s="146"/>
    </row>
    <row r="227" spans="1:11" s="108" customFormat="1" ht="37.5">
      <c r="A227" s="106" t="s">
        <v>280</v>
      </c>
      <c r="B227" s="26" t="s">
        <v>491</v>
      </c>
      <c r="C227" s="26" t="s">
        <v>501</v>
      </c>
      <c r="D227" s="26" t="s">
        <v>281</v>
      </c>
      <c r="E227" s="137">
        <v>174.217</v>
      </c>
      <c r="F227" s="137"/>
      <c r="G227" s="137">
        <v>0</v>
      </c>
      <c r="H227" s="137">
        <f t="shared" si="13"/>
        <v>174.217</v>
      </c>
      <c r="I227" s="184"/>
      <c r="J227" s="184"/>
      <c r="K227" s="146"/>
    </row>
    <row r="228" spans="1:11" s="108" customFormat="1" ht="18.75">
      <c r="A228" s="106" t="s">
        <v>290</v>
      </c>
      <c r="B228" s="26" t="s">
        <v>491</v>
      </c>
      <c r="C228" s="26" t="s">
        <v>501</v>
      </c>
      <c r="D228" s="26" t="s">
        <v>291</v>
      </c>
      <c r="E228" s="137"/>
      <c r="F228" s="137"/>
      <c r="G228" s="137"/>
      <c r="H228" s="137">
        <f t="shared" si="13"/>
        <v>0</v>
      </c>
      <c r="I228" s="184"/>
      <c r="J228" s="184"/>
      <c r="K228" s="146"/>
    </row>
    <row r="229" spans="1:11" s="108" customFormat="1" ht="75">
      <c r="A229" s="106" t="s">
        <v>502</v>
      </c>
      <c r="B229" s="24" t="s">
        <v>491</v>
      </c>
      <c r="C229" s="24" t="s">
        <v>503</v>
      </c>
      <c r="D229" s="26"/>
      <c r="E229" s="137">
        <f>E230</f>
        <v>866.987</v>
      </c>
      <c r="F229" s="137">
        <f>F230</f>
        <v>-266</v>
      </c>
      <c r="G229" s="137">
        <f>G230</f>
        <v>0</v>
      </c>
      <c r="H229" s="137">
        <f t="shared" si="13"/>
        <v>600.987</v>
      </c>
      <c r="I229" s="184"/>
      <c r="J229" s="184"/>
      <c r="K229" s="146"/>
    </row>
    <row r="230" spans="1:11" s="108" customFormat="1" ht="37.5">
      <c r="A230" s="106" t="s">
        <v>280</v>
      </c>
      <c r="B230" s="24" t="s">
        <v>491</v>
      </c>
      <c r="C230" s="24" t="s">
        <v>503</v>
      </c>
      <c r="D230" s="26" t="s">
        <v>281</v>
      </c>
      <c r="E230" s="137">
        <v>866.987</v>
      </c>
      <c r="F230" s="137">
        <v>-266</v>
      </c>
      <c r="G230" s="137"/>
      <c r="H230" s="137">
        <f>E230+F230</f>
        <v>600.987</v>
      </c>
      <c r="I230" s="185"/>
      <c r="J230" s="184"/>
      <c r="K230" s="146"/>
    </row>
    <row r="231" spans="1:11" s="108" customFormat="1" ht="37.5">
      <c r="A231" s="106" t="s">
        <v>504</v>
      </c>
      <c r="B231" s="24" t="s">
        <v>491</v>
      </c>
      <c r="C231" s="24" t="s">
        <v>505</v>
      </c>
      <c r="D231" s="26"/>
      <c r="E231" s="137">
        <f>E232+E233</f>
        <v>0</v>
      </c>
      <c r="F231" s="137">
        <f>F232+F233</f>
        <v>0</v>
      </c>
      <c r="G231" s="137">
        <f>G232+G233</f>
        <v>0</v>
      </c>
      <c r="H231" s="137">
        <f>E231+F231+G231</f>
        <v>0</v>
      </c>
      <c r="I231" s="184"/>
      <c r="J231" s="184"/>
      <c r="K231" s="146"/>
    </row>
    <row r="232" spans="1:11" s="108" customFormat="1" ht="37.5">
      <c r="A232" s="106" t="s">
        <v>280</v>
      </c>
      <c r="B232" s="24" t="s">
        <v>491</v>
      </c>
      <c r="C232" s="24" t="s">
        <v>505</v>
      </c>
      <c r="D232" s="26" t="s">
        <v>281</v>
      </c>
      <c r="E232" s="137">
        <v>0</v>
      </c>
      <c r="F232" s="137"/>
      <c r="G232" s="137"/>
      <c r="H232" s="137">
        <f>F232+E232</f>
        <v>0</v>
      </c>
      <c r="I232" s="184"/>
      <c r="J232" s="184"/>
      <c r="K232" s="146"/>
    </row>
    <row r="233" spans="1:11" s="108" customFormat="1" ht="18.75">
      <c r="A233" s="106" t="s">
        <v>331</v>
      </c>
      <c r="B233" s="24" t="s">
        <v>491</v>
      </c>
      <c r="C233" s="24" t="s">
        <v>505</v>
      </c>
      <c r="D233" s="26" t="s">
        <v>332</v>
      </c>
      <c r="E233" s="137">
        <v>0</v>
      </c>
      <c r="F233" s="137">
        <v>0</v>
      </c>
      <c r="G233" s="137"/>
      <c r="H233" s="137">
        <f>F233+E233</f>
        <v>0</v>
      </c>
      <c r="I233" s="184"/>
      <c r="J233" s="184"/>
      <c r="K233" s="146"/>
    </row>
    <row r="234" spans="1:11" s="108" customFormat="1" ht="18.75">
      <c r="A234" s="106" t="s">
        <v>804</v>
      </c>
      <c r="B234" s="24" t="s">
        <v>491</v>
      </c>
      <c r="C234" s="24" t="s">
        <v>803</v>
      </c>
      <c r="D234" s="26"/>
      <c r="E234" s="137">
        <f>E235</f>
        <v>120</v>
      </c>
      <c r="F234" s="137">
        <f>F235</f>
        <v>-120</v>
      </c>
      <c r="G234" s="137"/>
      <c r="H234" s="137">
        <f>E234+F234+G234</f>
        <v>0</v>
      </c>
      <c r="I234" s="184"/>
      <c r="J234" s="184"/>
      <c r="K234" s="146"/>
    </row>
    <row r="235" spans="1:11" s="108" customFormat="1" ht="37.5">
      <c r="A235" s="106" t="s">
        <v>280</v>
      </c>
      <c r="B235" s="24" t="s">
        <v>491</v>
      </c>
      <c r="C235" s="24" t="s">
        <v>803</v>
      </c>
      <c r="D235" s="26" t="s">
        <v>281</v>
      </c>
      <c r="E235" s="137">
        <v>120</v>
      </c>
      <c r="F235" s="137">
        <v>-120</v>
      </c>
      <c r="G235" s="137"/>
      <c r="H235" s="137">
        <f>E235+F235+G235</f>
        <v>0</v>
      </c>
      <c r="I235" s="184"/>
      <c r="J235" s="184"/>
      <c r="K235" s="146"/>
    </row>
    <row r="236" spans="1:11" s="108" customFormat="1" ht="37.5">
      <c r="A236" s="27" t="s">
        <v>506</v>
      </c>
      <c r="B236" s="26" t="s">
        <v>491</v>
      </c>
      <c r="C236" s="26" t="s">
        <v>507</v>
      </c>
      <c r="D236" s="26"/>
      <c r="E236" s="137">
        <f>E237</f>
        <v>6580.004</v>
      </c>
      <c r="F236" s="137">
        <f>F237</f>
        <v>0</v>
      </c>
      <c r="G236" s="137">
        <f>G237</f>
        <v>0.001</v>
      </c>
      <c r="H236" s="137">
        <f>E236+F236+G236</f>
        <v>6580.005</v>
      </c>
      <c r="I236" s="184"/>
      <c r="J236" s="184"/>
      <c r="K236" s="146"/>
    </row>
    <row r="237" spans="1:11" s="108" customFormat="1" ht="37.5">
      <c r="A237" s="106" t="s">
        <v>464</v>
      </c>
      <c r="B237" s="26" t="s">
        <v>491</v>
      </c>
      <c r="C237" s="26" t="s">
        <v>507</v>
      </c>
      <c r="D237" s="26" t="s">
        <v>310</v>
      </c>
      <c r="E237" s="137">
        <v>6580.004</v>
      </c>
      <c r="F237" s="137"/>
      <c r="G237" s="137">
        <f>G238+G239+G240</f>
        <v>0.001</v>
      </c>
      <c r="H237" s="137">
        <f>E237+F237+G237</f>
        <v>6580.005</v>
      </c>
      <c r="I237" s="184"/>
      <c r="J237" s="184"/>
      <c r="K237" s="146"/>
    </row>
    <row r="238" spans="1:11" s="115" customFormat="1" ht="18.75">
      <c r="A238" s="186" t="s">
        <v>508</v>
      </c>
      <c r="B238" s="188" t="s">
        <v>491</v>
      </c>
      <c r="C238" s="188" t="s">
        <v>507</v>
      </c>
      <c r="D238" s="188" t="s">
        <v>310</v>
      </c>
      <c r="E238" s="189">
        <v>0</v>
      </c>
      <c r="F238" s="189"/>
      <c r="G238" s="189"/>
      <c r="H238" s="189">
        <f>E238+F238</f>
        <v>0</v>
      </c>
      <c r="I238" s="191"/>
      <c r="J238" s="191"/>
      <c r="K238" s="149"/>
    </row>
    <row r="239" spans="1:11" s="115" customFormat="1" ht="18.75">
      <c r="A239" s="186" t="s">
        <v>509</v>
      </c>
      <c r="B239" s="188" t="s">
        <v>491</v>
      </c>
      <c r="C239" s="188" t="s">
        <v>507</v>
      </c>
      <c r="D239" s="188" t="s">
        <v>310</v>
      </c>
      <c r="E239" s="189">
        <v>1642.419</v>
      </c>
      <c r="F239" s="189"/>
      <c r="G239" s="189">
        <v>0.001</v>
      </c>
      <c r="H239" s="189">
        <f>E239+F239+G239</f>
        <v>1642.42</v>
      </c>
      <c r="I239" s="191"/>
      <c r="J239" s="191"/>
      <c r="K239" s="149"/>
    </row>
    <row r="240" spans="1:11" s="115" customFormat="1" ht="18.75">
      <c r="A240" s="186" t="s">
        <v>510</v>
      </c>
      <c r="B240" s="188" t="s">
        <v>491</v>
      </c>
      <c r="C240" s="188" t="s">
        <v>507</v>
      </c>
      <c r="D240" s="188" t="s">
        <v>310</v>
      </c>
      <c r="E240" s="189">
        <v>4937.585</v>
      </c>
      <c r="F240" s="189"/>
      <c r="G240" s="189"/>
      <c r="H240" s="189">
        <f>E240+F240+G240</f>
        <v>4937.585</v>
      </c>
      <c r="I240" s="191"/>
      <c r="J240" s="191"/>
      <c r="K240" s="149"/>
    </row>
    <row r="241" spans="1:11" s="108" customFormat="1" ht="18.75">
      <c r="A241" s="106" t="s">
        <v>511</v>
      </c>
      <c r="B241" s="26" t="s">
        <v>491</v>
      </c>
      <c r="C241" s="26" t="s">
        <v>512</v>
      </c>
      <c r="D241" s="26"/>
      <c r="E241" s="137">
        <f>E242</f>
        <v>18372.303</v>
      </c>
      <c r="F241" s="137">
        <f>F242</f>
        <v>0</v>
      </c>
      <c r="G241" s="137">
        <f>G242</f>
        <v>0</v>
      </c>
      <c r="H241" s="137">
        <f>E241+F241+G241</f>
        <v>18372.303</v>
      </c>
      <c r="I241" s="184"/>
      <c r="J241" s="184"/>
      <c r="K241" s="146"/>
    </row>
    <row r="242" spans="1:11" s="108" customFormat="1" ht="37.5">
      <c r="A242" s="106" t="s">
        <v>464</v>
      </c>
      <c r="B242" s="26" t="s">
        <v>491</v>
      </c>
      <c r="C242" s="26" t="s">
        <v>512</v>
      </c>
      <c r="D242" s="26" t="s">
        <v>310</v>
      </c>
      <c r="E242" s="137">
        <v>18372.303</v>
      </c>
      <c r="F242" s="137"/>
      <c r="G242" s="137"/>
      <c r="H242" s="137">
        <f>E242+F242+G242</f>
        <v>18372.303</v>
      </c>
      <c r="I242" s="184"/>
      <c r="J242" s="184"/>
      <c r="K242" s="146"/>
    </row>
    <row r="243" spans="1:11" s="108" customFormat="1" ht="75">
      <c r="A243" s="27" t="s">
        <v>513</v>
      </c>
      <c r="B243" s="24" t="s">
        <v>491</v>
      </c>
      <c r="C243" s="24" t="s">
        <v>514</v>
      </c>
      <c r="D243" s="24"/>
      <c r="E243" s="137">
        <f>E244</f>
        <v>344.2</v>
      </c>
      <c r="F243" s="138">
        <f>F244</f>
        <v>0</v>
      </c>
      <c r="G243" s="138">
        <f>G244</f>
        <v>0</v>
      </c>
      <c r="H243" s="137">
        <f>F243+E243+G243</f>
        <v>344.2</v>
      </c>
      <c r="I243" s="184"/>
      <c r="J243" s="184"/>
      <c r="K243" s="146"/>
    </row>
    <row r="244" spans="1:11" s="108" customFormat="1" ht="37.5">
      <c r="A244" s="106" t="s">
        <v>464</v>
      </c>
      <c r="B244" s="24" t="s">
        <v>491</v>
      </c>
      <c r="C244" s="24" t="s">
        <v>514</v>
      </c>
      <c r="D244" s="24" t="s">
        <v>310</v>
      </c>
      <c r="E244" s="137">
        <v>344.2</v>
      </c>
      <c r="F244" s="138"/>
      <c r="G244" s="138"/>
      <c r="H244" s="137">
        <f>E244+F244</f>
        <v>344.2</v>
      </c>
      <c r="I244" s="184"/>
      <c r="J244" s="184"/>
      <c r="K244" s="146"/>
    </row>
    <row r="245" spans="1:11" s="108" customFormat="1" ht="75">
      <c r="A245" s="106" t="s">
        <v>515</v>
      </c>
      <c r="B245" s="24" t="s">
        <v>491</v>
      </c>
      <c r="C245" s="24" t="s">
        <v>516</v>
      </c>
      <c r="D245" s="24" t="s">
        <v>377</v>
      </c>
      <c r="E245" s="137">
        <f>E246</f>
        <v>1026.1</v>
      </c>
      <c r="F245" s="138">
        <f>F246</f>
        <v>0</v>
      </c>
      <c r="G245" s="138">
        <f>G246</f>
        <v>0</v>
      </c>
      <c r="H245" s="137">
        <f>E245+F245+G245</f>
        <v>1026.1</v>
      </c>
      <c r="I245" s="184"/>
      <c r="J245" s="184"/>
      <c r="K245" s="146"/>
    </row>
    <row r="246" spans="1:11" s="108" customFormat="1" ht="18.75">
      <c r="A246" s="106" t="s">
        <v>331</v>
      </c>
      <c r="B246" s="24" t="s">
        <v>491</v>
      </c>
      <c r="C246" s="24" t="s">
        <v>516</v>
      </c>
      <c r="D246" s="24" t="s">
        <v>332</v>
      </c>
      <c r="E246" s="137">
        <v>1026.1</v>
      </c>
      <c r="F246" s="138">
        <f>F247</f>
        <v>0</v>
      </c>
      <c r="G246" s="138"/>
      <c r="H246" s="137">
        <v>1026.1</v>
      </c>
      <c r="I246" s="184"/>
      <c r="J246" s="184"/>
      <c r="K246" s="146"/>
    </row>
    <row r="247" spans="1:11" s="108" customFormat="1" ht="131.25">
      <c r="A247" s="112" t="s">
        <v>517</v>
      </c>
      <c r="B247" s="24" t="s">
        <v>491</v>
      </c>
      <c r="C247" s="24" t="s">
        <v>518</v>
      </c>
      <c r="D247" s="24" t="s">
        <v>377</v>
      </c>
      <c r="E247" s="137">
        <f>E248+E249</f>
        <v>987.1</v>
      </c>
      <c r="F247" s="138">
        <f>F248+F249</f>
        <v>0</v>
      </c>
      <c r="G247" s="138">
        <f>G248+G249</f>
        <v>0</v>
      </c>
      <c r="H247" s="137">
        <f>E247+F247+G247</f>
        <v>987.1</v>
      </c>
      <c r="I247" s="184"/>
      <c r="J247" s="184"/>
      <c r="K247" s="146"/>
    </row>
    <row r="248" spans="1:11" s="108" customFormat="1" ht="18.75">
      <c r="A248" s="106" t="s">
        <v>331</v>
      </c>
      <c r="B248" s="24" t="s">
        <v>491</v>
      </c>
      <c r="C248" s="24" t="s">
        <v>518</v>
      </c>
      <c r="D248" s="24" t="s">
        <v>332</v>
      </c>
      <c r="E248" s="137">
        <v>0</v>
      </c>
      <c r="F248" s="138"/>
      <c r="G248" s="138"/>
      <c r="H248" s="137">
        <f>E248+F248</f>
        <v>0</v>
      </c>
      <c r="I248" s="184"/>
      <c r="J248" s="184"/>
      <c r="K248" s="146"/>
    </row>
    <row r="249" spans="1:11" s="108" customFormat="1" ht="37.5">
      <c r="A249" s="106" t="s">
        <v>464</v>
      </c>
      <c r="B249" s="24" t="s">
        <v>491</v>
      </c>
      <c r="C249" s="24" t="s">
        <v>518</v>
      </c>
      <c r="D249" s="24" t="s">
        <v>310</v>
      </c>
      <c r="E249" s="137">
        <v>987.1</v>
      </c>
      <c r="F249" s="138"/>
      <c r="G249" s="138"/>
      <c r="H249" s="137">
        <f>E249+F249</f>
        <v>987.1</v>
      </c>
      <c r="I249" s="184"/>
      <c r="J249" s="184"/>
      <c r="K249" s="146"/>
    </row>
    <row r="250" spans="1:11" s="108" customFormat="1" ht="112.5">
      <c r="A250" s="112" t="s">
        <v>229</v>
      </c>
      <c r="B250" s="24" t="s">
        <v>491</v>
      </c>
      <c r="C250" s="24" t="s">
        <v>519</v>
      </c>
      <c r="D250" s="24" t="s">
        <v>377</v>
      </c>
      <c r="E250" s="137">
        <f>E251+E252</f>
        <v>1501.5</v>
      </c>
      <c r="F250" s="138">
        <f>F251+F252</f>
        <v>0</v>
      </c>
      <c r="G250" s="138">
        <f>G251+G252</f>
        <v>0</v>
      </c>
      <c r="H250" s="137">
        <f>E250+F250+G250</f>
        <v>1501.5</v>
      </c>
      <c r="I250" s="184"/>
      <c r="J250" s="184"/>
      <c r="K250" s="146"/>
    </row>
    <row r="251" spans="1:11" s="108" customFormat="1" ht="18.75">
      <c r="A251" s="106" t="s">
        <v>331</v>
      </c>
      <c r="B251" s="24" t="s">
        <v>491</v>
      </c>
      <c r="C251" s="24" t="s">
        <v>519</v>
      </c>
      <c r="D251" s="24" t="s">
        <v>332</v>
      </c>
      <c r="E251" s="137">
        <v>0</v>
      </c>
      <c r="F251" s="138"/>
      <c r="G251" s="138"/>
      <c r="H251" s="137">
        <f>E251+F251</f>
        <v>0</v>
      </c>
      <c r="I251" s="184"/>
      <c r="J251" s="184"/>
      <c r="K251" s="146"/>
    </row>
    <row r="252" spans="1:11" s="108" customFormat="1" ht="37.5">
      <c r="A252" s="106" t="s">
        <v>464</v>
      </c>
      <c r="B252" s="24" t="s">
        <v>491</v>
      </c>
      <c r="C252" s="24" t="s">
        <v>519</v>
      </c>
      <c r="D252" s="24" t="s">
        <v>310</v>
      </c>
      <c r="E252" s="137">
        <v>1501.5</v>
      </c>
      <c r="F252" s="138"/>
      <c r="G252" s="138"/>
      <c r="H252" s="137">
        <f>E252+F252</f>
        <v>1501.5</v>
      </c>
      <c r="I252" s="184"/>
      <c r="J252" s="184"/>
      <c r="K252" s="146"/>
    </row>
    <row r="253" spans="1:11" s="108" customFormat="1" ht="37.5">
      <c r="A253" s="106" t="s">
        <v>520</v>
      </c>
      <c r="B253" s="26" t="s">
        <v>491</v>
      </c>
      <c r="C253" s="26" t="s">
        <v>521</v>
      </c>
      <c r="D253" s="26"/>
      <c r="E253" s="137">
        <f>E254</f>
        <v>0</v>
      </c>
      <c r="F253" s="137">
        <f>F254</f>
        <v>0</v>
      </c>
      <c r="G253" s="137">
        <f>G254</f>
        <v>0</v>
      </c>
      <c r="H253" s="137">
        <f>E253+F253+G253</f>
        <v>0</v>
      </c>
      <c r="I253" s="184"/>
      <c r="J253" s="184"/>
      <c r="K253" s="146"/>
    </row>
    <row r="254" spans="1:11" s="108" customFormat="1" ht="18.75">
      <c r="A254" s="106" t="s">
        <v>290</v>
      </c>
      <c r="B254" s="26" t="s">
        <v>491</v>
      </c>
      <c r="C254" s="26" t="s">
        <v>521</v>
      </c>
      <c r="D254" s="26" t="s">
        <v>291</v>
      </c>
      <c r="E254" s="137">
        <v>0</v>
      </c>
      <c r="F254" s="137"/>
      <c r="G254" s="137"/>
      <c r="H254" s="137">
        <f>E254+F254</f>
        <v>0</v>
      </c>
      <c r="I254" s="184"/>
      <c r="J254" s="184"/>
      <c r="K254" s="146"/>
    </row>
    <row r="255" spans="1:11" s="108" customFormat="1" ht="37.5">
      <c r="A255" s="106" t="s">
        <v>522</v>
      </c>
      <c r="B255" s="24" t="s">
        <v>491</v>
      </c>
      <c r="C255" s="24" t="s">
        <v>523</v>
      </c>
      <c r="D255" s="24"/>
      <c r="E255" s="137">
        <f>E256</f>
        <v>14860.557</v>
      </c>
      <c r="F255" s="137">
        <f>F256</f>
        <v>0</v>
      </c>
      <c r="G255" s="137">
        <f>G256</f>
        <v>0</v>
      </c>
      <c r="H255" s="137">
        <f>E255+F255+G255</f>
        <v>14860.557</v>
      </c>
      <c r="I255" s="184"/>
      <c r="J255" s="184"/>
      <c r="K255" s="146"/>
    </row>
    <row r="256" spans="1:11" s="108" customFormat="1" ht="37.5">
      <c r="A256" s="106" t="s">
        <v>464</v>
      </c>
      <c r="B256" s="26" t="s">
        <v>491</v>
      </c>
      <c r="C256" s="26" t="s">
        <v>523</v>
      </c>
      <c r="D256" s="26" t="s">
        <v>310</v>
      </c>
      <c r="E256" s="137">
        <v>14860.557</v>
      </c>
      <c r="F256" s="137"/>
      <c r="G256" s="137"/>
      <c r="H256" s="137">
        <f>E256+F256</f>
        <v>14860.557</v>
      </c>
      <c r="I256" s="184"/>
      <c r="J256" s="184"/>
      <c r="K256" s="146"/>
    </row>
    <row r="257" spans="1:11" s="108" customFormat="1" ht="56.25">
      <c r="A257" s="106" t="s">
        <v>524</v>
      </c>
      <c r="B257" s="26" t="s">
        <v>491</v>
      </c>
      <c r="C257" s="26" t="s">
        <v>525</v>
      </c>
      <c r="D257" s="26"/>
      <c r="E257" s="137">
        <f>E258</f>
        <v>75982.542</v>
      </c>
      <c r="F257" s="137">
        <f>F258</f>
        <v>0</v>
      </c>
      <c r="G257" s="137">
        <f>G258</f>
        <v>0</v>
      </c>
      <c r="H257" s="137">
        <f>E257+F257+G257</f>
        <v>75982.542</v>
      </c>
      <c r="I257" s="184"/>
      <c r="J257" s="184"/>
      <c r="K257" s="146"/>
    </row>
    <row r="258" spans="1:11" s="108" customFormat="1" ht="37.5">
      <c r="A258" s="106" t="s">
        <v>464</v>
      </c>
      <c r="B258" s="26" t="s">
        <v>491</v>
      </c>
      <c r="C258" s="26" t="s">
        <v>525</v>
      </c>
      <c r="D258" s="26" t="s">
        <v>310</v>
      </c>
      <c r="E258" s="137">
        <v>75982.542</v>
      </c>
      <c r="F258" s="137"/>
      <c r="G258" s="137"/>
      <c r="H258" s="137">
        <f>E258+F258+G258</f>
        <v>75982.542</v>
      </c>
      <c r="I258" s="184">
        <f>H258-'доходы (1)'!J126</f>
        <v>75379.486</v>
      </c>
      <c r="J258" s="184"/>
      <c r="K258" s="146"/>
    </row>
    <row r="259" spans="1:11" s="108" customFormat="1" ht="37.5">
      <c r="A259" s="106" t="s">
        <v>526</v>
      </c>
      <c r="B259" s="26" t="s">
        <v>527</v>
      </c>
      <c r="C259" s="26" t="s">
        <v>528</v>
      </c>
      <c r="D259" s="26"/>
      <c r="E259" s="137">
        <f>E260+E261</f>
        <v>5000</v>
      </c>
      <c r="F259" s="137">
        <f>F260+F261</f>
        <v>0</v>
      </c>
      <c r="G259" s="137">
        <f>G260+G261</f>
        <v>0</v>
      </c>
      <c r="H259" s="137">
        <f>E259+F259+G259</f>
        <v>5000</v>
      </c>
      <c r="I259" s="184"/>
      <c r="J259" s="184"/>
      <c r="K259" s="146"/>
    </row>
    <row r="260" spans="1:11" s="108" customFormat="1" ht="37.5">
      <c r="A260" s="106" t="s">
        <v>421</v>
      </c>
      <c r="B260" s="26" t="s">
        <v>491</v>
      </c>
      <c r="C260" s="26" t="s">
        <v>528</v>
      </c>
      <c r="D260" s="26" t="s">
        <v>398</v>
      </c>
      <c r="E260" s="137">
        <v>5000</v>
      </c>
      <c r="F260" s="137"/>
      <c r="G260" s="137"/>
      <c r="H260" s="137">
        <f>E260+F260</f>
        <v>5000</v>
      </c>
      <c r="I260" s="184"/>
      <c r="J260" s="184"/>
      <c r="K260" s="146"/>
    </row>
    <row r="261" spans="1:11" s="108" customFormat="1" ht="18.75">
      <c r="A261" s="106" t="s">
        <v>290</v>
      </c>
      <c r="B261" s="26" t="s">
        <v>491</v>
      </c>
      <c r="C261" s="26" t="s">
        <v>528</v>
      </c>
      <c r="D261" s="26" t="s">
        <v>291</v>
      </c>
      <c r="E261" s="137">
        <v>0</v>
      </c>
      <c r="F261" s="137"/>
      <c r="G261" s="137"/>
      <c r="H261" s="137">
        <f>E261+F261</f>
        <v>0</v>
      </c>
      <c r="I261" s="184"/>
      <c r="J261" s="184"/>
      <c r="K261" s="146"/>
    </row>
    <row r="262" spans="1:11" s="108" customFormat="1" ht="37.5">
      <c r="A262" s="106" t="s">
        <v>530</v>
      </c>
      <c r="B262" s="26" t="s">
        <v>491</v>
      </c>
      <c r="C262" s="26" t="s">
        <v>531</v>
      </c>
      <c r="D262" s="26"/>
      <c r="E262" s="137">
        <f>E263</f>
        <v>3079.998</v>
      </c>
      <c r="F262" s="137">
        <f>F263</f>
        <v>0</v>
      </c>
      <c r="G262" s="137">
        <f>G263</f>
        <v>0</v>
      </c>
      <c r="H262" s="137">
        <f aca="true" t="shared" si="14" ref="H262:H269">E262+F262+G262</f>
        <v>3079.998</v>
      </c>
      <c r="I262" s="184"/>
      <c r="J262" s="184"/>
      <c r="K262" s="146"/>
    </row>
    <row r="263" spans="1:11" s="108" customFormat="1" ht="37.5">
      <c r="A263" s="106" t="s">
        <v>464</v>
      </c>
      <c r="B263" s="26" t="s">
        <v>491</v>
      </c>
      <c r="C263" s="26" t="s">
        <v>531</v>
      </c>
      <c r="D263" s="26" t="s">
        <v>310</v>
      </c>
      <c r="E263" s="137">
        <v>3079.998</v>
      </c>
      <c r="F263" s="137"/>
      <c r="G263" s="137"/>
      <c r="H263" s="137">
        <f t="shared" si="14"/>
        <v>3079.998</v>
      </c>
      <c r="I263" s="184"/>
      <c r="J263" s="184"/>
      <c r="K263" s="146"/>
    </row>
    <row r="264" spans="1:11" s="108" customFormat="1" ht="56.25">
      <c r="A264" s="106" t="s">
        <v>532</v>
      </c>
      <c r="B264" s="26" t="s">
        <v>491</v>
      </c>
      <c r="C264" s="26" t="s">
        <v>533</v>
      </c>
      <c r="D264" s="26"/>
      <c r="E264" s="137">
        <f>E265</f>
        <v>142017.346</v>
      </c>
      <c r="F264" s="137">
        <f>F265</f>
        <v>0</v>
      </c>
      <c r="G264" s="137">
        <f>G265</f>
        <v>0</v>
      </c>
      <c r="H264" s="137">
        <f t="shared" si="14"/>
        <v>142017.346</v>
      </c>
      <c r="I264" s="184"/>
      <c r="J264" s="184"/>
      <c r="K264" s="146"/>
    </row>
    <row r="265" spans="1:11" s="108" customFormat="1" ht="37.5">
      <c r="A265" s="106" t="s">
        <v>464</v>
      </c>
      <c r="B265" s="26" t="s">
        <v>491</v>
      </c>
      <c r="C265" s="26" t="s">
        <v>533</v>
      </c>
      <c r="D265" s="26" t="s">
        <v>310</v>
      </c>
      <c r="E265" s="137">
        <f>E266+E267</f>
        <v>142017.346</v>
      </c>
      <c r="F265" s="137"/>
      <c r="G265" s="137"/>
      <c r="H265" s="137">
        <f t="shared" si="14"/>
        <v>142017.346</v>
      </c>
      <c r="I265" s="184">
        <f>H265-'доходы (1)'!J128</f>
        <v>76401.328</v>
      </c>
      <c r="J265" s="184">
        <v>13704.51948</v>
      </c>
      <c r="K265" s="146">
        <f>I265-J265</f>
        <v>62696.80851999999</v>
      </c>
    </row>
    <row r="266" spans="1:11" s="115" customFormat="1" ht="18.75">
      <c r="A266" s="186" t="s">
        <v>534</v>
      </c>
      <c r="B266" s="188" t="s">
        <v>491</v>
      </c>
      <c r="C266" s="188" t="s">
        <v>533</v>
      </c>
      <c r="D266" s="188" t="s">
        <v>310</v>
      </c>
      <c r="E266" s="189">
        <v>102599.586</v>
      </c>
      <c r="F266" s="189"/>
      <c r="G266" s="189">
        <v>0.001</v>
      </c>
      <c r="H266" s="189">
        <f t="shared" si="14"/>
        <v>102599.587</v>
      </c>
      <c r="I266" s="191"/>
      <c r="J266" s="191"/>
      <c r="K266" s="149"/>
    </row>
    <row r="267" spans="1:11" s="115" customFormat="1" ht="18.75">
      <c r="A267" s="186" t="s">
        <v>509</v>
      </c>
      <c r="B267" s="188" t="s">
        <v>491</v>
      </c>
      <c r="C267" s="188" t="s">
        <v>533</v>
      </c>
      <c r="D267" s="188" t="s">
        <v>310</v>
      </c>
      <c r="E267" s="189">
        <v>39417.76</v>
      </c>
      <c r="F267" s="189">
        <v>0</v>
      </c>
      <c r="G267" s="189"/>
      <c r="H267" s="189">
        <f t="shared" si="14"/>
        <v>39417.76</v>
      </c>
      <c r="I267" s="191"/>
      <c r="J267" s="191"/>
      <c r="K267" s="149"/>
    </row>
    <row r="268" spans="1:11" s="108" customFormat="1" ht="39">
      <c r="A268" s="110" t="s">
        <v>306</v>
      </c>
      <c r="B268" s="24" t="s">
        <v>491</v>
      </c>
      <c r="C268" s="24" t="s">
        <v>307</v>
      </c>
      <c r="D268" s="24"/>
      <c r="E268" s="137">
        <f>E271+E269</f>
        <v>10065.86</v>
      </c>
      <c r="F268" s="138">
        <f>F271+F269</f>
        <v>0</v>
      </c>
      <c r="G268" s="138">
        <f>G271+G269</f>
        <v>0</v>
      </c>
      <c r="H268" s="137">
        <f t="shared" si="14"/>
        <v>10065.86</v>
      </c>
      <c r="I268" s="184"/>
      <c r="J268" s="184"/>
      <c r="K268" s="146"/>
    </row>
    <row r="269" spans="1:11" s="108" customFormat="1" ht="56.25">
      <c r="A269" s="106" t="s">
        <v>535</v>
      </c>
      <c r="B269" s="24" t="s">
        <v>491</v>
      </c>
      <c r="C269" s="24" t="s">
        <v>536</v>
      </c>
      <c r="D269" s="24"/>
      <c r="E269" s="137">
        <f>E270</f>
        <v>10000</v>
      </c>
      <c r="F269" s="138">
        <f>F270</f>
        <v>0</v>
      </c>
      <c r="G269" s="138">
        <f>G270</f>
        <v>0</v>
      </c>
      <c r="H269" s="137">
        <f t="shared" si="14"/>
        <v>10000</v>
      </c>
      <c r="I269" s="184"/>
      <c r="J269" s="184"/>
      <c r="K269" s="146"/>
    </row>
    <row r="270" spans="1:11" s="108" customFormat="1" ht="18.75">
      <c r="A270" s="106" t="s">
        <v>290</v>
      </c>
      <c r="B270" s="24" t="s">
        <v>491</v>
      </c>
      <c r="C270" s="24" t="s">
        <v>536</v>
      </c>
      <c r="D270" s="24" t="s">
        <v>291</v>
      </c>
      <c r="E270" s="137">
        <v>10000</v>
      </c>
      <c r="F270" s="138"/>
      <c r="G270" s="138"/>
      <c r="H270" s="137">
        <f>E270+F270</f>
        <v>10000</v>
      </c>
      <c r="I270" s="184"/>
      <c r="J270" s="184"/>
      <c r="K270" s="146"/>
    </row>
    <row r="271" spans="1:11" s="108" customFormat="1" ht="37.5">
      <c r="A271" s="106" t="s">
        <v>537</v>
      </c>
      <c r="B271" s="24" t="s">
        <v>491</v>
      </c>
      <c r="C271" s="24" t="s">
        <v>538</v>
      </c>
      <c r="D271" s="24"/>
      <c r="E271" s="137">
        <f>E272</f>
        <v>65.86</v>
      </c>
      <c r="F271" s="138">
        <f>F272</f>
        <v>0</v>
      </c>
      <c r="G271" s="138">
        <f>G272</f>
        <v>0</v>
      </c>
      <c r="H271" s="137">
        <f>E271+F271+G271</f>
        <v>65.86</v>
      </c>
      <c r="I271" s="184"/>
      <c r="J271" s="184"/>
      <c r="K271" s="146"/>
    </row>
    <row r="272" spans="1:11" s="108" customFormat="1" ht="37.5">
      <c r="A272" s="106" t="s">
        <v>280</v>
      </c>
      <c r="B272" s="24" t="s">
        <v>491</v>
      </c>
      <c r="C272" s="24" t="s">
        <v>538</v>
      </c>
      <c r="D272" s="24" t="s">
        <v>281</v>
      </c>
      <c r="E272" s="137">
        <v>65.86</v>
      </c>
      <c r="F272" s="138">
        <v>0</v>
      </c>
      <c r="G272" s="138"/>
      <c r="H272" s="137">
        <f>E272+F272</f>
        <v>65.86</v>
      </c>
      <c r="I272" s="184"/>
      <c r="J272" s="184"/>
      <c r="K272" s="146"/>
    </row>
    <row r="273" spans="1:11" s="108" customFormat="1" ht="37.5">
      <c r="A273" s="23" t="s">
        <v>333</v>
      </c>
      <c r="B273" s="24" t="s">
        <v>491</v>
      </c>
      <c r="C273" s="24" t="s">
        <v>334</v>
      </c>
      <c r="D273" s="24"/>
      <c r="E273" s="137">
        <f>E274+E277</f>
        <v>5172.293000000001</v>
      </c>
      <c r="F273" s="137">
        <f>F274+F277</f>
        <v>0</v>
      </c>
      <c r="G273" s="137">
        <f>G274+G277</f>
        <v>0</v>
      </c>
      <c r="H273" s="137">
        <f>E273+F273+G273</f>
        <v>5172.293000000001</v>
      </c>
      <c r="I273" s="184"/>
      <c r="J273" s="184"/>
      <c r="K273" s="146"/>
    </row>
    <row r="274" spans="1:11" s="108" customFormat="1" ht="39">
      <c r="A274" s="110" t="s">
        <v>346</v>
      </c>
      <c r="B274" s="24" t="s">
        <v>491</v>
      </c>
      <c r="C274" s="26" t="s">
        <v>347</v>
      </c>
      <c r="D274" s="24"/>
      <c r="E274" s="137">
        <f>E275</f>
        <v>9</v>
      </c>
      <c r="F274" s="138">
        <f>F275</f>
        <v>0</v>
      </c>
      <c r="G274" s="138">
        <f>G275</f>
        <v>0</v>
      </c>
      <c r="H274" s="137">
        <f>E274+F274+G274</f>
        <v>9</v>
      </c>
      <c r="I274" s="184"/>
      <c r="J274" s="184"/>
      <c r="K274" s="146"/>
    </row>
    <row r="275" spans="1:11" s="108" customFormat="1" ht="37.5">
      <c r="A275" s="106" t="s">
        <v>348</v>
      </c>
      <c r="B275" s="24" t="s">
        <v>491</v>
      </c>
      <c r="C275" s="26" t="s">
        <v>349</v>
      </c>
      <c r="D275" s="24"/>
      <c r="E275" s="137">
        <f>E276</f>
        <v>9</v>
      </c>
      <c r="F275" s="138">
        <f>F276</f>
        <v>0</v>
      </c>
      <c r="G275" s="138"/>
      <c r="H275" s="137">
        <f>E275+F275</f>
        <v>9</v>
      </c>
      <c r="I275" s="184"/>
      <c r="J275" s="184"/>
      <c r="K275" s="146"/>
    </row>
    <row r="276" spans="1:11" s="108" customFormat="1" ht="37.5">
      <c r="A276" s="106" t="s">
        <v>280</v>
      </c>
      <c r="B276" s="24" t="s">
        <v>491</v>
      </c>
      <c r="C276" s="26" t="s">
        <v>349</v>
      </c>
      <c r="D276" s="24" t="s">
        <v>281</v>
      </c>
      <c r="E276" s="137">
        <v>9</v>
      </c>
      <c r="F276" s="138"/>
      <c r="G276" s="138"/>
      <c r="H276" s="137">
        <f>E276+F276</f>
        <v>9</v>
      </c>
      <c r="I276" s="184"/>
      <c r="J276" s="184"/>
      <c r="K276" s="146"/>
    </row>
    <row r="277" spans="1:11" s="108" customFormat="1" ht="18.75">
      <c r="A277" s="111" t="s">
        <v>539</v>
      </c>
      <c r="B277" s="24" t="s">
        <v>491</v>
      </c>
      <c r="C277" s="26" t="s">
        <v>540</v>
      </c>
      <c r="D277" s="26"/>
      <c r="E277" s="137">
        <f>E278</f>
        <v>5163.293000000001</v>
      </c>
      <c r="F277" s="137">
        <f>F278</f>
        <v>0</v>
      </c>
      <c r="G277" s="137">
        <f>G278</f>
        <v>0</v>
      </c>
      <c r="H277" s="137">
        <f>E277+F277+G277</f>
        <v>5163.293000000001</v>
      </c>
      <c r="I277" s="184"/>
      <c r="J277" s="184"/>
      <c r="K277" s="146"/>
    </row>
    <row r="278" spans="1:11" s="108" customFormat="1" ht="18.75">
      <c r="A278" s="106" t="s">
        <v>541</v>
      </c>
      <c r="B278" s="24" t="s">
        <v>491</v>
      </c>
      <c r="C278" s="26" t="s">
        <v>542</v>
      </c>
      <c r="D278" s="26"/>
      <c r="E278" s="137">
        <f>E279+E280+E281</f>
        <v>5163.293000000001</v>
      </c>
      <c r="F278" s="137">
        <f>SUM(F279:F281)</f>
        <v>0</v>
      </c>
      <c r="G278" s="137">
        <f>SUM(G279:G281)</f>
        <v>0</v>
      </c>
      <c r="H278" s="137">
        <f>E278+F278+G278</f>
        <v>5163.293000000001</v>
      </c>
      <c r="I278" s="184"/>
      <c r="J278" s="184"/>
      <c r="K278" s="146"/>
    </row>
    <row r="279" spans="1:11" s="108" customFormat="1" ht="75">
      <c r="A279" s="106" t="s">
        <v>276</v>
      </c>
      <c r="B279" s="24" t="s">
        <v>491</v>
      </c>
      <c r="C279" s="26" t="s">
        <v>542</v>
      </c>
      <c r="D279" s="24" t="s">
        <v>277</v>
      </c>
      <c r="E279" s="137">
        <v>4876.02</v>
      </c>
      <c r="F279" s="138"/>
      <c r="G279" s="138"/>
      <c r="H279" s="137">
        <f>E279+F279</f>
        <v>4876.02</v>
      </c>
      <c r="I279" s="184"/>
      <c r="J279" s="184"/>
      <c r="K279" s="146"/>
    </row>
    <row r="280" spans="1:11" s="108" customFormat="1" ht="37.5">
      <c r="A280" s="106" t="s">
        <v>280</v>
      </c>
      <c r="B280" s="24" t="s">
        <v>491</v>
      </c>
      <c r="C280" s="26" t="s">
        <v>542</v>
      </c>
      <c r="D280" s="24" t="s">
        <v>281</v>
      </c>
      <c r="E280" s="137">
        <v>286.649</v>
      </c>
      <c r="F280" s="138"/>
      <c r="G280" s="138"/>
      <c r="H280" s="137">
        <f>E280+F280+G280</f>
        <v>286.649</v>
      </c>
      <c r="I280" s="184"/>
      <c r="J280" s="184"/>
      <c r="K280" s="146"/>
    </row>
    <row r="281" spans="1:11" s="108" customFormat="1" ht="18.75">
      <c r="A281" s="106" t="s">
        <v>290</v>
      </c>
      <c r="B281" s="24" t="s">
        <v>491</v>
      </c>
      <c r="C281" s="26" t="s">
        <v>542</v>
      </c>
      <c r="D281" s="24" t="s">
        <v>291</v>
      </c>
      <c r="E281" s="137">
        <v>0.624</v>
      </c>
      <c r="F281" s="138"/>
      <c r="G281" s="138"/>
      <c r="H281" s="137">
        <f>E281+F281</f>
        <v>0.624</v>
      </c>
      <c r="I281" s="184"/>
      <c r="J281" s="184"/>
      <c r="K281" s="146"/>
    </row>
    <row r="282" spans="1:11" s="108" customFormat="1" ht="37.5">
      <c r="A282" s="111" t="s">
        <v>543</v>
      </c>
      <c r="B282" s="24" t="s">
        <v>491</v>
      </c>
      <c r="C282" s="24" t="s">
        <v>355</v>
      </c>
      <c r="D282" s="24"/>
      <c r="E282" s="137">
        <f aca="true" t="shared" si="15" ref="E282:H284">E283</f>
        <v>2389.71</v>
      </c>
      <c r="F282" s="138">
        <f t="shared" si="15"/>
        <v>0</v>
      </c>
      <c r="G282" s="138"/>
      <c r="H282" s="137">
        <f t="shared" si="15"/>
        <v>2389.71</v>
      </c>
      <c r="I282" s="184"/>
      <c r="J282" s="184"/>
      <c r="K282" s="146"/>
    </row>
    <row r="283" spans="1:11" s="108" customFormat="1" ht="19.5">
      <c r="A283" s="110" t="s">
        <v>356</v>
      </c>
      <c r="B283" s="24" t="s">
        <v>491</v>
      </c>
      <c r="C283" s="24" t="s">
        <v>357</v>
      </c>
      <c r="D283" s="24"/>
      <c r="E283" s="137">
        <f t="shared" si="15"/>
        <v>2389.71</v>
      </c>
      <c r="F283" s="138">
        <f t="shared" si="15"/>
        <v>0</v>
      </c>
      <c r="G283" s="138"/>
      <c r="H283" s="137">
        <f t="shared" si="15"/>
        <v>2389.71</v>
      </c>
      <c r="I283" s="184"/>
      <c r="J283" s="184"/>
      <c r="K283" s="146"/>
    </row>
    <row r="284" spans="1:11" s="108" customFormat="1" ht="18.75">
      <c r="A284" s="106" t="s">
        <v>422</v>
      </c>
      <c r="B284" s="24" t="s">
        <v>491</v>
      </c>
      <c r="C284" s="24" t="s">
        <v>544</v>
      </c>
      <c r="D284" s="24"/>
      <c r="E284" s="137">
        <f t="shared" si="15"/>
        <v>2389.71</v>
      </c>
      <c r="F284" s="138">
        <f t="shared" si="15"/>
        <v>0</v>
      </c>
      <c r="G284" s="138"/>
      <c r="H284" s="137">
        <f t="shared" si="15"/>
        <v>2389.71</v>
      </c>
      <c r="I284" s="184"/>
      <c r="J284" s="184"/>
      <c r="K284" s="146"/>
    </row>
    <row r="285" spans="1:11" s="108" customFormat="1" ht="37.5">
      <c r="A285" s="106" t="s">
        <v>280</v>
      </c>
      <c r="B285" s="24" t="s">
        <v>491</v>
      </c>
      <c r="C285" s="24" t="s">
        <v>544</v>
      </c>
      <c r="D285" s="24" t="s">
        <v>281</v>
      </c>
      <c r="E285" s="137">
        <v>2389.71</v>
      </c>
      <c r="F285" s="138"/>
      <c r="G285" s="138"/>
      <c r="H285" s="137">
        <f>E285+F285</f>
        <v>2389.71</v>
      </c>
      <c r="I285" s="184"/>
      <c r="J285" s="184"/>
      <c r="K285" s="146"/>
    </row>
    <row r="286" spans="1:11" s="108" customFormat="1" ht="19.5">
      <c r="A286" s="110" t="s">
        <v>272</v>
      </c>
      <c r="B286" s="24" t="s">
        <v>491</v>
      </c>
      <c r="C286" s="24" t="s">
        <v>376</v>
      </c>
      <c r="D286" s="24" t="s">
        <v>377</v>
      </c>
      <c r="E286" s="137">
        <f aca="true" t="shared" si="16" ref="E286:H288">E287</f>
        <v>8.9</v>
      </c>
      <c r="F286" s="138">
        <f t="shared" si="16"/>
        <v>0</v>
      </c>
      <c r="G286" s="138"/>
      <c r="H286" s="137">
        <f t="shared" si="16"/>
        <v>8.9</v>
      </c>
      <c r="I286" s="184"/>
      <c r="J286" s="184"/>
      <c r="K286" s="146"/>
    </row>
    <row r="287" spans="1:11" s="108" customFormat="1" ht="18.75">
      <c r="A287" s="106" t="s">
        <v>378</v>
      </c>
      <c r="B287" s="24" t="s">
        <v>491</v>
      </c>
      <c r="C287" s="24" t="s">
        <v>379</v>
      </c>
      <c r="D287" s="24"/>
      <c r="E287" s="137">
        <f t="shared" si="16"/>
        <v>8.9</v>
      </c>
      <c r="F287" s="138">
        <f>F288</f>
        <v>0</v>
      </c>
      <c r="G287" s="138"/>
      <c r="H287" s="137">
        <f t="shared" si="16"/>
        <v>8.9</v>
      </c>
      <c r="I287" s="184"/>
      <c r="J287" s="184"/>
      <c r="K287" s="146"/>
    </row>
    <row r="288" spans="1:11" s="108" customFormat="1" ht="93.75">
      <c r="A288" s="112" t="s">
        <v>545</v>
      </c>
      <c r="B288" s="24" t="s">
        <v>491</v>
      </c>
      <c r="C288" s="24" t="s">
        <v>546</v>
      </c>
      <c r="D288" s="24" t="s">
        <v>377</v>
      </c>
      <c r="E288" s="137">
        <f t="shared" si="16"/>
        <v>8.9</v>
      </c>
      <c r="F288" s="138">
        <f t="shared" si="16"/>
        <v>0</v>
      </c>
      <c r="G288" s="138"/>
      <c r="H288" s="137">
        <f t="shared" si="16"/>
        <v>8.9</v>
      </c>
      <c r="I288" s="184"/>
      <c r="J288" s="184"/>
      <c r="K288" s="146"/>
    </row>
    <row r="289" spans="1:11" s="108" customFormat="1" ht="37.5">
      <c r="A289" s="106" t="s">
        <v>280</v>
      </c>
      <c r="B289" s="24" t="s">
        <v>491</v>
      </c>
      <c r="C289" s="24" t="s">
        <v>546</v>
      </c>
      <c r="D289" s="24" t="s">
        <v>281</v>
      </c>
      <c r="E289" s="137">
        <v>8.9</v>
      </c>
      <c r="F289" s="138"/>
      <c r="G289" s="138"/>
      <c r="H289" s="137">
        <v>8.9</v>
      </c>
      <c r="I289" s="184"/>
      <c r="J289" s="184"/>
      <c r="K289" s="146"/>
    </row>
    <row r="290" spans="1:11" s="108" customFormat="1" ht="37.5">
      <c r="A290" s="23" t="s">
        <v>547</v>
      </c>
      <c r="B290" s="214" t="s">
        <v>548</v>
      </c>
      <c r="C290" s="214"/>
      <c r="D290" s="21"/>
      <c r="E290" s="139">
        <f>E291+E411+E415</f>
        <v>386365.814</v>
      </c>
      <c r="F290" s="139">
        <f>F291+F411+F415</f>
        <v>535.54</v>
      </c>
      <c r="G290" s="139">
        <f>G291+G411+G415</f>
        <v>-0.01</v>
      </c>
      <c r="H290" s="139">
        <f>E290+F290+G290</f>
        <v>386901.344</v>
      </c>
      <c r="I290" s="185">
        <v>386365.8</v>
      </c>
      <c r="J290" s="192"/>
      <c r="K290" s="146"/>
    </row>
    <row r="291" spans="1:11" s="108" customFormat="1" ht="37.5">
      <c r="A291" s="23" t="s">
        <v>549</v>
      </c>
      <c r="B291" s="26" t="s">
        <v>548</v>
      </c>
      <c r="C291" s="26" t="s">
        <v>550</v>
      </c>
      <c r="D291" s="25"/>
      <c r="E291" s="137">
        <f>E292+E319+E354+E388+E397+E404</f>
        <v>386309.014</v>
      </c>
      <c r="F291" s="137">
        <f>F292+F319+F354+F388+F397+F404</f>
        <v>535.54</v>
      </c>
      <c r="G291" s="137">
        <f>G292+G319+G354+G388+G397+G404</f>
        <v>-0.01</v>
      </c>
      <c r="H291" s="137">
        <f>E291+F291+G291</f>
        <v>386844.544</v>
      </c>
      <c r="I291" s="184"/>
      <c r="J291" s="184"/>
      <c r="K291" s="146"/>
    </row>
    <row r="292" spans="1:11" s="108" customFormat="1" ht="39">
      <c r="A292" s="28" t="s">
        <v>551</v>
      </c>
      <c r="B292" s="26" t="s">
        <v>548</v>
      </c>
      <c r="C292" s="26" t="s">
        <v>552</v>
      </c>
      <c r="D292" s="25"/>
      <c r="E292" s="137">
        <f>E293+E295+E297+E299+E301+E303+E315+E317+E313+E307+E311+E309</f>
        <v>140952.069</v>
      </c>
      <c r="F292" s="137">
        <f>F293+F295+F297+F299+F301+F303+F315+F317+F313+F307+F311+F309</f>
        <v>0</v>
      </c>
      <c r="G292" s="137">
        <f>G293+G295+G297+G299+G301+G303+G315+G317+G313+G307+G311+G309</f>
        <v>0</v>
      </c>
      <c r="H292" s="137">
        <f>E292+F292</f>
        <v>140952.069</v>
      </c>
      <c r="I292" s="184"/>
      <c r="J292" s="184"/>
      <c r="K292" s="146"/>
    </row>
    <row r="293" spans="1:11" s="108" customFormat="1" ht="37.5">
      <c r="A293" s="27" t="s">
        <v>553</v>
      </c>
      <c r="B293" s="26" t="s">
        <v>548</v>
      </c>
      <c r="C293" s="26" t="s">
        <v>554</v>
      </c>
      <c r="D293" s="25"/>
      <c r="E293" s="137">
        <f>E294</f>
        <v>40844.574</v>
      </c>
      <c r="F293" s="137">
        <f>F294</f>
        <v>0</v>
      </c>
      <c r="G293" s="137"/>
      <c r="H293" s="137">
        <f>H294</f>
        <v>40844.574</v>
      </c>
      <c r="I293" s="184"/>
      <c r="J293" s="184"/>
      <c r="K293" s="146"/>
    </row>
    <row r="294" spans="1:11" s="108" customFormat="1" ht="37.5">
      <c r="A294" s="106" t="s">
        <v>421</v>
      </c>
      <c r="B294" s="26" t="s">
        <v>548</v>
      </c>
      <c r="C294" s="26" t="s">
        <v>554</v>
      </c>
      <c r="D294" s="26" t="s">
        <v>398</v>
      </c>
      <c r="E294" s="137">
        <v>40844.574</v>
      </c>
      <c r="F294" s="136"/>
      <c r="G294" s="137"/>
      <c r="H294" s="137">
        <f>E294+F294</f>
        <v>40844.574</v>
      </c>
      <c r="I294" s="184"/>
      <c r="J294" s="184"/>
      <c r="K294" s="146"/>
    </row>
    <row r="295" spans="1:11" s="108" customFormat="1" ht="37.5">
      <c r="A295" s="27" t="s">
        <v>555</v>
      </c>
      <c r="B295" s="26" t="s">
        <v>548</v>
      </c>
      <c r="C295" s="26" t="s">
        <v>556</v>
      </c>
      <c r="D295" s="25"/>
      <c r="E295" s="137">
        <f>E296</f>
        <v>0</v>
      </c>
      <c r="F295" s="137">
        <f>F296</f>
        <v>0</v>
      </c>
      <c r="G295" s="137">
        <f>G296</f>
        <v>0</v>
      </c>
      <c r="H295" s="137">
        <f>H296</f>
        <v>0</v>
      </c>
      <c r="I295" s="184"/>
      <c r="J295" s="184"/>
      <c r="K295" s="146"/>
    </row>
    <row r="296" spans="1:11" s="108" customFormat="1" ht="37.5">
      <c r="A296" s="106" t="s">
        <v>421</v>
      </c>
      <c r="B296" s="26" t="s">
        <v>548</v>
      </c>
      <c r="C296" s="26" t="s">
        <v>556</v>
      </c>
      <c r="D296" s="26" t="s">
        <v>398</v>
      </c>
      <c r="E296" s="137">
        <v>0</v>
      </c>
      <c r="F296" s="137">
        <v>0</v>
      </c>
      <c r="G296" s="137"/>
      <c r="H296" s="137">
        <f>E296+F296</f>
        <v>0</v>
      </c>
      <c r="I296" s="184"/>
      <c r="J296" s="184"/>
      <c r="K296" s="146"/>
    </row>
    <row r="297" spans="1:11" s="108" customFormat="1" ht="37.5">
      <c r="A297" s="106" t="s">
        <v>557</v>
      </c>
      <c r="B297" s="26" t="s">
        <v>548</v>
      </c>
      <c r="C297" s="26" t="s">
        <v>558</v>
      </c>
      <c r="D297" s="26"/>
      <c r="E297" s="137">
        <f>E298</f>
        <v>725</v>
      </c>
      <c r="F297" s="137">
        <f>F298</f>
        <v>0</v>
      </c>
      <c r="G297" s="137">
        <f>G298</f>
        <v>0</v>
      </c>
      <c r="H297" s="137">
        <f>H298</f>
        <v>725</v>
      </c>
      <c r="I297" s="184"/>
      <c r="J297" s="184"/>
      <c r="K297" s="146"/>
    </row>
    <row r="298" spans="1:11" s="108" customFormat="1" ht="37.5">
      <c r="A298" s="106" t="s">
        <v>421</v>
      </c>
      <c r="B298" s="26" t="s">
        <v>548</v>
      </c>
      <c r="C298" s="26" t="s">
        <v>558</v>
      </c>
      <c r="D298" s="29">
        <v>600</v>
      </c>
      <c r="E298" s="137">
        <v>725</v>
      </c>
      <c r="F298" s="137">
        <v>0</v>
      </c>
      <c r="G298" s="137"/>
      <c r="H298" s="137">
        <f>E298+F298</f>
        <v>725</v>
      </c>
      <c r="I298" s="184"/>
      <c r="J298" s="184"/>
      <c r="K298" s="146"/>
    </row>
    <row r="299" spans="1:11" s="108" customFormat="1" ht="37.5">
      <c r="A299" s="106" t="s">
        <v>559</v>
      </c>
      <c r="B299" s="24" t="s">
        <v>548</v>
      </c>
      <c r="C299" s="26" t="s">
        <v>560</v>
      </c>
      <c r="D299" s="26"/>
      <c r="E299" s="137">
        <f>E300</f>
        <v>865.435</v>
      </c>
      <c r="F299" s="137">
        <f>F300</f>
        <v>0</v>
      </c>
      <c r="G299" s="137">
        <f>G300</f>
        <v>0</v>
      </c>
      <c r="H299" s="137">
        <f>E299+F299+G299</f>
        <v>865.435</v>
      </c>
      <c r="I299" s="184"/>
      <c r="J299" s="184"/>
      <c r="K299" s="146"/>
    </row>
    <row r="300" spans="1:11" s="108" customFormat="1" ht="37.5">
      <c r="A300" s="106" t="s">
        <v>421</v>
      </c>
      <c r="B300" s="26" t="s">
        <v>548</v>
      </c>
      <c r="C300" s="26" t="s">
        <v>560</v>
      </c>
      <c r="D300" s="29">
        <v>600</v>
      </c>
      <c r="E300" s="137">
        <v>865.435</v>
      </c>
      <c r="F300" s="137"/>
      <c r="G300" s="137"/>
      <c r="H300" s="137">
        <f>E300+F300+G300</f>
        <v>865.435</v>
      </c>
      <c r="I300" s="184"/>
      <c r="J300" s="184"/>
      <c r="K300" s="146"/>
    </row>
    <row r="301" spans="1:11" s="108" customFormat="1" ht="18.75">
      <c r="A301" s="106" t="s">
        <v>561</v>
      </c>
      <c r="B301" s="26" t="s">
        <v>548</v>
      </c>
      <c r="C301" s="26" t="s">
        <v>562</v>
      </c>
      <c r="D301" s="26"/>
      <c r="E301" s="137">
        <f>E302</f>
        <v>15</v>
      </c>
      <c r="F301" s="137">
        <f>F302</f>
        <v>0</v>
      </c>
      <c r="G301" s="137">
        <f>G302</f>
        <v>0</v>
      </c>
      <c r="H301" s="137">
        <f>H302</f>
        <v>15</v>
      </c>
      <c r="I301" s="184"/>
      <c r="J301" s="184"/>
      <c r="K301" s="146"/>
    </row>
    <row r="302" spans="1:11" s="108" customFormat="1" ht="37.5">
      <c r="A302" s="106" t="s">
        <v>280</v>
      </c>
      <c r="B302" s="26" t="s">
        <v>548</v>
      </c>
      <c r="C302" s="26" t="s">
        <v>562</v>
      </c>
      <c r="D302" s="29">
        <v>200</v>
      </c>
      <c r="E302" s="137">
        <v>15</v>
      </c>
      <c r="F302" s="137">
        <v>0</v>
      </c>
      <c r="G302" s="137"/>
      <c r="H302" s="137">
        <v>15</v>
      </c>
      <c r="I302" s="184"/>
      <c r="J302" s="184"/>
      <c r="K302" s="146"/>
    </row>
    <row r="303" spans="1:11" s="108" customFormat="1" ht="37.5">
      <c r="A303" s="106" t="s">
        <v>563</v>
      </c>
      <c r="B303" s="26" t="s">
        <v>548</v>
      </c>
      <c r="C303" s="26" t="s">
        <v>564</v>
      </c>
      <c r="D303" s="26"/>
      <c r="E303" s="137">
        <f>E304+E305+E306</f>
        <v>386</v>
      </c>
      <c r="F303" s="137">
        <f>F304+F305+F306</f>
        <v>0</v>
      </c>
      <c r="G303" s="137">
        <f>G304+G305+G306</f>
        <v>0</v>
      </c>
      <c r="H303" s="137">
        <f>E303+F303</f>
        <v>386</v>
      </c>
      <c r="I303" s="184"/>
      <c r="J303" s="184"/>
      <c r="K303" s="146"/>
    </row>
    <row r="304" spans="1:11" s="108" customFormat="1" ht="37.5">
      <c r="A304" s="106" t="s">
        <v>280</v>
      </c>
      <c r="B304" s="26" t="s">
        <v>548</v>
      </c>
      <c r="C304" s="26" t="s">
        <v>564</v>
      </c>
      <c r="D304" s="26" t="s">
        <v>281</v>
      </c>
      <c r="E304" s="137">
        <v>20</v>
      </c>
      <c r="F304" s="137"/>
      <c r="G304" s="137"/>
      <c r="H304" s="137">
        <f>E304+F304</f>
        <v>20</v>
      </c>
      <c r="I304" s="184"/>
      <c r="J304" s="184"/>
      <c r="K304" s="146"/>
    </row>
    <row r="305" spans="1:11" s="108" customFormat="1" ht="18.75">
      <c r="A305" s="106" t="s">
        <v>331</v>
      </c>
      <c r="B305" s="26" t="s">
        <v>548</v>
      </c>
      <c r="C305" s="26" t="s">
        <v>564</v>
      </c>
      <c r="D305" s="26" t="s">
        <v>332</v>
      </c>
      <c r="E305" s="137">
        <v>60</v>
      </c>
      <c r="F305" s="137">
        <v>0</v>
      </c>
      <c r="G305" s="137"/>
      <c r="H305" s="137">
        <f>E305+F305</f>
        <v>60</v>
      </c>
      <c r="I305" s="184"/>
      <c r="J305" s="184"/>
      <c r="K305" s="146"/>
    </row>
    <row r="306" spans="1:11" s="108" customFormat="1" ht="37.5">
      <c r="A306" s="106" t="s">
        <v>421</v>
      </c>
      <c r="B306" s="26" t="s">
        <v>548</v>
      </c>
      <c r="C306" s="26" t="s">
        <v>564</v>
      </c>
      <c r="D306" s="26" t="s">
        <v>398</v>
      </c>
      <c r="E306" s="137">
        <v>306</v>
      </c>
      <c r="F306" s="137"/>
      <c r="G306" s="137"/>
      <c r="H306" s="137">
        <f>E306+F306</f>
        <v>306</v>
      </c>
      <c r="I306" s="184"/>
      <c r="J306" s="184"/>
      <c r="K306" s="146"/>
    </row>
    <row r="307" spans="1:11" s="108" customFormat="1" ht="37.5">
      <c r="A307" s="106" t="s">
        <v>565</v>
      </c>
      <c r="B307" s="26" t="s">
        <v>548</v>
      </c>
      <c r="C307" s="26" t="s">
        <v>566</v>
      </c>
      <c r="D307" s="26"/>
      <c r="E307" s="137">
        <f>E308</f>
        <v>1994.664</v>
      </c>
      <c r="F307" s="137">
        <f>F308</f>
        <v>0</v>
      </c>
      <c r="G307" s="137">
        <f>G308</f>
        <v>0</v>
      </c>
      <c r="H307" s="137">
        <f>E307+F307+G307</f>
        <v>1994.664</v>
      </c>
      <c r="I307" s="184"/>
      <c r="J307" s="184"/>
      <c r="K307" s="146"/>
    </row>
    <row r="308" spans="1:11" s="108" customFormat="1" ht="37.5">
      <c r="A308" s="106" t="s">
        <v>421</v>
      </c>
      <c r="B308" s="26" t="s">
        <v>548</v>
      </c>
      <c r="C308" s="26" t="s">
        <v>566</v>
      </c>
      <c r="D308" s="26" t="s">
        <v>398</v>
      </c>
      <c r="E308" s="137">
        <v>1994.664</v>
      </c>
      <c r="F308" s="136"/>
      <c r="G308" s="137"/>
      <c r="H308" s="137">
        <f>E308+F308+G308</f>
        <v>1994.664</v>
      </c>
      <c r="I308" s="184"/>
      <c r="J308" s="184"/>
      <c r="K308" s="146"/>
    </row>
    <row r="309" spans="1:11" s="108" customFormat="1" ht="37.5">
      <c r="A309" s="106" t="s">
        <v>765</v>
      </c>
      <c r="B309" s="26" t="s">
        <v>548</v>
      </c>
      <c r="C309" s="26" t="s">
        <v>766</v>
      </c>
      <c r="D309" s="26"/>
      <c r="E309" s="137">
        <f>E310</f>
        <v>510.812</v>
      </c>
      <c r="F309" s="137">
        <f>F310</f>
        <v>0</v>
      </c>
      <c r="G309" s="137"/>
      <c r="H309" s="137">
        <f aca="true" t="shared" si="17" ref="H309:H314">E309+F309</f>
        <v>510.812</v>
      </c>
      <c r="I309" s="184"/>
      <c r="J309" s="184"/>
      <c r="K309" s="146"/>
    </row>
    <row r="310" spans="1:11" s="108" customFormat="1" ht="37.5">
      <c r="A310" s="106" t="s">
        <v>421</v>
      </c>
      <c r="B310" s="26" t="s">
        <v>548</v>
      </c>
      <c r="C310" s="26" t="s">
        <v>766</v>
      </c>
      <c r="D310" s="26" t="s">
        <v>398</v>
      </c>
      <c r="E310" s="137">
        <v>510.812</v>
      </c>
      <c r="F310" s="136"/>
      <c r="G310" s="137"/>
      <c r="H310" s="137">
        <f t="shared" si="17"/>
        <v>510.812</v>
      </c>
      <c r="I310" s="184"/>
      <c r="J310" s="184"/>
      <c r="K310" s="146"/>
    </row>
    <row r="311" spans="1:11" s="108" customFormat="1" ht="75">
      <c r="A311" s="106" t="s">
        <v>567</v>
      </c>
      <c r="B311" s="26" t="s">
        <v>548</v>
      </c>
      <c r="C311" s="26" t="s">
        <v>568</v>
      </c>
      <c r="D311" s="26"/>
      <c r="E311" s="137">
        <f>E312</f>
        <v>103.2</v>
      </c>
      <c r="F311" s="137">
        <f>F312</f>
        <v>0</v>
      </c>
      <c r="G311" s="137">
        <f>G312</f>
        <v>0</v>
      </c>
      <c r="H311" s="137">
        <f t="shared" si="17"/>
        <v>103.2</v>
      </c>
      <c r="I311" s="184"/>
      <c r="J311" s="184"/>
      <c r="K311" s="146"/>
    </row>
    <row r="312" spans="1:11" s="108" customFormat="1" ht="37.5">
      <c r="A312" s="106" t="s">
        <v>421</v>
      </c>
      <c r="B312" s="26" t="s">
        <v>548</v>
      </c>
      <c r="C312" s="26" t="s">
        <v>568</v>
      </c>
      <c r="D312" s="26" t="s">
        <v>398</v>
      </c>
      <c r="E312" s="137">
        <v>103.2</v>
      </c>
      <c r="F312" s="137">
        <v>0</v>
      </c>
      <c r="G312" s="137"/>
      <c r="H312" s="137">
        <f t="shared" si="17"/>
        <v>103.2</v>
      </c>
      <c r="I312" s="184"/>
      <c r="J312" s="184"/>
      <c r="K312" s="146"/>
    </row>
    <row r="313" spans="1:11" s="108" customFormat="1" ht="37.5">
      <c r="A313" s="106" t="s">
        <v>569</v>
      </c>
      <c r="B313" s="26" t="s">
        <v>548</v>
      </c>
      <c r="C313" s="26" t="s">
        <v>570</v>
      </c>
      <c r="D313" s="26"/>
      <c r="E313" s="137">
        <f>E314</f>
        <v>236.86</v>
      </c>
      <c r="F313" s="137">
        <f>F314</f>
        <v>0</v>
      </c>
      <c r="G313" s="137"/>
      <c r="H313" s="137">
        <f t="shared" si="17"/>
        <v>236.86</v>
      </c>
      <c r="I313" s="184"/>
      <c r="J313" s="184"/>
      <c r="K313" s="146"/>
    </row>
    <row r="314" spans="1:11" s="108" customFormat="1" ht="37.5">
      <c r="A314" s="106" t="s">
        <v>421</v>
      </c>
      <c r="B314" s="26" t="s">
        <v>548</v>
      </c>
      <c r="C314" s="26" t="s">
        <v>570</v>
      </c>
      <c r="D314" s="26" t="s">
        <v>398</v>
      </c>
      <c r="E314" s="137">
        <v>236.86</v>
      </c>
      <c r="F314" s="137"/>
      <c r="G314" s="137"/>
      <c r="H314" s="137">
        <f t="shared" si="17"/>
        <v>236.86</v>
      </c>
      <c r="I314" s="184"/>
      <c r="J314" s="184"/>
      <c r="K314" s="146"/>
    </row>
    <row r="315" spans="1:11" s="108" customFormat="1" ht="56.25">
      <c r="A315" s="106" t="s">
        <v>571</v>
      </c>
      <c r="B315" s="24" t="s">
        <v>548</v>
      </c>
      <c r="C315" s="24" t="s">
        <v>572</v>
      </c>
      <c r="D315" s="26"/>
      <c r="E315" s="137">
        <f>E316</f>
        <v>92730.4</v>
      </c>
      <c r="F315" s="137">
        <f>F316</f>
        <v>0</v>
      </c>
      <c r="G315" s="137"/>
      <c r="H315" s="137">
        <f>H316</f>
        <v>92730.4</v>
      </c>
      <c r="I315" s="184"/>
      <c r="J315" s="184"/>
      <c r="K315" s="146"/>
    </row>
    <row r="316" spans="1:11" s="108" customFormat="1" ht="37.5">
      <c r="A316" s="106" t="s">
        <v>421</v>
      </c>
      <c r="B316" s="26" t="s">
        <v>548</v>
      </c>
      <c r="C316" s="26" t="s">
        <v>572</v>
      </c>
      <c r="D316" s="26" t="s">
        <v>398</v>
      </c>
      <c r="E316" s="137">
        <v>92730.4</v>
      </c>
      <c r="F316" s="136"/>
      <c r="G316" s="137"/>
      <c r="H316" s="137">
        <f>E316+F316</f>
        <v>92730.4</v>
      </c>
      <c r="I316" s="184"/>
      <c r="J316" s="184"/>
      <c r="K316" s="146"/>
    </row>
    <row r="317" spans="1:11" s="108" customFormat="1" ht="93.75">
      <c r="A317" s="106" t="s">
        <v>573</v>
      </c>
      <c r="B317" s="24" t="s">
        <v>548</v>
      </c>
      <c r="C317" s="24" t="s">
        <v>574</v>
      </c>
      <c r="D317" s="29"/>
      <c r="E317" s="137">
        <f>E318</f>
        <v>2540.124</v>
      </c>
      <c r="F317" s="137">
        <f>F318</f>
        <v>0</v>
      </c>
      <c r="G317" s="137"/>
      <c r="H317" s="137">
        <f>H318</f>
        <v>2540.124</v>
      </c>
      <c r="I317" s="184"/>
      <c r="J317" s="184"/>
      <c r="K317" s="146"/>
    </row>
    <row r="318" spans="1:11" s="108" customFormat="1" ht="37.5">
      <c r="A318" s="106" t="s">
        <v>421</v>
      </c>
      <c r="B318" s="24" t="s">
        <v>548</v>
      </c>
      <c r="C318" s="24" t="s">
        <v>574</v>
      </c>
      <c r="D318" s="29">
        <v>600</v>
      </c>
      <c r="E318" s="137">
        <v>2540.124</v>
      </c>
      <c r="F318" s="136"/>
      <c r="G318" s="137"/>
      <c r="H318" s="137">
        <f>E318+F318</f>
        <v>2540.124</v>
      </c>
      <c r="I318" s="184"/>
      <c r="J318" s="184"/>
      <c r="K318" s="146"/>
    </row>
    <row r="319" spans="1:60" s="173" customFormat="1" ht="39">
      <c r="A319" s="110" t="s">
        <v>575</v>
      </c>
      <c r="B319" s="26" t="s">
        <v>548</v>
      </c>
      <c r="C319" s="26" t="s">
        <v>576</v>
      </c>
      <c r="D319" s="26"/>
      <c r="E319" s="137">
        <f>E320+E322+E326+E328+E330+E332+E338+E341+E348+E350+E352+E335+E346+E344+E324</f>
        <v>204702.54200000002</v>
      </c>
      <c r="F319" s="137">
        <f>F320+F322+F326+F328+F330+F332+F338+F341+F348+F350+F352+F335+F346+F344+F324</f>
        <v>0</v>
      </c>
      <c r="G319" s="137">
        <f>G320+G322+G326+G328+G330+G332+G338+G341+G348+G350+G352+G335+G346+G344+G324</f>
        <v>0.001</v>
      </c>
      <c r="H319" s="137">
        <f>E319+F319+G319</f>
        <v>204702.543</v>
      </c>
      <c r="I319" s="184"/>
      <c r="J319" s="184"/>
      <c r="K319" s="146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</row>
    <row r="320" spans="1:11" s="108" customFormat="1" ht="37.5">
      <c r="A320" s="106" t="s">
        <v>577</v>
      </c>
      <c r="B320" s="26" t="s">
        <v>548</v>
      </c>
      <c r="C320" s="26" t="s">
        <v>578</v>
      </c>
      <c r="D320" s="26"/>
      <c r="E320" s="137">
        <f>E321</f>
        <v>42550.026</v>
      </c>
      <c r="F320" s="137">
        <f>F321</f>
        <v>0</v>
      </c>
      <c r="G320" s="137"/>
      <c r="H320" s="137">
        <f>H321</f>
        <v>42550.026</v>
      </c>
      <c r="I320" s="184"/>
      <c r="J320" s="184"/>
      <c r="K320" s="146"/>
    </row>
    <row r="321" spans="1:11" s="108" customFormat="1" ht="37.5">
      <c r="A321" s="106" t="s">
        <v>421</v>
      </c>
      <c r="B321" s="26" t="s">
        <v>548</v>
      </c>
      <c r="C321" s="26" t="s">
        <v>578</v>
      </c>
      <c r="D321" s="26" t="s">
        <v>398</v>
      </c>
      <c r="E321" s="137">
        <v>42550.026</v>
      </c>
      <c r="F321" s="136"/>
      <c r="G321" s="137"/>
      <c r="H321" s="137">
        <f>E321+F321</f>
        <v>42550.026</v>
      </c>
      <c r="I321" s="184"/>
      <c r="J321" s="184"/>
      <c r="K321" s="146"/>
    </row>
    <row r="322" spans="1:11" s="108" customFormat="1" ht="18.75">
      <c r="A322" s="106" t="s">
        <v>579</v>
      </c>
      <c r="B322" s="26" t="s">
        <v>548</v>
      </c>
      <c r="C322" s="26" t="s">
        <v>580</v>
      </c>
      <c r="D322" s="26"/>
      <c r="E322" s="137">
        <f>E323</f>
        <v>1232.631</v>
      </c>
      <c r="F322" s="137">
        <f>F323</f>
        <v>0</v>
      </c>
      <c r="G322" s="137"/>
      <c r="H322" s="137">
        <f>H323</f>
        <v>1232.631</v>
      </c>
      <c r="I322" s="184"/>
      <c r="J322" s="184"/>
      <c r="K322" s="146"/>
    </row>
    <row r="323" spans="1:11" s="108" customFormat="1" ht="37.5">
      <c r="A323" s="106" t="s">
        <v>421</v>
      </c>
      <c r="B323" s="26" t="s">
        <v>548</v>
      </c>
      <c r="C323" s="26" t="s">
        <v>580</v>
      </c>
      <c r="D323" s="26" t="s">
        <v>398</v>
      </c>
      <c r="E323" s="137">
        <v>1232.631</v>
      </c>
      <c r="F323" s="136"/>
      <c r="G323" s="137"/>
      <c r="H323" s="137">
        <f>E323+F323</f>
        <v>1232.631</v>
      </c>
      <c r="I323" s="184"/>
      <c r="J323" s="184"/>
      <c r="K323" s="146"/>
    </row>
    <row r="324" spans="1:11" s="108" customFormat="1" ht="18.75">
      <c r="A324" s="106" t="s">
        <v>422</v>
      </c>
      <c r="B324" s="26" t="s">
        <v>548</v>
      </c>
      <c r="C324" s="26" t="s">
        <v>764</v>
      </c>
      <c r="D324" s="26"/>
      <c r="E324" s="137">
        <f>E325</f>
        <v>964.35</v>
      </c>
      <c r="F324" s="136">
        <f>F325</f>
        <v>0</v>
      </c>
      <c r="G324" s="137"/>
      <c r="H324" s="137">
        <f>E324+F324</f>
        <v>964.35</v>
      </c>
      <c r="I324" s="184"/>
      <c r="J324" s="184"/>
      <c r="K324" s="146"/>
    </row>
    <row r="325" spans="1:11" s="108" customFormat="1" ht="37.5">
      <c r="A325" s="106" t="s">
        <v>421</v>
      </c>
      <c r="B325" s="26" t="s">
        <v>548</v>
      </c>
      <c r="C325" s="26" t="s">
        <v>764</v>
      </c>
      <c r="D325" s="26" t="s">
        <v>398</v>
      </c>
      <c r="E325" s="137">
        <v>964.35</v>
      </c>
      <c r="F325" s="137"/>
      <c r="G325" s="137">
        <v>-0.001</v>
      </c>
      <c r="H325" s="137">
        <f>E325+F325+G325</f>
        <v>964.349</v>
      </c>
      <c r="I325" s="184"/>
      <c r="J325" s="184"/>
      <c r="K325" s="146"/>
    </row>
    <row r="326" spans="1:11" s="108" customFormat="1" ht="37.5">
      <c r="A326" s="106" t="s">
        <v>581</v>
      </c>
      <c r="B326" s="26" t="s">
        <v>548</v>
      </c>
      <c r="C326" s="26" t="s">
        <v>582</v>
      </c>
      <c r="D326" s="26"/>
      <c r="E326" s="137">
        <f>E327</f>
        <v>6540.894</v>
      </c>
      <c r="F326" s="136">
        <f>F327</f>
        <v>0</v>
      </c>
      <c r="G326" s="137">
        <f>G327</f>
        <v>0.001</v>
      </c>
      <c r="H326" s="137">
        <f>E326+F326+G326</f>
        <v>6540.895</v>
      </c>
      <c r="I326" s="184"/>
      <c r="J326" s="184"/>
      <c r="K326" s="146"/>
    </row>
    <row r="327" spans="1:11" s="108" customFormat="1" ht="37.5">
      <c r="A327" s="106" t="s">
        <v>421</v>
      </c>
      <c r="B327" s="26" t="s">
        <v>548</v>
      </c>
      <c r="C327" s="26" t="s">
        <v>582</v>
      </c>
      <c r="D327" s="26" t="s">
        <v>398</v>
      </c>
      <c r="E327" s="137">
        <v>6540.894</v>
      </c>
      <c r="F327" s="137"/>
      <c r="G327" s="137">
        <v>0.001</v>
      </c>
      <c r="H327" s="137">
        <f>E327+F327+G327</f>
        <v>6540.895</v>
      </c>
      <c r="I327" s="184"/>
      <c r="J327" s="184"/>
      <c r="K327" s="146"/>
    </row>
    <row r="328" spans="1:11" s="108" customFormat="1" ht="37.5">
      <c r="A328" s="106" t="s">
        <v>583</v>
      </c>
      <c r="B328" s="26" t="s">
        <v>548</v>
      </c>
      <c r="C328" s="26" t="s">
        <v>584</v>
      </c>
      <c r="D328" s="26"/>
      <c r="E328" s="137">
        <f>E329</f>
        <v>2868.425</v>
      </c>
      <c r="F328" s="136">
        <f>F329</f>
        <v>0</v>
      </c>
      <c r="G328" s="137">
        <f>G329</f>
        <v>0</v>
      </c>
      <c r="H328" s="137">
        <f>E328+F328+G328</f>
        <v>2868.425</v>
      </c>
      <c r="I328" s="184"/>
      <c r="J328" s="184"/>
      <c r="K328" s="146"/>
    </row>
    <row r="329" spans="1:11" s="108" customFormat="1" ht="37.5">
      <c r="A329" s="106" t="s">
        <v>421</v>
      </c>
      <c r="B329" s="26" t="s">
        <v>548</v>
      </c>
      <c r="C329" s="26" t="s">
        <v>584</v>
      </c>
      <c r="D329" s="26" t="s">
        <v>398</v>
      </c>
      <c r="E329" s="137">
        <v>2868.425</v>
      </c>
      <c r="F329" s="137"/>
      <c r="G329" s="137"/>
      <c r="H329" s="137">
        <f>E329+F329+G329</f>
        <v>2868.425</v>
      </c>
      <c r="I329" s="184"/>
      <c r="J329" s="184"/>
      <c r="K329" s="146"/>
    </row>
    <row r="330" spans="1:11" s="108" customFormat="1" ht="37.5">
      <c r="A330" s="106" t="s">
        <v>585</v>
      </c>
      <c r="B330" s="26" t="s">
        <v>548</v>
      </c>
      <c r="C330" s="26" t="s">
        <v>586</v>
      </c>
      <c r="D330" s="26"/>
      <c r="E330" s="137">
        <f>E331</f>
        <v>1160</v>
      </c>
      <c r="F330" s="137">
        <f>F331</f>
        <v>0</v>
      </c>
      <c r="G330" s="137"/>
      <c r="H330" s="137">
        <f>H331</f>
        <v>1160</v>
      </c>
      <c r="I330" s="184"/>
      <c r="J330" s="184"/>
      <c r="K330" s="146"/>
    </row>
    <row r="331" spans="1:11" s="108" customFormat="1" ht="37.5">
      <c r="A331" s="106" t="s">
        <v>421</v>
      </c>
      <c r="B331" s="26" t="s">
        <v>548</v>
      </c>
      <c r="C331" s="26" t="s">
        <v>586</v>
      </c>
      <c r="D331" s="26" t="s">
        <v>398</v>
      </c>
      <c r="E331" s="137">
        <v>1160</v>
      </c>
      <c r="F331" s="137">
        <v>0</v>
      </c>
      <c r="G331" s="137"/>
      <c r="H331" s="137">
        <f>E331+F331</f>
        <v>1160</v>
      </c>
      <c r="I331" s="184"/>
      <c r="J331" s="184"/>
      <c r="K331" s="146"/>
    </row>
    <row r="332" spans="1:11" s="108" customFormat="1" ht="56.25">
      <c r="A332" s="106" t="s">
        <v>587</v>
      </c>
      <c r="B332" s="26" t="s">
        <v>548</v>
      </c>
      <c r="C332" s="26" t="s">
        <v>588</v>
      </c>
      <c r="D332" s="26"/>
      <c r="E332" s="137">
        <f>E333</f>
        <v>0</v>
      </c>
      <c r="F332" s="137">
        <f>F333</f>
        <v>0</v>
      </c>
      <c r="G332" s="137"/>
      <c r="H332" s="137">
        <f>H333</f>
        <v>0</v>
      </c>
      <c r="I332" s="184"/>
      <c r="J332" s="184"/>
      <c r="K332" s="146"/>
    </row>
    <row r="333" spans="1:11" s="108" customFormat="1" ht="37.5">
      <c r="A333" s="106" t="s">
        <v>464</v>
      </c>
      <c r="B333" s="26" t="s">
        <v>548</v>
      </c>
      <c r="C333" s="26" t="s">
        <v>588</v>
      </c>
      <c r="D333" s="26" t="s">
        <v>310</v>
      </c>
      <c r="E333" s="137">
        <v>0</v>
      </c>
      <c r="F333" s="136"/>
      <c r="G333" s="137"/>
      <c r="H333" s="137">
        <f aca="true" t="shared" si="18" ref="H333:H347">E333+F333</f>
        <v>0</v>
      </c>
      <c r="I333" s="184"/>
      <c r="J333" s="184"/>
      <c r="K333" s="146"/>
    </row>
    <row r="334" spans="1:11" s="108" customFormat="1" ht="37.5">
      <c r="A334" s="106" t="s">
        <v>421</v>
      </c>
      <c r="B334" s="26" t="s">
        <v>548</v>
      </c>
      <c r="C334" s="26" t="s">
        <v>588</v>
      </c>
      <c r="D334" s="26" t="s">
        <v>398</v>
      </c>
      <c r="E334" s="137">
        <v>0</v>
      </c>
      <c r="F334" s="137">
        <v>0</v>
      </c>
      <c r="G334" s="137"/>
      <c r="H334" s="137">
        <f t="shared" si="18"/>
        <v>0</v>
      </c>
      <c r="I334" s="184"/>
      <c r="J334" s="184"/>
      <c r="K334" s="146"/>
    </row>
    <row r="335" spans="1:11" s="108" customFormat="1" ht="18.75">
      <c r="A335" s="106" t="s">
        <v>589</v>
      </c>
      <c r="B335" s="26" t="s">
        <v>548</v>
      </c>
      <c r="C335" s="26" t="s">
        <v>590</v>
      </c>
      <c r="D335" s="26"/>
      <c r="E335" s="137">
        <f>E336+E337</f>
        <v>18.9</v>
      </c>
      <c r="F335" s="137">
        <f>F336+F337</f>
        <v>0</v>
      </c>
      <c r="G335" s="137"/>
      <c r="H335" s="137">
        <f t="shared" si="18"/>
        <v>18.9</v>
      </c>
      <c r="I335" s="184"/>
      <c r="J335" s="184"/>
      <c r="K335" s="146"/>
    </row>
    <row r="336" spans="1:11" s="108" customFormat="1" ht="37.5">
      <c r="A336" s="106" t="s">
        <v>280</v>
      </c>
      <c r="B336" s="26" t="s">
        <v>548</v>
      </c>
      <c r="C336" s="26" t="s">
        <v>590</v>
      </c>
      <c r="D336" s="26" t="s">
        <v>281</v>
      </c>
      <c r="E336" s="137">
        <v>18.9</v>
      </c>
      <c r="F336" s="137">
        <v>0</v>
      </c>
      <c r="G336" s="137"/>
      <c r="H336" s="137">
        <f t="shared" si="18"/>
        <v>18.9</v>
      </c>
      <c r="I336" s="184"/>
      <c r="J336" s="184"/>
      <c r="K336" s="146"/>
    </row>
    <row r="337" spans="1:11" s="108" customFormat="1" ht="37.5">
      <c r="A337" s="106" t="s">
        <v>421</v>
      </c>
      <c r="B337" s="26" t="s">
        <v>548</v>
      </c>
      <c r="C337" s="26" t="s">
        <v>590</v>
      </c>
      <c r="D337" s="26" t="s">
        <v>398</v>
      </c>
      <c r="E337" s="137">
        <v>0</v>
      </c>
      <c r="F337" s="137">
        <v>0</v>
      </c>
      <c r="G337" s="137"/>
      <c r="H337" s="137">
        <f t="shared" si="18"/>
        <v>0</v>
      </c>
      <c r="I337" s="184"/>
      <c r="J337" s="184"/>
      <c r="K337" s="146"/>
    </row>
    <row r="338" spans="1:11" s="108" customFormat="1" ht="37.5">
      <c r="A338" s="106" t="s">
        <v>591</v>
      </c>
      <c r="B338" s="26" t="s">
        <v>548</v>
      </c>
      <c r="C338" s="26" t="s">
        <v>592</v>
      </c>
      <c r="D338" s="26"/>
      <c r="E338" s="137">
        <f>E339+E340</f>
        <v>494.9</v>
      </c>
      <c r="F338" s="137">
        <f>F339+F340</f>
        <v>0</v>
      </c>
      <c r="G338" s="137"/>
      <c r="H338" s="137">
        <f t="shared" si="18"/>
        <v>494.9</v>
      </c>
      <c r="I338" s="184"/>
      <c r="J338" s="184"/>
      <c r="K338" s="146"/>
    </row>
    <row r="339" spans="1:11" s="108" customFormat="1" ht="37.5">
      <c r="A339" s="106" t="s">
        <v>280</v>
      </c>
      <c r="B339" s="26" t="s">
        <v>548</v>
      </c>
      <c r="C339" s="26" t="s">
        <v>592</v>
      </c>
      <c r="D339" s="26" t="s">
        <v>281</v>
      </c>
      <c r="E339" s="137">
        <v>35.9</v>
      </c>
      <c r="F339" s="137"/>
      <c r="G339" s="137"/>
      <c r="H339" s="137">
        <f t="shared" si="18"/>
        <v>35.9</v>
      </c>
      <c r="I339" s="184"/>
      <c r="J339" s="184"/>
      <c r="K339" s="146"/>
    </row>
    <row r="340" spans="1:11" s="108" customFormat="1" ht="37.5">
      <c r="A340" s="106" t="s">
        <v>421</v>
      </c>
      <c r="B340" s="26" t="s">
        <v>548</v>
      </c>
      <c r="C340" s="26" t="s">
        <v>592</v>
      </c>
      <c r="D340" s="26" t="s">
        <v>398</v>
      </c>
      <c r="E340" s="137">
        <v>459</v>
      </c>
      <c r="F340" s="137"/>
      <c r="G340" s="137"/>
      <c r="H340" s="137">
        <f t="shared" si="18"/>
        <v>459</v>
      </c>
      <c r="I340" s="184"/>
      <c r="J340" s="184"/>
      <c r="K340" s="146"/>
    </row>
    <row r="341" spans="1:11" s="108" customFormat="1" ht="18.75">
      <c r="A341" s="106" t="s">
        <v>593</v>
      </c>
      <c r="B341" s="26" t="s">
        <v>548</v>
      </c>
      <c r="C341" s="26" t="s">
        <v>594</v>
      </c>
      <c r="D341" s="26"/>
      <c r="E341" s="137">
        <f>E342+E343</f>
        <v>135</v>
      </c>
      <c r="F341" s="137">
        <f>F342+F343</f>
        <v>0</v>
      </c>
      <c r="G341" s="137"/>
      <c r="H341" s="137">
        <f t="shared" si="18"/>
        <v>135</v>
      </c>
      <c r="I341" s="184"/>
      <c r="J341" s="184"/>
      <c r="K341" s="146"/>
    </row>
    <row r="342" spans="1:11" s="108" customFormat="1" ht="37.5">
      <c r="A342" s="106" t="s">
        <v>280</v>
      </c>
      <c r="B342" s="26" t="s">
        <v>595</v>
      </c>
      <c r="C342" s="26" t="s">
        <v>594</v>
      </c>
      <c r="D342" s="26" t="s">
        <v>281</v>
      </c>
      <c r="E342" s="137">
        <v>35</v>
      </c>
      <c r="F342" s="137"/>
      <c r="G342" s="137"/>
      <c r="H342" s="137">
        <f t="shared" si="18"/>
        <v>35</v>
      </c>
      <c r="I342" s="184"/>
      <c r="J342" s="184"/>
      <c r="K342" s="146"/>
    </row>
    <row r="343" spans="1:11" s="108" customFormat="1" ht="18.75">
      <c r="A343" s="106" t="s">
        <v>331</v>
      </c>
      <c r="B343" s="26" t="s">
        <v>595</v>
      </c>
      <c r="C343" s="26" t="s">
        <v>594</v>
      </c>
      <c r="D343" s="26" t="s">
        <v>332</v>
      </c>
      <c r="E343" s="137">
        <v>100</v>
      </c>
      <c r="F343" s="137"/>
      <c r="G343" s="137"/>
      <c r="H343" s="137">
        <f t="shared" si="18"/>
        <v>100</v>
      </c>
      <c r="I343" s="184"/>
      <c r="J343" s="184"/>
      <c r="K343" s="146"/>
    </row>
    <row r="344" spans="1:11" s="108" customFormat="1" ht="37.5">
      <c r="A344" s="106" t="s">
        <v>596</v>
      </c>
      <c r="B344" s="26" t="s">
        <v>548</v>
      </c>
      <c r="C344" s="26" t="s">
        <v>597</v>
      </c>
      <c r="D344" s="26"/>
      <c r="E344" s="137">
        <f>E345</f>
        <v>0</v>
      </c>
      <c r="F344" s="137">
        <f>F345</f>
        <v>0</v>
      </c>
      <c r="G344" s="137"/>
      <c r="H344" s="137">
        <f t="shared" si="18"/>
        <v>0</v>
      </c>
      <c r="I344" s="184"/>
      <c r="J344" s="184"/>
      <c r="K344" s="146"/>
    </row>
    <row r="345" spans="1:11" s="108" customFormat="1" ht="37.5">
      <c r="A345" s="106" t="s">
        <v>421</v>
      </c>
      <c r="B345" s="26" t="s">
        <v>595</v>
      </c>
      <c r="C345" s="26" t="s">
        <v>597</v>
      </c>
      <c r="D345" s="26" t="s">
        <v>398</v>
      </c>
      <c r="E345" s="137">
        <v>0</v>
      </c>
      <c r="F345" s="137"/>
      <c r="G345" s="137"/>
      <c r="H345" s="137">
        <f t="shared" si="18"/>
        <v>0</v>
      </c>
      <c r="I345" s="184"/>
      <c r="J345" s="184"/>
      <c r="K345" s="146"/>
    </row>
    <row r="346" spans="1:11" s="108" customFormat="1" ht="37.5">
      <c r="A346" s="106" t="s">
        <v>569</v>
      </c>
      <c r="B346" s="26" t="s">
        <v>548</v>
      </c>
      <c r="C346" s="26" t="s">
        <v>598</v>
      </c>
      <c r="D346" s="26"/>
      <c r="E346" s="137">
        <f>E347</f>
        <v>165.14</v>
      </c>
      <c r="F346" s="137">
        <f>F347</f>
        <v>0</v>
      </c>
      <c r="G346" s="137"/>
      <c r="H346" s="137">
        <f t="shared" si="18"/>
        <v>165.14</v>
      </c>
      <c r="I346" s="184"/>
      <c r="J346" s="184"/>
      <c r="K346" s="146"/>
    </row>
    <row r="347" spans="1:11" s="108" customFormat="1" ht="37.5">
      <c r="A347" s="106" t="s">
        <v>421</v>
      </c>
      <c r="B347" s="26" t="s">
        <v>548</v>
      </c>
      <c r="C347" s="26" t="s">
        <v>598</v>
      </c>
      <c r="D347" s="26" t="s">
        <v>398</v>
      </c>
      <c r="E347" s="137">
        <v>165.14</v>
      </c>
      <c r="F347" s="137"/>
      <c r="G347" s="137"/>
      <c r="H347" s="137">
        <f t="shared" si="18"/>
        <v>165.14</v>
      </c>
      <c r="I347" s="184"/>
      <c r="J347" s="184"/>
      <c r="K347" s="146"/>
    </row>
    <row r="348" spans="1:11" s="108" customFormat="1" ht="56.25">
      <c r="A348" s="106" t="s">
        <v>571</v>
      </c>
      <c r="B348" s="24" t="s">
        <v>548</v>
      </c>
      <c r="C348" s="24" t="s">
        <v>599</v>
      </c>
      <c r="D348" s="26"/>
      <c r="E348" s="137">
        <f>E349</f>
        <v>141469.3</v>
      </c>
      <c r="F348" s="137">
        <f>F349</f>
        <v>0</v>
      </c>
      <c r="G348" s="137"/>
      <c r="H348" s="137">
        <f>H349</f>
        <v>141469.3</v>
      </c>
      <c r="I348" s="184"/>
      <c r="J348" s="184"/>
      <c r="K348" s="146"/>
    </row>
    <row r="349" spans="1:11" s="108" customFormat="1" ht="37.5">
      <c r="A349" s="106" t="s">
        <v>421</v>
      </c>
      <c r="B349" s="26" t="s">
        <v>548</v>
      </c>
      <c r="C349" s="26" t="s">
        <v>599</v>
      </c>
      <c r="D349" s="26" t="s">
        <v>398</v>
      </c>
      <c r="E349" s="137">
        <v>141469.3</v>
      </c>
      <c r="F349" s="136"/>
      <c r="G349" s="137"/>
      <c r="H349" s="137">
        <f>E349+F349+G349</f>
        <v>141469.3</v>
      </c>
      <c r="I349" s="184"/>
      <c r="J349" s="184"/>
      <c r="K349" s="146"/>
    </row>
    <row r="350" spans="1:11" s="108" customFormat="1" ht="93.75">
      <c r="A350" s="106" t="s">
        <v>573</v>
      </c>
      <c r="B350" s="24" t="s">
        <v>548</v>
      </c>
      <c r="C350" s="24" t="s">
        <v>600</v>
      </c>
      <c r="D350" s="29"/>
      <c r="E350" s="137">
        <f>E351</f>
        <v>375.776</v>
      </c>
      <c r="F350" s="137">
        <f>F351</f>
        <v>0</v>
      </c>
      <c r="G350" s="137"/>
      <c r="H350" s="137">
        <f>H351</f>
        <v>375.776</v>
      </c>
      <c r="I350" s="184"/>
      <c r="J350" s="184"/>
      <c r="K350" s="146"/>
    </row>
    <row r="351" spans="1:11" s="108" customFormat="1" ht="37.5">
      <c r="A351" s="106" t="s">
        <v>421</v>
      </c>
      <c r="B351" s="24" t="s">
        <v>548</v>
      </c>
      <c r="C351" s="24" t="s">
        <v>600</v>
      </c>
      <c r="D351" s="29">
        <v>600</v>
      </c>
      <c r="E351" s="137">
        <v>375.776</v>
      </c>
      <c r="F351" s="136"/>
      <c r="G351" s="137"/>
      <c r="H351" s="137">
        <f>E351+F351</f>
        <v>375.776</v>
      </c>
      <c r="I351" s="184"/>
      <c r="J351" s="184"/>
      <c r="K351" s="146"/>
    </row>
    <row r="352" spans="1:11" s="108" customFormat="1" ht="56.25">
      <c r="A352" s="106" t="s">
        <v>607</v>
      </c>
      <c r="B352" s="26" t="s">
        <v>548</v>
      </c>
      <c r="C352" s="26" t="s">
        <v>608</v>
      </c>
      <c r="D352" s="26"/>
      <c r="E352" s="137">
        <f>E353</f>
        <v>6727.2</v>
      </c>
      <c r="F352" s="137">
        <f>F353</f>
        <v>0</v>
      </c>
      <c r="G352" s="137"/>
      <c r="H352" s="137">
        <f>H353</f>
        <v>6727.2</v>
      </c>
      <c r="I352" s="184"/>
      <c r="J352" s="184"/>
      <c r="K352" s="146"/>
    </row>
    <row r="353" spans="1:11" s="108" customFormat="1" ht="37.5">
      <c r="A353" s="106" t="s">
        <v>421</v>
      </c>
      <c r="B353" s="26" t="s">
        <v>548</v>
      </c>
      <c r="C353" s="26" t="s">
        <v>608</v>
      </c>
      <c r="D353" s="26" t="s">
        <v>398</v>
      </c>
      <c r="E353" s="137">
        <v>6727.2</v>
      </c>
      <c r="F353" s="137"/>
      <c r="G353" s="137"/>
      <c r="H353" s="137">
        <f>E353+F353</f>
        <v>6727.2</v>
      </c>
      <c r="I353" s="184"/>
      <c r="J353" s="184"/>
      <c r="K353" s="146"/>
    </row>
    <row r="354" spans="1:11" s="108" customFormat="1" ht="19.5">
      <c r="A354" s="110" t="s">
        <v>609</v>
      </c>
      <c r="B354" s="26" t="s">
        <v>548</v>
      </c>
      <c r="C354" s="26" t="s">
        <v>601</v>
      </c>
      <c r="D354" s="26"/>
      <c r="E354" s="137">
        <f>E355+E357+E359+E361+E363+E367+E370+E372+E374+E376+E378+E382+E384+E386+E380</f>
        <v>24727.248999999996</v>
      </c>
      <c r="F354" s="137">
        <f>F355+F357+F359+F361+F363+F367+F370+F372+F374+F376+F378+F382+F384+F386+F380</f>
        <v>540.626</v>
      </c>
      <c r="G354" s="137">
        <f>G355+G357+G359+G361+G363+G367+G370+G372+G374+G376+G378+G382+G384+G386+G380</f>
        <v>0</v>
      </c>
      <c r="H354" s="137">
        <f>E354+F354+G354</f>
        <v>25267.874999999996</v>
      </c>
      <c r="I354" s="184"/>
      <c r="J354" s="184"/>
      <c r="K354" s="146"/>
    </row>
    <row r="355" spans="1:11" s="108" customFormat="1" ht="37.5">
      <c r="A355" s="106" t="s">
        <v>610</v>
      </c>
      <c r="B355" s="26" t="s">
        <v>548</v>
      </c>
      <c r="C355" s="26" t="s">
        <v>611</v>
      </c>
      <c r="D355" s="26"/>
      <c r="E355" s="137">
        <f>E356</f>
        <v>6</v>
      </c>
      <c r="F355" s="137">
        <f>F356</f>
        <v>0</v>
      </c>
      <c r="G355" s="137"/>
      <c r="H355" s="137">
        <f>H356</f>
        <v>6</v>
      </c>
      <c r="I355" s="184"/>
      <c r="J355" s="184"/>
      <c r="K355" s="146"/>
    </row>
    <row r="356" spans="1:11" s="108" customFormat="1" ht="37.5">
      <c r="A356" s="106" t="s">
        <v>280</v>
      </c>
      <c r="B356" s="26" t="s">
        <v>548</v>
      </c>
      <c r="C356" s="26" t="s">
        <v>611</v>
      </c>
      <c r="D356" s="26" t="s">
        <v>281</v>
      </c>
      <c r="E356" s="137">
        <v>6</v>
      </c>
      <c r="F356" s="137"/>
      <c r="G356" s="137"/>
      <c r="H356" s="137">
        <v>6</v>
      </c>
      <c r="I356" s="184"/>
      <c r="J356" s="184"/>
      <c r="K356" s="146"/>
    </row>
    <row r="357" spans="1:11" s="108" customFormat="1" ht="18.75">
      <c r="A357" s="106" t="s">
        <v>612</v>
      </c>
      <c r="B357" s="26" t="s">
        <v>548</v>
      </c>
      <c r="C357" s="26" t="s">
        <v>613</v>
      </c>
      <c r="D357" s="26"/>
      <c r="E357" s="137">
        <f>E358</f>
        <v>800</v>
      </c>
      <c r="F357" s="137">
        <f>F358</f>
        <v>0</v>
      </c>
      <c r="G357" s="137"/>
      <c r="H357" s="137">
        <f>H358</f>
        <v>800</v>
      </c>
      <c r="I357" s="184"/>
      <c r="J357" s="184"/>
      <c r="K357" s="146"/>
    </row>
    <row r="358" spans="1:11" s="108" customFormat="1" ht="37.5">
      <c r="A358" s="106" t="s">
        <v>280</v>
      </c>
      <c r="B358" s="26" t="s">
        <v>548</v>
      </c>
      <c r="C358" s="26" t="s">
        <v>613</v>
      </c>
      <c r="D358" s="26" t="s">
        <v>281</v>
      </c>
      <c r="E358" s="137">
        <v>800</v>
      </c>
      <c r="F358" s="137"/>
      <c r="G358" s="137"/>
      <c r="H358" s="137">
        <v>800</v>
      </c>
      <c r="I358" s="184"/>
      <c r="J358" s="184"/>
      <c r="K358" s="146"/>
    </row>
    <row r="359" spans="1:11" s="108" customFormat="1" ht="18.75">
      <c r="A359" s="106" t="s">
        <v>614</v>
      </c>
      <c r="B359" s="26" t="s">
        <v>548</v>
      </c>
      <c r="C359" s="26" t="s">
        <v>615</v>
      </c>
      <c r="D359" s="26"/>
      <c r="E359" s="137">
        <f>E360</f>
        <v>9</v>
      </c>
      <c r="F359" s="137">
        <f>F360</f>
        <v>0</v>
      </c>
      <c r="G359" s="137"/>
      <c r="H359" s="137">
        <f>H360</f>
        <v>9</v>
      </c>
      <c r="I359" s="184"/>
      <c r="J359" s="184"/>
      <c r="K359" s="146"/>
    </row>
    <row r="360" spans="1:11" s="108" customFormat="1" ht="37.5">
      <c r="A360" s="106" t="s">
        <v>280</v>
      </c>
      <c r="B360" s="26" t="s">
        <v>548</v>
      </c>
      <c r="C360" s="26" t="s">
        <v>615</v>
      </c>
      <c r="D360" s="26" t="s">
        <v>281</v>
      </c>
      <c r="E360" s="137">
        <v>9</v>
      </c>
      <c r="F360" s="137"/>
      <c r="G360" s="137"/>
      <c r="H360" s="137">
        <v>9</v>
      </c>
      <c r="I360" s="184"/>
      <c r="J360" s="184"/>
      <c r="K360" s="146"/>
    </row>
    <row r="361" spans="1:11" s="108" customFormat="1" ht="18.75">
      <c r="A361" s="106" t="s">
        <v>616</v>
      </c>
      <c r="B361" s="26" t="s">
        <v>548</v>
      </c>
      <c r="C361" s="26" t="s">
        <v>617</v>
      </c>
      <c r="D361" s="26"/>
      <c r="E361" s="137">
        <f>E362</f>
        <v>187.5</v>
      </c>
      <c r="F361" s="137">
        <f>F362</f>
        <v>0</v>
      </c>
      <c r="G361" s="137"/>
      <c r="H361" s="137">
        <f>H362</f>
        <v>187.5</v>
      </c>
      <c r="I361" s="184"/>
      <c r="J361" s="184"/>
      <c r="K361" s="146"/>
    </row>
    <row r="362" spans="1:11" s="108" customFormat="1" ht="37.5">
      <c r="A362" s="106" t="s">
        <v>280</v>
      </c>
      <c r="B362" s="26" t="s">
        <v>548</v>
      </c>
      <c r="C362" s="26" t="s">
        <v>617</v>
      </c>
      <c r="D362" s="26" t="s">
        <v>281</v>
      </c>
      <c r="E362" s="137">
        <v>187.5</v>
      </c>
      <c r="F362" s="137"/>
      <c r="G362" s="137"/>
      <c r="H362" s="137">
        <v>187.5</v>
      </c>
      <c r="I362" s="184"/>
      <c r="J362" s="184"/>
      <c r="K362" s="146"/>
    </row>
    <row r="363" spans="1:11" s="108" customFormat="1" ht="37.5">
      <c r="A363" s="106" t="s">
        <v>618</v>
      </c>
      <c r="B363" s="26" t="s">
        <v>548</v>
      </c>
      <c r="C363" s="26" t="s">
        <v>619</v>
      </c>
      <c r="D363" s="26"/>
      <c r="E363" s="137">
        <f>E364</f>
        <v>0</v>
      </c>
      <c r="F363" s="137">
        <f>F364</f>
        <v>0</v>
      </c>
      <c r="G363" s="137"/>
      <c r="H363" s="137">
        <f>H364</f>
        <v>0</v>
      </c>
      <c r="I363" s="184"/>
      <c r="J363" s="184"/>
      <c r="K363" s="146"/>
    </row>
    <row r="364" spans="1:11" s="108" customFormat="1" ht="37.5">
      <c r="A364" s="106" t="s">
        <v>280</v>
      </c>
      <c r="B364" s="26" t="s">
        <v>548</v>
      </c>
      <c r="C364" s="26" t="s">
        <v>619</v>
      </c>
      <c r="D364" s="26" t="s">
        <v>281</v>
      </c>
      <c r="E364" s="137">
        <v>0</v>
      </c>
      <c r="F364" s="137">
        <f>F366+F365</f>
        <v>0</v>
      </c>
      <c r="G364" s="137"/>
      <c r="H364" s="137">
        <f aca="true" t="shared" si="19" ref="H364:H369">E364+F364</f>
        <v>0</v>
      </c>
      <c r="I364" s="184"/>
      <c r="J364" s="184"/>
      <c r="K364" s="146"/>
    </row>
    <row r="365" spans="1:11" s="116" customFormat="1" ht="18.75">
      <c r="A365" s="186" t="s">
        <v>620</v>
      </c>
      <c r="B365" s="188" t="s">
        <v>548</v>
      </c>
      <c r="C365" s="188" t="s">
        <v>621</v>
      </c>
      <c r="D365" s="188" t="s">
        <v>281</v>
      </c>
      <c r="E365" s="189">
        <v>0</v>
      </c>
      <c r="F365" s="189"/>
      <c r="G365" s="189"/>
      <c r="H365" s="189">
        <f t="shared" si="19"/>
        <v>0</v>
      </c>
      <c r="I365" s="184"/>
      <c r="J365" s="184"/>
      <c r="K365" s="150"/>
    </row>
    <row r="366" spans="1:11" s="116" customFormat="1" ht="18.75">
      <c r="A366" s="186" t="s">
        <v>622</v>
      </c>
      <c r="B366" s="188" t="s">
        <v>595</v>
      </c>
      <c r="C366" s="188" t="s">
        <v>619</v>
      </c>
      <c r="D366" s="188" t="s">
        <v>281</v>
      </c>
      <c r="E366" s="189">
        <v>0</v>
      </c>
      <c r="F366" s="189"/>
      <c r="G366" s="189"/>
      <c r="H366" s="189">
        <f t="shared" si="19"/>
        <v>0</v>
      </c>
      <c r="I366" s="184"/>
      <c r="J366" s="184"/>
      <c r="K366" s="150"/>
    </row>
    <row r="367" spans="1:11" s="108" customFormat="1" ht="18.75">
      <c r="A367" s="106" t="s">
        <v>623</v>
      </c>
      <c r="B367" s="26" t="s">
        <v>548</v>
      </c>
      <c r="C367" s="26" t="s">
        <v>624</v>
      </c>
      <c r="D367" s="26"/>
      <c r="E367" s="137">
        <f>E368+E369</f>
        <v>192</v>
      </c>
      <c r="F367" s="137">
        <f>F368+F369</f>
        <v>0</v>
      </c>
      <c r="G367" s="137"/>
      <c r="H367" s="137">
        <f t="shared" si="19"/>
        <v>192</v>
      </c>
      <c r="I367" s="184"/>
      <c r="J367" s="184"/>
      <c r="K367" s="146"/>
    </row>
    <row r="368" spans="1:11" s="108" customFormat="1" ht="37.5">
      <c r="A368" s="106" t="s">
        <v>280</v>
      </c>
      <c r="B368" s="26" t="s">
        <v>548</v>
      </c>
      <c r="C368" s="26" t="s">
        <v>624</v>
      </c>
      <c r="D368" s="26" t="s">
        <v>281</v>
      </c>
      <c r="E368" s="137">
        <v>102</v>
      </c>
      <c r="F368" s="137">
        <v>-33</v>
      </c>
      <c r="G368" s="137"/>
      <c r="H368" s="137">
        <f t="shared" si="19"/>
        <v>69</v>
      </c>
      <c r="I368" s="184"/>
      <c r="J368" s="184"/>
      <c r="K368" s="146"/>
    </row>
    <row r="369" spans="1:11" s="108" customFormat="1" ht="18.75">
      <c r="A369" s="106" t="s">
        <v>331</v>
      </c>
      <c r="B369" s="26" t="s">
        <v>548</v>
      </c>
      <c r="C369" s="26" t="s">
        <v>624</v>
      </c>
      <c r="D369" s="26" t="s">
        <v>332</v>
      </c>
      <c r="E369" s="137">
        <v>90</v>
      </c>
      <c r="F369" s="137">
        <v>33</v>
      </c>
      <c r="G369" s="137"/>
      <c r="H369" s="137">
        <f t="shared" si="19"/>
        <v>123</v>
      </c>
      <c r="I369" s="184"/>
      <c r="J369" s="184"/>
      <c r="K369" s="146"/>
    </row>
    <row r="370" spans="1:11" s="108" customFormat="1" ht="37.5">
      <c r="A370" s="106" t="s">
        <v>801</v>
      </c>
      <c r="B370" s="26" t="s">
        <v>548</v>
      </c>
      <c r="C370" s="26" t="s">
        <v>625</v>
      </c>
      <c r="D370" s="26"/>
      <c r="E370" s="137">
        <f>E371</f>
        <v>1323.049</v>
      </c>
      <c r="F370" s="137">
        <f>F371</f>
        <v>5.086</v>
      </c>
      <c r="G370" s="137"/>
      <c r="H370" s="137">
        <f>H371</f>
        <v>1328.135</v>
      </c>
      <c r="I370" s="184"/>
      <c r="J370" s="184"/>
      <c r="K370" s="146"/>
    </row>
    <row r="371" spans="1:11" s="108" customFormat="1" ht="18.75">
      <c r="A371" s="106" t="s">
        <v>331</v>
      </c>
      <c r="B371" s="26" t="s">
        <v>548</v>
      </c>
      <c r="C371" s="26" t="s">
        <v>625</v>
      </c>
      <c r="D371" s="26" t="s">
        <v>332</v>
      </c>
      <c r="E371" s="137">
        <v>1323.049</v>
      </c>
      <c r="F371" s="137">
        <v>5.086</v>
      </c>
      <c r="G371" s="137"/>
      <c r="H371" s="137">
        <f>E371+F371</f>
        <v>1328.135</v>
      </c>
      <c r="I371" s="184"/>
      <c r="J371" s="184"/>
      <c r="K371" s="146"/>
    </row>
    <row r="372" spans="1:11" s="108" customFormat="1" ht="37.5">
      <c r="A372" s="106" t="s">
        <v>553</v>
      </c>
      <c r="B372" s="26" t="s">
        <v>548</v>
      </c>
      <c r="C372" s="26" t="s">
        <v>602</v>
      </c>
      <c r="D372" s="26"/>
      <c r="E372" s="137">
        <f>E373</f>
        <v>19814.1</v>
      </c>
      <c r="F372" s="137">
        <f>F373</f>
        <v>0</v>
      </c>
      <c r="G372" s="137"/>
      <c r="H372" s="137">
        <f>H373</f>
        <v>19814.1</v>
      </c>
      <c r="I372" s="184"/>
      <c r="J372" s="184"/>
      <c r="K372" s="146"/>
    </row>
    <row r="373" spans="1:11" s="108" customFormat="1" ht="37.5">
      <c r="A373" s="106" t="s">
        <v>421</v>
      </c>
      <c r="B373" s="26" t="s">
        <v>548</v>
      </c>
      <c r="C373" s="26" t="s">
        <v>602</v>
      </c>
      <c r="D373" s="26" t="s">
        <v>398</v>
      </c>
      <c r="E373" s="137">
        <v>19814.1</v>
      </c>
      <c r="F373" s="136"/>
      <c r="G373" s="137"/>
      <c r="H373" s="137">
        <f>E373+F373+G373</f>
        <v>19814.1</v>
      </c>
      <c r="I373" s="184"/>
      <c r="J373" s="184"/>
      <c r="K373" s="146"/>
    </row>
    <row r="374" spans="1:11" s="108" customFormat="1" ht="37.5">
      <c r="A374" s="106" t="s">
        <v>603</v>
      </c>
      <c r="B374" s="26" t="s">
        <v>548</v>
      </c>
      <c r="C374" s="26" t="s">
        <v>604</v>
      </c>
      <c r="D374" s="26"/>
      <c r="E374" s="137">
        <f>E375</f>
        <v>0</v>
      </c>
      <c r="F374" s="137">
        <f>F375</f>
        <v>0</v>
      </c>
      <c r="G374" s="137"/>
      <c r="H374" s="137">
        <f>H375</f>
        <v>0</v>
      </c>
      <c r="I374" s="184"/>
      <c r="J374" s="184"/>
      <c r="K374" s="146"/>
    </row>
    <row r="375" spans="1:11" s="108" customFormat="1" ht="37.5">
      <c r="A375" s="106" t="s">
        <v>421</v>
      </c>
      <c r="B375" s="26" t="s">
        <v>548</v>
      </c>
      <c r="C375" s="26" t="s">
        <v>604</v>
      </c>
      <c r="D375" s="26" t="s">
        <v>398</v>
      </c>
      <c r="E375" s="137">
        <v>0</v>
      </c>
      <c r="F375" s="137">
        <v>0</v>
      </c>
      <c r="G375" s="137"/>
      <c r="H375" s="137">
        <f>E375+F375</f>
        <v>0</v>
      </c>
      <c r="I375" s="184"/>
      <c r="J375" s="184"/>
      <c r="K375" s="146"/>
    </row>
    <row r="376" spans="1:11" s="108" customFormat="1" ht="37.5">
      <c r="A376" s="106" t="s">
        <v>626</v>
      </c>
      <c r="B376" s="26" t="s">
        <v>548</v>
      </c>
      <c r="C376" s="26" t="s">
        <v>605</v>
      </c>
      <c r="D376" s="26"/>
      <c r="E376" s="137">
        <f>E377</f>
        <v>115</v>
      </c>
      <c r="F376" s="137">
        <f>F377</f>
        <v>0</v>
      </c>
      <c r="G376" s="137"/>
      <c r="H376" s="137">
        <f>H377</f>
        <v>115</v>
      </c>
      <c r="I376" s="184"/>
      <c r="J376" s="184"/>
      <c r="K376" s="146"/>
    </row>
    <row r="377" spans="1:11" s="108" customFormat="1" ht="37.5">
      <c r="A377" s="106" t="s">
        <v>421</v>
      </c>
      <c r="B377" s="26" t="s">
        <v>548</v>
      </c>
      <c r="C377" s="26" t="s">
        <v>605</v>
      </c>
      <c r="D377" s="26" t="s">
        <v>398</v>
      </c>
      <c r="E377" s="137">
        <v>115</v>
      </c>
      <c r="F377" s="137">
        <v>0</v>
      </c>
      <c r="G377" s="137"/>
      <c r="H377" s="137">
        <f>E377+F377</f>
        <v>115</v>
      </c>
      <c r="I377" s="184"/>
      <c r="J377" s="184"/>
      <c r="K377" s="146"/>
    </row>
    <row r="378" spans="1:11" s="108" customFormat="1" ht="18.75">
      <c r="A378" s="106" t="s">
        <v>419</v>
      </c>
      <c r="B378" s="26" t="s">
        <v>548</v>
      </c>
      <c r="C378" s="26" t="s">
        <v>606</v>
      </c>
      <c r="D378" s="26"/>
      <c r="E378" s="137">
        <f>E379</f>
        <v>179.16</v>
      </c>
      <c r="F378" s="137">
        <f>F379</f>
        <v>0</v>
      </c>
      <c r="G378" s="137"/>
      <c r="H378" s="137">
        <f>H379</f>
        <v>179.16</v>
      </c>
      <c r="I378" s="184"/>
      <c r="J378" s="184"/>
      <c r="K378" s="146"/>
    </row>
    <row r="379" spans="1:11" s="108" customFormat="1" ht="37.5">
      <c r="A379" s="106" t="s">
        <v>421</v>
      </c>
      <c r="B379" s="26" t="s">
        <v>548</v>
      </c>
      <c r="C379" s="26" t="s">
        <v>606</v>
      </c>
      <c r="D379" s="26" t="s">
        <v>398</v>
      </c>
      <c r="E379" s="137">
        <v>179.16</v>
      </c>
      <c r="F379" s="137"/>
      <c r="G379" s="137"/>
      <c r="H379" s="137">
        <f aca="true" t="shared" si="20" ref="H379:H385">E379+F379</f>
        <v>179.16</v>
      </c>
      <c r="I379" s="184"/>
      <c r="J379" s="184"/>
      <c r="K379" s="146"/>
    </row>
    <row r="380" spans="1:11" s="108" customFormat="1" ht="56.25">
      <c r="A380" s="106" t="s">
        <v>760</v>
      </c>
      <c r="B380" s="26" t="s">
        <v>548</v>
      </c>
      <c r="C380" s="26" t="s">
        <v>759</v>
      </c>
      <c r="D380" s="26"/>
      <c r="E380" s="136">
        <f>E381</f>
        <v>290.5</v>
      </c>
      <c r="F380" s="136">
        <f>F381</f>
        <v>0.04</v>
      </c>
      <c r="G380" s="136"/>
      <c r="H380" s="136">
        <f t="shared" si="20"/>
        <v>290.54</v>
      </c>
      <c r="I380" s="184"/>
      <c r="J380" s="184"/>
      <c r="K380" s="146"/>
    </row>
    <row r="381" spans="1:11" s="108" customFormat="1" ht="37.5">
      <c r="A381" s="106" t="s">
        <v>421</v>
      </c>
      <c r="B381" s="26" t="s">
        <v>548</v>
      </c>
      <c r="C381" s="26" t="s">
        <v>759</v>
      </c>
      <c r="D381" s="26" t="s">
        <v>398</v>
      </c>
      <c r="E381" s="137">
        <v>290.5</v>
      </c>
      <c r="F381" s="137">
        <v>0.04</v>
      </c>
      <c r="G381" s="137"/>
      <c r="H381" s="137">
        <f t="shared" si="20"/>
        <v>290.54</v>
      </c>
      <c r="I381" s="184"/>
      <c r="J381" s="184"/>
      <c r="K381" s="146"/>
    </row>
    <row r="382" spans="1:11" s="108" customFormat="1" ht="37.5">
      <c r="A382" s="106" t="s">
        <v>802</v>
      </c>
      <c r="B382" s="26" t="s">
        <v>548</v>
      </c>
      <c r="C382" s="26" t="s">
        <v>770</v>
      </c>
      <c r="D382" s="26"/>
      <c r="E382" s="137">
        <f>E383</f>
        <v>240</v>
      </c>
      <c r="F382" s="137">
        <f>F383</f>
        <v>0</v>
      </c>
      <c r="G382" s="137"/>
      <c r="H382" s="137">
        <f t="shared" si="20"/>
        <v>240</v>
      </c>
      <c r="I382" s="184"/>
      <c r="J382" s="184"/>
      <c r="K382" s="146"/>
    </row>
    <row r="383" spans="1:11" s="108" customFormat="1" ht="18.75">
      <c r="A383" s="106" t="s">
        <v>331</v>
      </c>
      <c r="B383" s="26" t="s">
        <v>548</v>
      </c>
      <c r="C383" s="26" t="s">
        <v>770</v>
      </c>
      <c r="D383" s="26" t="s">
        <v>332</v>
      </c>
      <c r="E383" s="137">
        <v>240</v>
      </c>
      <c r="F383" s="137"/>
      <c r="G383" s="137"/>
      <c r="H383" s="137">
        <f t="shared" si="20"/>
        <v>240</v>
      </c>
      <c r="I383" s="184"/>
      <c r="J383" s="184"/>
      <c r="K383" s="146"/>
    </row>
    <row r="384" spans="1:11" s="108" customFormat="1" ht="56.25">
      <c r="A384" s="117" t="s">
        <v>757</v>
      </c>
      <c r="B384" s="26" t="s">
        <v>548</v>
      </c>
      <c r="C384" s="26" t="s">
        <v>763</v>
      </c>
      <c r="D384" s="26"/>
      <c r="E384" s="136">
        <f>E385</f>
        <v>800</v>
      </c>
      <c r="F384" s="136">
        <f>F385</f>
        <v>535.5</v>
      </c>
      <c r="G384" s="136"/>
      <c r="H384" s="136">
        <f t="shared" si="20"/>
        <v>1335.5</v>
      </c>
      <c r="I384" s="184"/>
      <c r="J384" s="184"/>
      <c r="K384" s="146"/>
    </row>
    <row r="385" spans="1:11" s="108" customFormat="1" ht="37.5">
      <c r="A385" s="106" t="s">
        <v>421</v>
      </c>
      <c r="B385" s="26" t="s">
        <v>548</v>
      </c>
      <c r="C385" s="26" t="s">
        <v>763</v>
      </c>
      <c r="D385" s="26" t="s">
        <v>398</v>
      </c>
      <c r="E385" s="137">
        <v>800</v>
      </c>
      <c r="F385" s="137">
        <v>535.5</v>
      </c>
      <c r="G385" s="137"/>
      <c r="H385" s="137">
        <f t="shared" si="20"/>
        <v>1335.5</v>
      </c>
      <c r="I385" s="184"/>
      <c r="J385" s="184"/>
      <c r="K385" s="146"/>
    </row>
    <row r="386" spans="1:11" s="108" customFormat="1" ht="56.25">
      <c r="A386" s="106" t="s">
        <v>762</v>
      </c>
      <c r="B386" s="26" t="s">
        <v>548</v>
      </c>
      <c r="C386" s="26" t="s">
        <v>767</v>
      </c>
      <c r="D386" s="26"/>
      <c r="E386" s="137">
        <f>E387</f>
        <v>770.94</v>
      </c>
      <c r="F386" s="137">
        <f>F387</f>
        <v>0</v>
      </c>
      <c r="G386" s="137"/>
      <c r="H386" s="137">
        <f>H387</f>
        <v>770.94</v>
      </c>
      <c r="I386" s="184"/>
      <c r="J386" s="184"/>
      <c r="K386" s="146"/>
    </row>
    <row r="387" spans="1:11" s="108" customFormat="1" ht="18.75">
      <c r="A387" s="106" t="s">
        <v>331</v>
      </c>
      <c r="B387" s="26" t="s">
        <v>548</v>
      </c>
      <c r="C387" s="26" t="s">
        <v>767</v>
      </c>
      <c r="D387" s="26" t="s">
        <v>332</v>
      </c>
      <c r="E387" s="137">
        <v>770.94</v>
      </c>
      <c r="F387" s="137"/>
      <c r="G387" s="137"/>
      <c r="H387" s="137">
        <f>E387+F387</f>
        <v>770.94</v>
      </c>
      <c r="I387" s="184"/>
      <c r="J387" s="184"/>
      <c r="K387" s="146"/>
    </row>
    <row r="388" spans="1:11" s="108" customFormat="1" ht="39">
      <c r="A388" s="110" t="s">
        <v>627</v>
      </c>
      <c r="B388" s="26" t="s">
        <v>548</v>
      </c>
      <c r="C388" s="26" t="s">
        <v>628</v>
      </c>
      <c r="D388" s="26"/>
      <c r="E388" s="137">
        <f>E389+E392+E395</f>
        <v>1415.6039999999998</v>
      </c>
      <c r="F388" s="137">
        <f>F389+F392+F395</f>
        <v>0</v>
      </c>
      <c r="G388" s="137">
        <f>G389+G392+G395</f>
        <v>-0.003</v>
      </c>
      <c r="H388" s="137">
        <f>E388+F388+G388</f>
        <v>1415.6009999999999</v>
      </c>
      <c r="I388" s="184"/>
      <c r="J388" s="184"/>
      <c r="K388" s="146"/>
    </row>
    <row r="389" spans="1:11" s="108" customFormat="1" ht="18.75">
      <c r="A389" s="106" t="s">
        <v>629</v>
      </c>
      <c r="B389" s="26" t="s">
        <v>548</v>
      </c>
      <c r="C389" s="26" t="s">
        <v>630</v>
      </c>
      <c r="D389" s="26"/>
      <c r="E389" s="137">
        <f>E390+E391</f>
        <v>350.03</v>
      </c>
      <c r="F389" s="137">
        <f>F390+F391</f>
        <v>0</v>
      </c>
      <c r="G389" s="137">
        <f>G390+G391</f>
        <v>-0.003</v>
      </c>
      <c r="H389" s="137">
        <f>H390+H391</f>
        <v>350.027</v>
      </c>
      <c r="I389" s="184"/>
      <c r="J389" s="184"/>
      <c r="K389" s="146"/>
    </row>
    <row r="390" spans="1:11" s="108" customFormat="1" ht="37.5">
      <c r="A390" s="106" t="s">
        <v>280</v>
      </c>
      <c r="B390" s="26" t="s">
        <v>548</v>
      </c>
      <c r="C390" s="26" t="s">
        <v>630</v>
      </c>
      <c r="D390" s="26" t="s">
        <v>281</v>
      </c>
      <c r="E390" s="137">
        <v>0</v>
      </c>
      <c r="F390" s="137"/>
      <c r="G390" s="137"/>
      <c r="H390" s="137">
        <f aca="true" t="shared" si="21" ref="H390:H396">E390+F390</f>
        <v>0</v>
      </c>
      <c r="I390" s="184"/>
      <c r="J390" s="184"/>
      <c r="K390" s="146"/>
    </row>
    <row r="391" spans="1:11" s="108" customFormat="1" ht="37.5">
      <c r="A391" s="106" t="s">
        <v>421</v>
      </c>
      <c r="B391" s="26" t="s">
        <v>548</v>
      </c>
      <c r="C391" s="26" t="s">
        <v>630</v>
      </c>
      <c r="D391" s="26" t="s">
        <v>398</v>
      </c>
      <c r="E391" s="137">
        <v>350.03</v>
      </c>
      <c r="F391" s="137"/>
      <c r="G391" s="137">
        <v>-0.003</v>
      </c>
      <c r="H391" s="137">
        <f>E391+F391+G391</f>
        <v>350.027</v>
      </c>
      <c r="I391" s="184"/>
      <c r="J391" s="184"/>
      <c r="K391" s="146"/>
    </row>
    <row r="392" spans="1:11" s="108" customFormat="1" ht="37.5">
      <c r="A392" s="106" t="s">
        <v>631</v>
      </c>
      <c r="B392" s="26" t="s">
        <v>548</v>
      </c>
      <c r="C392" s="26" t="s">
        <v>632</v>
      </c>
      <c r="D392" s="26"/>
      <c r="E392" s="137">
        <f>E393+E394</f>
        <v>357.774</v>
      </c>
      <c r="F392" s="137">
        <f>F393+F394</f>
        <v>0</v>
      </c>
      <c r="G392" s="137"/>
      <c r="H392" s="137">
        <f t="shared" si="21"/>
        <v>357.774</v>
      </c>
      <c r="I392" s="184"/>
      <c r="J392" s="184"/>
      <c r="K392" s="146"/>
    </row>
    <row r="393" spans="1:11" s="108" customFormat="1" ht="37.5">
      <c r="A393" s="106" t="s">
        <v>280</v>
      </c>
      <c r="B393" s="26" t="s">
        <v>548</v>
      </c>
      <c r="C393" s="26" t="s">
        <v>632</v>
      </c>
      <c r="D393" s="26" t="s">
        <v>281</v>
      </c>
      <c r="E393" s="137"/>
      <c r="F393" s="136"/>
      <c r="G393" s="137"/>
      <c r="H393" s="137">
        <f t="shared" si="21"/>
        <v>0</v>
      </c>
      <c r="I393" s="184"/>
      <c r="J393" s="184"/>
      <c r="K393" s="146"/>
    </row>
    <row r="394" spans="1:11" s="108" customFormat="1" ht="37.5">
      <c r="A394" s="106" t="s">
        <v>421</v>
      </c>
      <c r="B394" s="26" t="s">
        <v>548</v>
      </c>
      <c r="C394" s="26" t="s">
        <v>632</v>
      </c>
      <c r="D394" s="26" t="s">
        <v>398</v>
      </c>
      <c r="E394" s="137">
        <v>357.774</v>
      </c>
      <c r="F394" s="136"/>
      <c r="G394" s="137"/>
      <c r="H394" s="137">
        <f t="shared" si="21"/>
        <v>357.774</v>
      </c>
      <c r="I394" s="184"/>
      <c r="J394" s="184"/>
      <c r="K394" s="146"/>
    </row>
    <row r="395" spans="1:11" s="108" customFormat="1" ht="37.5">
      <c r="A395" s="106" t="s">
        <v>633</v>
      </c>
      <c r="B395" s="26" t="s">
        <v>548</v>
      </c>
      <c r="C395" s="26" t="s">
        <v>634</v>
      </c>
      <c r="D395" s="26"/>
      <c r="E395" s="137">
        <f>E396</f>
        <v>707.8</v>
      </c>
      <c r="F395" s="137">
        <f>F396</f>
        <v>0</v>
      </c>
      <c r="G395" s="137"/>
      <c r="H395" s="137">
        <f t="shared" si="21"/>
        <v>707.8</v>
      </c>
      <c r="I395" s="184"/>
      <c r="J395" s="184"/>
      <c r="K395" s="146"/>
    </row>
    <row r="396" spans="1:11" s="108" customFormat="1" ht="37.5">
      <c r="A396" s="106" t="s">
        <v>421</v>
      </c>
      <c r="B396" s="26" t="s">
        <v>548</v>
      </c>
      <c r="C396" s="26" t="s">
        <v>634</v>
      </c>
      <c r="D396" s="26" t="s">
        <v>398</v>
      </c>
      <c r="E396" s="137">
        <v>707.8</v>
      </c>
      <c r="F396" s="137">
        <v>0</v>
      </c>
      <c r="G396" s="137"/>
      <c r="H396" s="137">
        <f t="shared" si="21"/>
        <v>707.8</v>
      </c>
      <c r="I396" s="184"/>
      <c r="J396" s="184"/>
      <c r="K396" s="146"/>
    </row>
    <row r="397" spans="1:11" s="108" customFormat="1" ht="39">
      <c r="A397" s="110" t="s">
        <v>635</v>
      </c>
      <c r="B397" s="26" t="s">
        <v>548</v>
      </c>
      <c r="C397" s="26" t="s">
        <v>636</v>
      </c>
      <c r="D397" s="26"/>
      <c r="E397" s="137">
        <f>E398+E401</f>
        <v>48.61</v>
      </c>
      <c r="F397" s="137">
        <f>F398+F401</f>
        <v>0</v>
      </c>
      <c r="G397" s="137">
        <f>G398+G401</f>
        <v>-0.01</v>
      </c>
      <c r="H397" s="137">
        <f>E397+F397+G397</f>
        <v>48.6</v>
      </c>
      <c r="I397" s="184"/>
      <c r="J397" s="184"/>
      <c r="K397" s="146"/>
    </row>
    <row r="398" spans="1:11" s="108" customFormat="1" ht="37.5">
      <c r="A398" s="106" t="s">
        <v>637</v>
      </c>
      <c r="B398" s="26" t="s">
        <v>548</v>
      </c>
      <c r="C398" s="26" t="s">
        <v>638</v>
      </c>
      <c r="D398" s="26"/>
      <c r="E398" s="137">
        <f>E399+E400</f>
        <v>27.5</v>
      </c>
      <c r="F398" s="137">
        <f>F399+F400</f>
        <v>0</v>
      </c>
      <c r="G398" s="137"/>
      <c r="H398" s="137">
        <f>E398+F398</f>
        <v>27.5</v>
      </c>
      <c r="I398" s="184"/>
      <c r="J398" s="184"/>
      <c r="K398" s="146"/>
    </row>
    <row r="399" spans="1:11" s="108" customFormat="1" ht="37.5">
      <c r="A399" s="106" t="s">
        <v>280</v>
      </c>
      <c r="B399" s="26" t="s">
        <v>548</v>
      </c>
      <c r="C399" s="26" t="s">
        <v>638</v>
      </c>
      <c r="D399" s="26" t="s">
        <v>281</v>
      </c>
      <c r="E399" s="137">
        <v>11.9</v>
      </c>
      <c r="F399" s="137">
        <v>0</v>
      </c>
      <c r="G399" s="137"/>
      <c r="H399" s="137">
        <f>E399+F399</f>
        <v>11.9</v>
      </c>
      <c r="I399" s="184"/>
      <c r="J399" s="184"/>
      <c r="K399" s="146"/>
    </row>
    <row r="400" spans="1:11" s="108" customFormat="1" ht="37.5">
      <c r="A400" s="106" t="s">
        <v>421</v>
      </c>
      <c r="B400" s="26" t="s">
        <v>548</v>
      </c>
      <c r="C400" s="26" t="s">
        <v>638</v>
      </c>
      <c r="D400" s="26" t="s">
        <v>398</v>
      </c>
      <c r="E400" s="137">
        <v>15.6</v>
      </c>
      <c r="F400" s="137">
        <v>0</v>
      </c>
      <c r="G400" s="137"/>
      <c r="H400" s="137">
        <f>E400+F400</f>
        <v>15.6</v>
      </c>
      <c r="I400" s="184"/>
      <c r="J400" s="184"/>
      <c r="K400" s="146"/>
    </row>
    <row r="401" spans="1:11" s="108" customFormat="1" ht="37.5">
      <c r="A401" s="106" t="s">
        <v>639</v>
      </c>
      <c r="B401" s="26" t="s">
        <v>548</v>
      </c>
      <c r="C401" s="26" t="s">
        <v>640</v>
      </c>
      <c r="D401" s="26"/>
      <c r="E401" s="137">
        <f>E402+E403</f>
        <v>21.11</v>
      </c>
      <c r="F401" s="137">
        <f>F402+F403</f>
        <v>0</v>
      </c>
      <c r="G401" s="137">
        <f>G402+G403</f>
        <v>-0.01</v>
      </c>
      <c r="H401" s="137">
        <f>H402+H403</f>
        <v>21.099999999999998</v>
      </c>
      <c r="I401" s="184"/>
      <c r="J401" s="184"/>
      <c r="K401" s="146"/>
    </row>
    <row r="402" spans="1:11" s="108" customFormat="1" ht="37.5">
      <c r="A402" s="106" t="s">
        <v>280</v>
      </c>
      <c r="B402" s="26" t="s">
        <v>548</v>
      </c>
      <c r="C402" s="26" t="s">
        <v>640</v>
      </c>
      <c r="D402" s="26" t="s">
        <v>281</v>
      </c>
      <c r="E402" s="137">
        <v>6.18</v>
      </c>
      <c r="F402" s="137"/>
      <c r="G402" s="137">
        <v>-0.005</v>
      </c>
      <c r="H402" s="137">
        <f>E402+F402+G402</f>
        <v>6.175</v>
      </c>
      <c r="I402" s="184"/>
      <c r="J402" s="184"/>
      <c r="K402" s="146"/>
    </row>
    <row r="403" spans="1:11" s="108" customFormat="1" ht="37.5">
      <c r="A403" s="106" t="s">
        <v>421</v>
      </c>
      <c r="B403" s="26" t="s">
        <v>548</v>
      </c>
      <c r="C403" s="26" t="s">
        <v>640</v>
      </c>
      <c r="D403" s="26" t="s">
        <v>398</v>
      </c>
      <c r="E403" s="137">
        <v>14.93</v>
      </c>
      <c r="F403" s="137"/>
      <c r="G403" s="137">
        <v>-0.005</v>
      </c>
      <c r="H403" s="137">
        <f>E403+F403+G403</f>
        <v>14.924999999999999</v>
      </c>
      <c r="I403" s="184"/>
      <c r="J403" s="184"/>
      <c r="K403" s="146"/>
    </row>
    <row r="404" spans="1:11" s="108" customFormat="1" ht="37.5">
      <c r="A404" s="111" t="s">
        <v>477</v>
      </c>
      <c r="B404" s="26" t="s">
        <v>548</v>
      </c>
      <c r="C404" s="26" t="s">
        <v>641</v>
      </c>
      <c r="D404" s="26"/>
      <c r="E404" s="137">
        <f>E405+E407</f>
        <v>14462.939999999999</v>
      </c>
      <c r="F404" s="137">
        <f>F405+F407</f>
        <v>-5.086</v>
      </c>
      <c r="G404" s="137">
        <f>G405+G407</f>
        <v>0.002</v>
      </c>
      <c r="H404" s="137">
        <f>E404+F404+G404</f>
        <v>14457.856</v>
      </c>
      <c r="I404" s="184"/>
      <c r="J404" s="192"/>
      <c r="K404" s="146"/>
    </row>
    <row r="405" spans="1:11" s="108" customFormat="1" ht="18.75">
      <c r="A405" s="106" t="s">
        <v>479</v>
      </c>
      <c r="B405" s="26" t="s">
        <v>548</v>
      </c>
      <c r="C405" s="26" t="s">
        <v>642</v>
      </c>
      <c r="D405" s="26"/>
      <c r="E405" s="137">
        <f>E406</f>
        <v>2843.2</v>
      </c>
      <c r="F405" s="137">
        <f>F406</f>
        <v>0</v>
      </c>
      <c r="G405" s="137">
        <f>G406</f>
        <v>0.002</v>
      </c>
      <c r="H405" s="137">
        <f>E405+F405+G405</f>
        <v>2843.2019999999998</v>
      </c>
      <c r="I405" s="184"/>
      <c r="J405" s="184"/>
      <c r="K405" s="146"/>
    </row>
    <row r="406" spans="1:11" s="108" customFormat="1" ht="75">
      <c r="A406" s="106" t="s">
        <v>276</v>
      </c>
      <c r="B406" s="26" t="s">
        <v>548</v>
      </c>
      <c r="C406" s="26" t="s">
        <v>642</v>
      </c>
      <c r="D406" s="26" t="s">
        <v>277</v>
      </c>
      <c r="E406" s="137">
        <v>2843.2</v>
      </c>
      <c r="F406" s="136"/>
      <c r="G406" s="137">
        <v>0.002</v>
      </c>
      <c r="H406" s="137">
        <f>E406+F406+G406</f>
        <v>2843.2019999999998</v>
      </c>
      <c r="I406" s="184"/>
      <c r="J406" s="184"/>
      <c r="K406" s="146"/>
    </row>
    <row r="407" spans="1:11" s="108" customFormat="1" ht="18.75">
      <c r="A407" s="106" t="s">
        <v>643</v>
      </c>
      <c r="B407" s="26" t="s">
        <v>548</v>
      </c>
      <c r="C407" s="26" t="s">
        <v>644</v>
      </c>
      <c r="D407" s="26"/>
      <c r="E407" s="137">
        <f>E408+E409+E410</f>
        <v>11619.74</v>
      </c>
      <c r="F407" s="137">
        <f>F408+F409+F410</f>
        <v>-5.086</v>
      </c>
      <c r="G407" s="137"/>
      <c r="H407" s="137">
        <f>H408+H409+H410</f>
        <v>11614.654</v>
      </c>
      <c r="I407" s="184"/>
      <c r="J407" s="184"/>
      <c r="K407" s="146"/>
    </row>
    <row r="408" spans="1:11" s="108" customFormat="1" ht="75">
      <c r="A408" s="106" t="s">
        <v>276</v>
      </c>
      <c r="B408" s="26" t="s">
        <v>548</v>
      </c>
      <c r="C408" s="26" t="s">
        <v>644</v>
      </c>
      <c r="D408" s="24" t="s">
        <v>277</v>
      </c>
      <c r="E408" s="137">
        <v>8274.01</v>
      </c>
      <c r="F408" s="178"/>
      <c r="G408" s="138"/>
      <c r="H408" s="137">
        <f>E408+F408+G408</f>
        <v>8274.01</v>
      </c>
      <c r="I408" s="184"/>
      <c r="J408" s="184"/>
      <c r="K408" s="146"/>
    </row>
    <row r="409" spans="1:11" s="108" customFormat="1" ht="37.5">
      <c r="A409" s="106" t="s">
        <v>280</v>
      </c>
      <c r="B409" s="26" t="s">
        <v>548</v>
      </c>
      <c r="C409" s="26" t="s">
        <v>644</v>
      </c>
      <c r="D409" s="26" t="s">
        <v>281</v>
      </c>
      <c r="E409" s="137">
        <v>3343.73</v>
      </c>
      <c r="F409" s="136">
        <v>-5.086</v>
      </c>
      <c r="G409" s="137"/>
      <c r="H409" s="137">
        <f>E409+F409</f>
        <v>3338.6440000000002</v>
      </c>
      <c r="I409" s="184"/>
      <c r="J409" s="184"/>
      <c r="K409" s="146"/>
    </row>
    <row r="410" spans="1:11" s="108" customFormat="1" ht="18.75">
      <c r="A410" s="106" t="s">
        <v>290</v>
      </c>
      <c r="B410" s="26" t="s">
        <v>548</v>
      </c>
      <c r="C410" s="26" t="s">
        <v>644</v>
      </c>
      <c r="D410" s="26" t="s">
        <v>291</v>
      </c>
      <c r="E410" s="137">
        <v>2</v>
      </c>
      <c r="F410" s="137">
        <v>0</v>
      </c>
      <c r="G410" s="137"/>
      <c r="H410" s="137">
        <v>2</v>
      </c>
      <c r="I410" s="184"/>
      <c r="J410" s="184"/>
      <c r="K410" s="146"/>
    </row>
    <row r="411" spans="1:11" s="108" customFormat="1" ht="37.5">
      <c r="A411" s="111" t="s">
        <v>354</v>
      </c>
      <c r="B411" s="24" t="s">
        <v>548</v>
      </c>
      <c r="C411" s="24" t="s">
        <v>355</v>
      </c>
      <c r="D411" s="26"/>
      <c r="E411" s="137">
        <f aca="true" t="shared" si="22" ref="E411:H413">E412</f>
        <v>30</v>
      </c>
      <c r="F411" s="137">
        <f t="shared" si="22"/>
        <v>0</v>
      </c>
      <c r="G411" s="137"/>
      <c r="H411" s="137">
        <f t="shared" si="22"/>
        <v>30</v>
      </c>
      <c r="I411" s="184"/>
      <c r="J411" s="184"/>
      <c r="K411" s="146"/>
    </row>
    <row r="412" spans="1:11" s="108" customFormat="1" ht="19.5">
      <c r="A412" s="110" t="s">
        <v>486</v>
      </c>
      <c r="B412" s="24" t="s">
        <v>548</v>
      </c>
      <c r="C412" s="24" t="s">
        <v>487</v>
      </c>
      <c r="D412" s="26"/>
      <c r="E412" s="137">
        <f t="shared" si="22"/>
        <v>30</v>
      </c>
      <c r="F412" s="137">
        <f t="shared" si="22"/>
        <v>0</v>
      </c>
      <c r="G412" s="137"/>
      <c r="H412" s="137">
        <f t="shared" si="22"/>
        <v>30</v>
      </c>
      <c r="I412" s="184"/>
      <c r="J412" s="184"/>
      <c r="K412" s="146"/>
    </row>
    <row r="413" spans="1:11" s="108" customFormat="1" ht="37.5">
      <c r="A413" s="106" t="s">
        <v>488</v>
      </c>
      <c r="B413" s="24" t="s">
        <v>548</v>
      </c>
      <c r="C413" s="24" t="s">
        <v>489</v>
      </c>
      <c r="D413" s="26"/>
      <c r="E413" s="137">
        <f t="shared" si="22"/>
        <v>30</v>
      </c>
      <c r="F413" s="137">
        <f t="shared" si="22"/>
        <v>0</v>
      </c>
      <c r="G413" s="137"/>
      <c r="H413" s="137">
        <f t="shared" si="22"/>
        <v>30</v>
      </c>
      <c r="I413" s="184"/>
      <c r="J413" s="184"/>
      <c r="K413" s="146"/>
    </row>
    <row r="414" spans="1:11" s="108" customFormat="1" ht="18.75">
      <c r="A414" s="106" t="s">
        <v>331</v>
      </c>
      <c r="B414" s="24" t="s">
        <v>548</v>
      </c>
      <c r="C414" s="24" t="s">
        <v>489</v>
      </c>
      <c r="D414" s="24" t="s">
        <v>332</v>
      </c>
      <c r="E414" s="137">
        <v>30</v>
      </c>
      <c r="F414" s="138">
        <f>F415</f>
        <v>0</v>
      </c>
      <c r="G414" s="138"/>
      <c r="H414" s="137">
        <v>30</v>
      </c>
      <c r="I414" s="184"/>
      <c r="J414" s="184"/>
      <c r="K414" s="146"/>
    </row>
    <row r="415" spans="1:11" s="108" customFormat="1" ht="18.75">
      <c r="A415" s="111" t="s">
        <v>272</v>
      </c>
      <c r="B415" s="24" t="s">
        <v>548</v>
      </c>
      <c r="C415" s="24" t="s">
        <v>376</v>
      </c>
      <c r="D415" s="26"/>
      <c r="E415" s="137">
        <f>E416</f>
        <v>26.8</v>
      </c>
      <c r="F415" s="137">
        <f>F416</f>
        <v>0</v>
      </c>
      <c r="G415" s="137"/>
      <c r="H415" s="137">
        <f>H416</f>
        <v>26.8</v>
      </c>
      <c r="I415" s="184"/>
      <c r="J415" s="184"/>
      <c r="K415" s="146"/>
    </row>
    <row r="416" spans="1:11" s="108" customFormat="1" ht="18.75">
      <c r="A416" s="106" t="s">
        <v>378</v>
      </c>
      <c r="B416" s="24" t="s">
        <v>548</v>
      </c>
      <c r="C416" s="24" t="s">
        <v>379</v>
      </c>
      <c r="D416" s="26"/>
      <c r="E416" s="137">
        <f>E417</f>
        <v>26.8</v>
      </c>
      <c r="F416" s="137">
        <f>F417</f>
        <v>0</v>
      </c>
      <c r="G416" s="137"/>
      <c r="H416" s="137">
        <f>H417</f>
        <v>26.8</v>
      </c>
      <c r="I416" s="184"/>
      <c r="J416" s="184"/>
      <c r="K416" s="146"/>
    </row>
    <row r="417" spans="1:11" s="108" customFormat="1" ht="131.25">
      <c r="A417" s="112" t="s">
        <v>645</v>
      </c>
      <c r="B417" s="24" t="s">
        <v>548</v>
      </c>
      <c r="C417" s="24" t="s">
        <v>646</v>
      </c>
      <c r="D417" s="26"/>
      <c r="E417" s="137">
        <f>E419+E418</f>
        <v>26.8</v>
      </c>
      <c r="F417" s="137">
        <f>F419+F418</f>
        <v>0</v>
      </c>
      <c r="G417" s="137"/>
      <c r="H417" s="137">
        <f>H419+H418</f>
        <v>26.8</v>
      </c>
      <c r="I417" s="184"/>
      <c r="J417" s="184"/>
      <c r="K417" s="146"/>
    </row>
    <row r="418" spans="1:11" s="108" customFormat="1" ht="75">
      <c r="A418" s="106" t="s">
        <v>276</v>
      </c>
      <c r="B418" s="24" t="s">
        <v>548</v>
      </c>
      <c r="C418" s="24" t="s">
        <v>646</v>
      </c>
      <c r="D418" s="26" t="s">
        <v>277</v>
      </c>
      <c r="E418" s="137">
        <v>25.87</v>
      </c>
      <c r="F418" s="137"/>
      <c r="G418" s="137">
        <v>0.001</v>
      </c>
      <c r="H418" s="137">
        <f>E418+F418+G418</f>
        <v>25.871000000000002</v>
      </c>
      <c r="I418" s="184"/>
      <c r="J418" s="184"/>
      <c r="K418" s="146"/>
    </row>
    <row r="419" spans="1:11" s="108" customFormat="1" ht="37.5">
      <c r="A419" s="106" t="s">
        <v>280</v>
      </c>
      <c r="B419" s="24" t="s">
        <v>548</v>
      </c>
      <c r="C419" s="24" t="s">
        <v>646</v>
      </c>
      <c r="D419" s="24" t="s">
        <v>281</v>
      </c>
      <c r="E419" s="137">
        <v>0.93</v>
      </c>
      <c r="F419" s="138"/>
      <c r="G419" s="138">
        <v>-0.001</v>
      </c>
      <c r="H419" s="137">
        <f>E419+F419+G419</f>
        <v>0.929</v>
      </c>
      <c r="I419" s="184"/>
      <c r="J419" s="184"/>
      <c r="K419" s="146"/>
    </row>
    <row r="420" spans="1:11" s="108" customFormat="1" ht="37.5">
      <c r="A420" s="23" t="s">
        <v>647</v>
      </c>
      <c r="B420" s="332" t="s">
        <v>648</v>
      </c>
      <c r="C420" s="26"/>
      <c r="D420" s="21"/>
      <c r="E420" s="139">
        <f>E421+E433+E465+E475+E488+E457+E484+E451</f>
        <v>117450.03699999998</v>
      </c>
      <c r="F420" s="139">
        <f>F421+F433+F465+F475+F488+F457+F484+F451</f>
        <v>-7903.766</v>
      </c>
      <c r="G420" s="139">
        <f>G421+G433+G465+G475+G488+G457+G484+G451</f>
        <v>0.005000000000000001</v>
      </c>
      <c r="H420" s="139">
        <f>E420+F420</f>
        <v>109546.27099999998</v>
      </c>
      <c r="I420" s="185">
        <v>117450.042</v>
      </c>
      <c r="J420" s="184"/>
      <c r="K420" s="146">
        <f>H424+H426+H428+H430+H432+H436+H439+H443+H445+H447+H454+H456+H460+H462+H464+H468+H474+H480+H483+H491+H493+H503+H507+H499</f>
        <v>100406.992</v>
      </c>
    </row>
    <row r="421" spans="1:11" s="108" customFormat="1" ht="37.5">
      <c r="A421" s="23" t="s">
        <v>492</v>
      </c>
      <c r="B421" s="24">
        <v>992</v>
      </c>
      <c r="C421" s="26" t="s">
        <v>493</v>
      </c>
      <c r="D421" s="26"/>
      <c r="E421" s="139">
        <f>E422</f>
        <v>15281.322</v>
      </c>
      <c r="F421" s="137">
        <f>F422</f>
        <v>0</v>
      </c>
      <c r="G421" s="137">
        <f>G422</f>
        <v>-0.009</v>
      </c>
      <c r="H421" s="139">
        <f>H422</f>
        <v>15281.322</v>
      </c>
      <c r="I421" s="184"/>
      <c r="J421" s="184"/>
      <c r="K421" s="146"/>
    </row>
    <row r="422" spans="1:11" s="108" customFormat="1" ht="58.5">
      <c r="A422" s="28" t="s">
        <v>494</v>
      </c>
      <c r="B422" s="24">
        <v>992</v>
      </c>
      <c r="C422" s="26" t="s">
        <v>495</v>
      </c>
      <c r="D422" s="26"/>
      <c r="E422" s="137">
        <f>E423+E425+E427+E431+E429</f>
        <v>15281.322</v>
      </c>
      <c r="F422" s="137">
        <f>F423+F425+F429+F431+F427</f>
        <v>0</v>
      </c>
      <c r="G422" s="137">
        <f>G423</f>
        <v>-0.009</v>
      </c>
      <c r="H422" s="137">
        <f>E422+F422</f>
        <v>15281.322</v>
      </c>
      <c r="I422" s="184"/>
      <c r="J422" s="184"/>
      <c r="K422" s="146"/>
    </row>
    <row r="423" spans="1:11" s="108" customFormat="1" ht="37.5">
      <c r="A423" s="27" t="s">
        <v>649</v>
      </c>
      <c r="B423" s="24" t="s">
        <v>648</v>
      </c>
      <c r="C423" s="26" t="s">
        <v>650</v>
      </c>
      <c r="D423" s="26"/>
      <c r="E423" s="137">
        <f>E424</f>
        <v>70.01</v>
      </c>
      <c r="F423" s="137">
        <f>F424</f>
        <v>0</v>
      </c>
      <c r="G423" s="137">
        <f>G424</f>
        <v>-0.009</v>
      </c>
      <c r="H423" s="137">
        <f>H424</f>
        <v>70.001</v>
      </c>
      <c r="I423" s="184"/>
      <c r="J423" s="184"/>
      <c r="K423" s="146"/>
    </row>
    <row r="424" spans="1:11" s="108" customFormat="1" ht="18.75">
      <c r="A424" s="106" t="s">
        <v>651</v>
      </c>
      <c r="B424" s="24" t="s">
        <v>648</v>
      </c>
      <c r="C424" s="26" t="s">
        <v>650</v>
      </c>
      <c r="D424" s="26" t="s">
        <v>652</v>
      </c>
      <c r="E424" s="137">
        <v>70.01</v>
      </c>
      <c r="F424" s="137">
        <v>0</v>
      </c>
      <c r="G424" s="137">
        <v>-0.009</v>
      </c>
      <c r="H424" s="137">
        <f>E424+F424+G424</f>
        <v>70.001</v>
      </c>
      <c r="I424" s="184"/>
      <c r="J424" s="184"/>
      <c r="K424" s="146"/>
    </row>
    <row r="425" spans="1:11" s="108" customFormat="1" ht="18.75">
      <c r="A425" s="27" t="s">
        <v>653</v>
      </c>
      <c r="B425" s="24" t="s">
        <v>648</v>
      </c>
      <c r="C425" s="26" t="s">
        <v>654</v>
      </c>
      <c r="D425" s="26"/>
      <c r="E425" s="137">
        <f>E426</f>
        <v>15.822</v>
      </c>
      <c r="F425" s="137">
        <f>F426</f>
        <v>0</v>
      </c>
      <c r="G425" s="137"/>
      <c r="H425" s="137">
        <f>H426</f>
        <v>15.822</v>
      </c>
      <c r="I425" s="184"/>
      <c r="J425" s="184"/>
      <c r="K425" s="146"/>
    </row>
    <row r="426" spans="1:11" s="108" customFormat="1" ht="18.75">
      <c r="A426" s="106" t="s">
        <v>651</v>
      </c>
      <c r="B426" s="24" t="s">
        <v>648</v>
      </c>
      <c r="C426" s="26" t="s">
        <v>654</v>
      </c>
      <c r="D426" s="26" t="s">
        <v>652</v>
      </c>
      <c r="E426" s="137">
        <v>15.822</v>
      </c>
      <c r="F426" s="137"/>
      <c r="G426" s="137"/>
      <c r="H426" s="137">
        <v>15.822</v>
      </c>
      <c r="I426" s="184"/>
      <c r="J426" s="184"/>
      <c r="K426" s="146"/>
    </row>
    <row r="427" spans="1:12" s="108" customFormat="1" ht="56.25">
      <c r="A427" s="106" t="s">
        <v>655</v>
      </c>
      <c r="B427" s="24" t="s">
        <v>648</v>
      </c>
      <c r="C427" s="26" t="s">
        <v>656</v>
      </c>
      <c r="D427" s="26"/>
      <c r="E427" s="137">
        <f>E428</f>
        <v>7964.99</v>
      </c>
      <c r="F427" s="137">
        <f>F428</f>
        <v>0</v>
      </c>
      <c r="G427" s="137"/>
      <c r="H427" s="137">
        <f>H428</f>
        <v>7964.99</v>
      </c>
      <c r="I427" s="184"/>
      <c r="J427" s="184">
        <f>H424+H426+H428+H430+H436+H439+H443+H445+H447+H454+H456+H460+H462+H464+H468+H474+H480+H483+H491+H493+H499+H503+H507+H432</f>
        <v>100406.992</v>
      </c>
      <c r="K427" s="146"/>
      <c r="L427" s="118"/>
    </row>
    <row r="428" spans="1:12" s="108" customFormat="1" ht="18.75">
      <c r="A428" s="106" t="s">
        <v>651</v>
      </c>
      <c r="B428" s="24" t="s">
        <v>648</v>
      </c>
      <c r="C428" s="26" t="s">
        <v>656</v>
      </c>
      <c r="D428" s="26" t="s">
        <v>652</v>
      </c>
      <c r="E428" s="137">
        <v>7964.99</v>
      </c>
      <c r="F428" s="137">
        <v>0</v>
      </c>
      <c r="G428" s="137"/>
      <c r="H428" s="137">
        <f>E428+F428</f>
        <v>7964.99</v>
      </c>
      <c r="I428" s="184"/>
      <c r="J428" s="184"/>
      <c r="K428" s="146"/>
      <c r="L428" s="118"/>
    </row>
    <row r="429" spans="1:11" s="108" customFormat="1" ht="56.25">
      <c r="A429" s="119" t="s">
        <v>195</v>
      </c>
      <c r="B429" s="24" t="s">
        <v>648</v>
      </c>
      <c r="C429" s="26" t="s">
        <v>657</v>
      </c>
      <c r="D429" s="26"/>
      <c r="E429" s="137">
        <f>E430</f>
        <v>300.6</v>
      </c>
      <c r="F429" s="137">
        <f>F430</f>
        <v>0</v>
      </c>
      <c r="G429" s="137"/>
      <c r="H429" s="137">
        <f>H430</f>
        <v>300.6</v>
      </c>
      <c r="I429" s="184"/>
      <c r="J429" s="184"/>
      <c r="K429" s="146"/>
    </row>
    <row r="430" spans="1:11" s="108" customFormat="1" ht="18.75">
      <c r="A430" s="106" t="s">
        <v>651</v>
      </c>
      <c r="B430" s="26" t="s">
        <v>648</v>
      </c>
      <c r="C430" s="26" t="s">
        <v>657</v>
      </c>
      <c r="D430" s="26">
        <v>500</v>
      </c>
      <c r="E430" s="137">
        <v>300.6</v>
      </c>
      <c r="F430" s="137"/>
      <c r="G430" s="137"/>
      <c r="H430" s="137">
        <v>300.6</v>
      </c>
      <c r="I430" s="184"/>
      <c r="J430" s="184"/>
      <c r="K430" s="146"/>
    </row>
    <row r="431" spans="1:11" s="108" customFormat="1" ht="37.5">
      <c r="A431" s="106" t="s">
        <v>658</v>
      </c>
      <c r="B431" s="24" t="s">
        <v>648</v>
      </c>
      <c r="C431" s="26" t="s">
        <v>659</v>
      </c>
      <c r="D431" s="26"/>
      <c r="E431" s="137">
        <f>E432</f>
        <v>6929.9</v>
      </c>
      <c r="F431" s="137">
        <f>F432</f>
        <v>0</v>
      </c>
      <c r="G431" s="137"/>
      <c r="H431" s="137">
        <f>H432</f>
        <v>6929.9</v>
      </c>
      <c r="I431" s="184"/>
      <c r="J431" s="184"/>
      <c r="K431" s="146"/>
    </row>
    <row r="432" spans="1:11" s="108" customFormat="1" ht="18.75">
      <c r="A432" s="106" t="s">
        <v>651</v>
      </c>
      <c r="B432" s="24" t="s">
        <v>648</v>
      </c>
      <c r="C432" s="26" t="s">
        <v>659</v>
      </c>
      <c r="D432" s="26" t="s">
        <v>652</v>
      </c>
      <c r="E432" s="137">
        <v>6929.9</v>
      </c>
      <c r="F432" s="137"/>
      <c r="G432" s="137"/>
      <c r="H432" s="137">
        <v>6929.9</v>
      </c>
      <c r="I432" s="184"/>
      <c r="J432" s="184"/>
      <c r="K432" s="146"/>
    </row>
    <row r="433" spans="1:11" s="108" customFormat="1" ht="56.25">
      <c r="A433" s="23" t="s">
        <v>304</v>
      </c>
      <c r="B433" s="26" t="s">
        <v>648</v>
      </c>
      <c r="C433" s="26" t="s">
        <v>305</v>
      </c>
      <c r="D433" s="21"/>
      <c r="E433" s="137">
        <f>E437+E448+E434</f>
        <v>17427.35</v>
      </c>
      <c r="F433" s="137">
        <f>F437+F448+F434</f>
        <v>-6000</v>
      </c>
      <c r="G433" s="137"/>
      <c r="H433" s="137">
        <f>E433+F433+G433</f>
        <v>11427.349999999999</v>
      </c>
      <c r="I433" s="184"/>
      <c r="J433" s="184"/>
      <c r="K433" s="146"/>
    </row>
    <row r="434" spans="1:11" s="108" customFormat="1" ht="39">
      <c r="A434" s="28" t="s">
        <v>498</v>
      </c>
      <c r="B434" s="26" t="s">
        <v>648</v>
      </c>
      <c r="C434" s="26" t="s">
        <v>499</v>
      </c>
      <c r="D434" s="21"/>
      <c r="E434" s="137">
        <f>E435</f>
        <v>1478.62</v>
      </c>
      <c r="F434" s="137">
        <f>F435</f>
        <v>0</v>
      </c>
      <c r="G434" s="137"/>
      <c r="H434" s="137">
        <f>E434+F434</f>
        <v>1478.62</v>
      </c>
      <c r="I434" s="184"/>
      <c r="J434" s="184"/>
      <c r="K434" s="146"/>
    </row>
    <row r="435" spans="1:11" s="108" customFormat="1" ht="56.25">
      <c r="A435" s="106" t="s">
        <v>500</v>
      </c>
      <c r="B435" s="26" t="s">
        <v>648</v>
      </c>
      <c r="C435" s="26" t="s">
        <v>501</v>
      </c>
      <c r="D435" s="21"/>
      <c r="E435" s="137">
        <f>E436</f>
        <v>1478.62</v>
      </c>
      <c r="F435" s="137">
        <f>F436</f>
        <v>0</v>
      </c>
      <c r="G435" s="137"/>
      <c r="H435" s="137">
        <f>E435+F435</f>
        <v>1478.62</v>
      </c>
      <c r="I435" s="184"/>
      <c r="J435" s="184"/>
      <c r="K435" s="146"/>
    </row>
    <row r="436" spans="1:11" s="108" customFormat="1" ht="18.75">
      <c r="A436" s="106" t="s">
        <v>651</v>
      </c>
      <c r="B436" s="26" t="s">
        <v>648</v>
      </c>
      <c r="C436" s="26" t="s">
        <v>501</v>
      </c>
      <c r="D436" s="25" t="s">
        <v>652</v>
      </c>
      <c r="E436" s="137">
        <v>1478.62</v>
      </c>
      <c r="F436" s="137">
        <v>0</v>
      </c>
      <c r="G436" s="137"/>
      <c r="H436" s="137">
        <f>E436+F436</f>
        <v>1478.62</v>
      </c>
      <c r="I436" s="184"/>
      <c r="J436" s="184"/>
      <c r="K436" s="146"/>
    </row>
    <row r="437" spans="1:11" s="108" customFormat="1" ht="39">
      <c r="A437" s="110" t="s">
        <v>306</v>
      </c>
      <c r="B437" s="24" t="s">
        <v>648</v>
      </c>
      <c r="C437" s="24" t="s">
        <v>307</v>
      </c>
      <c r="D437" s="21"/>
      <c r="E437" s="137">
        <f>E438+E442+E444+E446</f>
        <v>15948.73</v>
      </c>
      <c r="F437" s="137">
        <f>F438+F442+F444+F446</f>
        <v>-6000</v>
      </c>
      <c r="G437" s="137"/>
      <c r="H437" s="137">
        <f>E437+F437</f>
        <v>9948.73</v>
      </c>
      <c r="I437" s="184"/>
      <c r="J437" s="184"/>
      <c r="K437" s="146"/>
    </row>
    <row r="438" spans="1:11" s="108" customFormat="1" ht="18.75">
      <c r="A438" s="106" t="s">
        <v>660</v>
      </c>
      <c r="B438" s="24" t="s">
        <v>648</v>
      </c>
      <c r="C438" s="24" t="s">
        <v>661</v>
      </c>
      <c r="D438" s="24" t="s">
        <v>377</v>
      </c>
      <c r="E438" s="137">
        <f>E439</f>
        <v>7923.1</v>
      </c>
      <c r="F438" s="138">
        <f>F439</f>
        <v>-6000</v>
      </c>
      <c r="G438" s="138"/>
      <c r="H438" s="137">
        <f>H439</f>
        <v>1923.1000000000004</v>
      </c>
      <c r="I438" s="184"/>
      <c r="J438" s="184"/>
      <c r="K438" s="146"/>
    </row>
    <row r="439" spans="1:11" s="108" customFormat="1" ht="18.75">
      <c r="A439" s="106" t="s">
        <v>651</v>
      </c>
      <c r="B439" s="24" t="s">
        <v>648</v>
      </c>
      <c r="C439" s="24" t="s">
        <v>661</v>
      </c>
      <c r="D439" s="24" t="s">
        <v>652</v>
      </c>
      <c r="E439" s="137">
        <f>E440+E441</f>
        <v>7923.1</v>
      </c>
      <c r="F439" s="138">
        <f>F440+F441</f>
        <v>-6000</v>
      </c>
      <c r="G439" s="138"/>
      <c r="H439" s="137">
        <f>E439+F439</f>
        <v>1923.1000000000004</v>
      </c>
      <c r="I439" s="184"/>
      <c r="J439" s="184"/>
      <c r="K439" s="146"/>
    </row>
    <row r="440" spans="1:11" s="115" customFormat="1" ht="18.75">
      <c r="A440" s="186" t="s">
        <v>529</v>
      </c>
      <c r="B440" s="187" t="s">
        <v>648</v>
      </c>
      <c r="C440" s="187" t="s">
        <v>661</v>
      </c>
      <c r="D440" s="187" t="s">
        <v>652</v>
      </c>
      <c r="E440" s="189">
        <v>0</v>
      </c>
      <c r="F440" s="193"/>
      <c r="G440" s="193"/>
      <c r="H440" s="189">
        <f>E440+F440</f>
        <v>0</v>
      </c>
      <c r="I440" s="191"/>
      <c r="J440" s="191"/>
      <c r="K440" s="149"/>
    </row>
    <row r="441" spans="1:11" s="115" customFormat="1" ht="18.75">
      <c r="A441" s="186" t="s">
        <v>509</v>
      </c>
      <c r="B441" s="187" t="s">
        <v>648</v>
      </c>
      <c r="C441" s="187" t="s">
        <v>661</v>
      </c>
      <c r="D441" s="187" t="s">
        <v>652</v>
      </c>
      <c r="E441" s="189">
        <v>7923.1</v>
      </c>
      <c r="F441" s="193">
        <v>-6000</v>
      </c>
      <c r="G441" s="193"/>
      <c r="H441" s="189">
        <f>E441+F441</f>
        <v>1923.1000000000004</v>
      </c>
      <c r="I441" s="191"/>
      <c r="J441" s="191"/>
      <c r="K441" s="149"/>
    </row>
    <row r="442" spans="1:11" s="108" customFormat="1" ht="18.75">
      <c r="A442" s="106" t="s">
        <v>662</v>
      </c>
      <c r="B442" s="24" t="s">
        <v>648</v>
      </c>
      <c r="C442" s="24" t="s">
        <v>663</v>
      </c>
      <c r="D442" s="24"/>
      <c r="E442" s="137">
        <f>E443</f>
        <v>33.33</v>
      </c>
      <c r="F442" s="137">
        <f>F443</f>
        <v>0</v>
      </c>
      <c r="G442" s="137"/>
      <c r="H442" s="137">
        <f>H443</f>
        <v>33.33</v>
      </c>
      <c r="I442" s="184"/>
      <c r="J442" s="184"/>
      <c r="K442" s="146"/>
    </row>
    <row r="443" spans="1:11" s="108" customFormat="1" ht="18.75">
      <c r="A443" s="106" t="s">
        <v>651</v>
      </c>
      <c r="B443" s="24" t="s">
        <v>648</v>
      </c>
      <c r="C443" s="24" t="s">
        <v>663</v>
      </c>
      <c r="D443" s="24" t="s">
        <v>652</v>
      </c>
      <c r="E443" s="137">
        <v>33.33</v>
      </c>
      <c r="F443" s="138"/>
      <c r="G443" s="138"/>
      <c r="H443" s="137">
        <f>E443+F443</f>
        <v>33.33</v>
      </c>
      <c r="I443" s="184"/>
      <c r="J443" s="184"/>
      <c r="K443" s="146"/>
    </row>
    <row r="444" spans="1:11" s="108" customFormat="1" ht="37.5">
      <c r="A444" s="106" t="s">
        <v>665</v>
      </c>
      <c r="B444" s="24" t="s">
        <v>648</v>
      </c>
      <c r="C444" s="24" t="s">
        <v>666</v>
      </c>
      <c r="D444" s="24"/>
      <c r="E444" s="137">
        <f>E445</f>
        <v>300</v>
      </c>
      <c r="F444" s="138">
        <f>F445</f>
        <v>0</v>
      </c>
      <c r="G444" s="138"/>
      <c r="H444" s="137">
        <f>H445</f>
        <v>300</v>
      </c>
      <c r="I444" s="184"/>
      <c r="J444" s="184"/>
      <c r="K444" s="146"/>
    </row>
    <row r="445" spans="1:11" s="108" customFormat="1" ht="18.75">
      <c r="A445" s="106" t="s">
        <v>664</v>
      </c>
      <c r="B445" s="24" t="s">
        <v>648</v>
      </c>
      <c r="C445" s="24" t="s">
        <v>666</v>
      </c>
      <c r="D445" s="24" t="s">
        <v>652</v>
      </c>
      <c r="E445" s="137">
        <v>300</v>
      </c>
      <c r="F445" s="138"/>
      <c r="G445" s="138"/>
      <c r="H445" s="137">
        <f>E445+F445</f>
        <v>300</v>
      </c>
      <c r="I445" s="184"/>
      <c r="J445" s="184"/>
      <c r="K445" s="146"/>
    </row>
    <row r="446" spans="1:11" s="108" customFormat="1" ht="37.5">
      <c r="A446" s="106" t="s">
        <v>768</v>
      </c>
      <c r="B446" s="24" t="s">
        <v>648</v>
      </c>
      <c r="C446" s="24" t="s">
        <v>769</v>
      </c>
      <c r="D446" s="24"/>
      <c r="E446" s="137">
        <f>E447</f>
        <v>7692.3</v>
      </c>
      <c r="F446" s="138">
        <f>F447</f>
        <v>0</v>
      </c>
      <c r="G446" s="138"/>
      <c r="H446" s="137">
        <f>E446+F446</f>
        <v>7692.3</v>
      </c>
      <c r="I446" s="184"/>
      <c r="J446" s="184"/>
      <c r="K446" s="146"/>
    </row>
    <row r="447" spans="1:11" s="108" customFormat="1" ht="18.75">
      <c r="A447" s="106" t="s">
        <v>664</v>
      </c>
      <c r="B447" s="24" t="s">
        <v>648</v>
      </c>
      <c r="C447" s="24" t="s">
        <v>769</v>
      </c>
      <c r="D447" s="24" t="s">
        <v>652</v>
      </c>
      <c r="E447" s="137">
        <v>7692.3</v>
      </c>
      <c r="F447" s="138"/>
      <c r="G447" s="138"/>
      <c r="H447" s="137">
        <f>E447+F447</f>
        <v>7692.3</v>
      </c>
      <c r="I447" s="184"/>
      <c r="J447" s="184"/>
      <c r="K447" s="146"/>
    </row>
    <row r="448" spans="1:11" s="108" customFormat="1" ht="19.5">
      <c r="A448" s="110" t="s">
        <v>667</v>
      </c>
      <c r="B448" s="24" t="s">
        <v>648</v>
      </c>
      <c r="C448" s="24" t="s">
        <v>312</v>
      </c>
      <c r="D448" s="24"/>
      <c r="E448" s="137">
        <f aca="true" t="shared" si="23" ref="E448:H449">E449</f>
        <v>0</v>
      </c>
      <c r="F448" s="138">
        <f t="shared" si="23"/>
        <v>0</v>
      </c>
      <c r="G448" s="138"/>
      <c r="H448" s="137">
        <f t="shared" si="23"/>
        <v>0</v>
      </c>
      <c r="I448" s="184"/>
      <c r="J448" s="184"/>
      <c r="K448" s="146"/>
    </row>
    <row r="449" spans="1:11" s="108" customFormat="1" ht="37.5">
      <c r="A449" s="106" t="s">
        <v>791</v>
      </c>
      <c r="B449" s="24" t="s">
        <v>648</v>
      </c>
      <c r="C449" s="24" t="s">
        <v>668</v>
      </c>
      <c r="D449" s="24"/>
      <c r="E449" s="137">
        <f t="shared" si="23"/>
        <v>0</v>
      </c>
      <c r="F449" s="138">
        <f t="shared" si="23"/>
        <v>0</v>
      </c>
      <c r="G449" s="138"/>
      <c r="H449" s="137">
        <f t="shared" si="23"/>
        <v>0</v>
      </c>
      <c r="I449" s="184"/>
      <c r="J449" s="184"/>
      <c r="K449" s="146"/>
    </row>
    <row r="450" spans="1:11" s="108" customFormat="1" ht="18.75">
      <c r="A450" s="106" t="s">
        <v>651</v>
      </c>
      <c r="B450" s="24" t="s">
        <v>648</v>
      </c>
      <c r="C450" s="24" t="s">
        <v>668</v>
      </c>
      <c r="D450" s="24" t="s">
        <v>652</v>
      </c>
      <c r="E450" s="137">
        <v>0</v>
      </c>
      <c r="F450" s="138"/>
      <c r="G450" s="138"/>
      <c r="H450" s="137">
        <f>E450+F450+G450</f>
        <v>0</v>
      </c>
      <c r="I450" s="184"/>
      <c r="J450" s="184"/>
      <c r="K450" s="146"/>
    </row>
    <row r="451" spans="1:11" s="108" customFormat="1" ht="37.5">
      <c r="A451" s="23" t="s">
        <v>415</v>
      </c>
      <c r="B451" s="24" t="s">
        <v>648</v>
      </c>
      <c r="C451" s="24" t="s">
        <v>416</v>
      </c>
      <c r="D451" s="24"/>
      <c r="E451" s="137">
        <f>E452</f>
        <v>9044.26</v>
      </c>
      <c r="F451" s="138">
        <f>F452</f>
        <v>0</v>
      </c>
      <c r="G451" s="138"/>
      <c r="H451" s="137">
        <f>E451+F451</f>
        <v>9044.26</v>
      </c>
      <c r="I451" s="184"/>
      <c r="J451" s="184"/>
      <c r="K451" s="146"/>
    </row>
    <row r="452" spans="1:11" s="108" customFormat="1" ht="39">
      <c r="A452" s="110" t="s">
        <v>451</v>
      </c>
      <c r="B452" s="24" t="s">
        <v>648</v>
      </c>
      <c r="C452" s="24" t="s">
        <v>452</v>
      </c>
      <c r="D452" s="24"/>
      <c r="E452" s="137">
        <f>E453+E455</f>
        <v>9044.26</v>
      </c>
      <c r="F452" s="137">
        <f>F453+F455</f>
        <v>0</v>
      </c>
      <c r="G452" s="137"/>
      <c r="H452" s="137">
        <f>E452+F452</f>
        <v>9044.26</v>
      </c>
      <c r="I452" s="184"/>
      <c r="J452" s="184"/>
      <c r="K452" s="146"/>
    </row>
    <row r="453" spans="1:11" s="108" customFormat="1" ht="18.75">
      <c r="A453" s="106" t="s">
        <v>462</v>
      </c>
      <c r="B453" s="24" t="s">
        <v>648</v>
      </c>
      <c r="C453" s="24" t="s">
        <v>463</v>
      </c>
      <c r="D453" s="24"/>
      <c r="E453" s="137">
        <f>E454</f>
        <v>480.66</v>
      </c>
      <c r="F453" s="137">
        <f>F454</f>
        <v>0</v>
      </c>
      <c r="G453" s="137"/>
      <c r="H453" s="137">
        <f>H454</f>
        <v>480.66</v>
      </c>
      <c r="I453" s="184"/>
      <c r="J453" s="184"/>
      <c r="K453" s="146"/>
    </row>
    <row r="454" spans="1:11" s="108" customFormat="1" ht="18.75">
      <c r="A454" s="106" t="s">
        <v>651</v>
      </c>
      <c r="B454" s="24" t="s">
        <v>648</v>
      </c>
      <c r="C454" s="24" t="s">
        <v>463</v>
      </c>
      <c r="D454" s="24" t="s">
        <v>652</v>
      </c>
      <c r="E454" s="137">
        <v>480.66</v>
      </c>
      <c r="F454" s="138"/>
      <c r="G454" s="138"/>
      <c r="H454" s="137">
        <f aca="true" t="shared" si="24" ref="H454:H464">E454+F454</f>
        <v>480.66</v>
      </c>
      <c r="I454" s="184"/>
      <c r="J454" s="184"/>
      <c r="K454" s="146"/>
    </row>
    <row r="455" spans="1:11" s="108" customFormat="1" ht="18.75">
      <c r="A455" s="106" t="s">
        <v>669</v>
      </c>
      <c r="B455" s="24" t="s">
        <v>648</v>
      </c>
      <c r="C455" s="24" t="s">
        <v>670</v>
      </c>
      <c r="D455" s="24"/>
      <c r="E455" s="137">
        <f>E456</f>
        <v>8563.6</v>
      </c>
      <c r="F455" s="138">
        <f>F456</f>
        <v>0</v>
      </c>
      <c r="G455" s="138"/>
      <c r="H455" s="137">
        <f t="shared" si="24"/>
        <v>8563.6</v>
      </c>
      <c r="I455" s="184"/>
      <c r="J455" s="184"/>
      <c r="K455" s="146"/>
    </row>
    <row r="456" spans="1:11" s="108" customFormat="1" ht="18.75">
      <c r="A456" s="106" t="s">
        <v>651</v>
      </c>
      <c r="B456" s="24" t="s">
        <v>671</v>
      </c>
      <c r="C456" s="24" t="s">
        <v>670</v>
      </c>
      <c r="D456" s="24" t="s">
        <v>652</v>
      </c>
      <c r="E456" s="137">
        <v>8563.6</v>
      </c>
      <c r="F456" s="138"/>
      <c r="G456" s="138"/>
      <c r="H456" s="137">
        <f t="shared" si="24"/>
        <v>8563.6</v>
      </c>
      <c r="I456" s="184"/>
      <c r="J456" s="184"/>
      <c r="K456" s="146"/>
    </row>
    <row r="457" spans="1:11" s="108" customFormat="1" ht="37.5">
      <c r="A457" s="111" t="s">
        <v>672</v>
      </c>
      <c r="B457" s="24" t="s">
        <v>648</v>
      </c>
      <c r="C457" s="24" t="s">
        <v>316</v>
      </c>
      <c r="D457" s="24"/>
      <c r="E457" s="137">
        <f>E458</f>
        <v>1969.22</v>
      </c>
      <c r="F457" s="138">
        <f>F458</f>
        <v>0</v>
      </c>
      <c r="G457" s="138"/>
      <c r="H457" s="137">
        <f t="shared" si="24"/>
        <v>1969.22</v>
      </c>
      <c r="I457" s="184"/>
      <c r="J457" s="184"/>
      <c r="K457" s="146"/>
    </row>
    <row r="458" spans="1:11" s="108" customFormat="1" ht="39">
      <c r="A458" s="110" t="s">
        <v>317</v>
      </c>
      <c r="B458" s="24" t="s">
        <v>648</v>
      </c>
      <c r="C458" s="24" t="s">
        <v>318</v>
      </c>
      <c r="D458" s="24"/>
      <c r="E458" s="137">
        <f>E459+E461+E463</f>
        <v>1969.22</v>
      </c>
      <c r="F458" s="137">
        <f>F459+F461+F463</f>
        <v>0</v>
      </c>
      <c r="G458" s="137"/>
      <c r="H458" s="137">
        <f t="shared" si="24"/>
        <v>1969.22</v>
      </c>
      <c r="I458" s="184"/>
      <c r="J458" s="184"/>
      <c r="K458" s="146"/>
    </row>
    <row r="459" spans="1:11" s="108" customFormat="1" ht="37.5">
      <c r="A459" s="106" t="s">
        <v>673</v>
      </c>
      <c r="B459" s="24" t="s">
        <v>648</v>
      </c>
      <c r="C459" s="24" t="s">
        <v>674</v>
      </c>
      <c r="D459" s="24"/>
      <c r="E459" s="137">
        <f>E460</f>
        <v>1747</v>
      </c>
      <c r="F459" s="138">
        <f>F460</f>
        <v>0</v>
      </c>
      <c r="G459" s="138"/>
      <c r="H459" s="137">
        <f t="shared" si="24"/>
        <v>1747</v>
      </c>
      <c r="I459" s="184"/>
      <c r="J459" s="184"/>
      <c r="K459" s="146"/>
    </row>
    <row r="460" spans="1:11" s="108" customFormat="1" ht="18.75">
      <c r="A460" s="106" t="s">
        <v>651</v>
      </c>
      <c r="B460" s="24" t="s">
        <v>648</v>
      </c>
      <c r="C460" s="24" t="s">
        <v>674</v>
      </c>
      <c r="D460" s="24" t="s">
        <v>652</v>
      </c>
      <c r="E460" s="137">
        <v>1747</v>
      </c>
      <c r="F460" s="138">
        <v>0</v>
      </c>
      <c r="G460" s="138"/>
      <c r="H460" s="137">
        <f t="shared" si="24"/>
        <v>1747</v>
      </c>
      <c r="I460" s="184"/>
      <c r="J460" s="184"/>
      <c r="K460" s="146"/>
    </row>
    <row r="461" spans="1:11" s="108" customFormat="1" ht="18.75">
      <c r="A461" s="106" t="s">
        <v>675</v>
      </c>
      <c r="B461" s="24" t="s">
        <v>648</v>
      </c>
      <c r="C461" s="24" t="s">
        <v>676</v>
      </c>
      <c r="D461" s="24"/>
      <c r="E461" s="137">
        <f>E462</f>
        <v>22.22</v>
      </c>
      <c r="F461" s="138">
        <f>F462</f>
        <v>0</v>
      </c>
      <c r="G461" s="138"/>
      <c r="H461" s="137">
        <f t="shared" si="24"/>
        <v>22.22</v>
      </c>
      <c r="I461" s="184"/>
      <c r="J461" s="184"/>
      <c r="K461" s="146"/>
    </row>
    <row r="462" spans="1:11" s="108" customFormat="1" ht="18.75">
      <c r="A462" s="106" t="s">
        <v>651</v>
      </c>
      <c r="B462" s="24" t="s">
        <v>648</v>
      </c>
      <c r="C462" s="24" t="s">
        <v>677</v>
      </c>
      <c r="D462" s="24" t="s">
        <v>652</v>
      </c>
      <c r="E462" s="137">
        <v>22.22</v>
      </c>
      <c r="F462" s="138"/>
      <c r="G462" s="138"/>
      <c r="H462" s="137">
        <f t="shared" si="24"/>
        <v>22.22</v>
      </c>
      <c r="I462" s="184"/>
      <c r="J462" s="184"/>
      <c r="K462" s="146"/>
    </row>
    <row r="463" spans="1:11" s="108" customFormat="1" ht="37.5">
      <c r="A463" s="106" t="s">
        <v>224</v>
      </c>
      <c r="B463" s="24" t="s">
        <v>648</v>
      </c>
      <c r="C463" s="24" t="s">
        <v>678</v>
      </c>
      <c r="D463" s="24"/>
      <c r="E463" s="137">
        <f>E464</f>
        <v>200</v>
      </c>
      <c r="F463" s="138">
        <f>F464</f>
        <v>0</v>
      </c>
      <c r="G463" s="138"/>
      <c r="H463" s="137">
        <f t="shared" si="24"/>
        <v>200</v>
      </c>
      <c r="I463" s="184"/>
      <c r="J463" s="184"/>
      <c r="K463" s="146"/>
    </row>
    <row r="464" spans="1:11" s="108" customFormat="1" ht="18.75">
      <c r="A464" s="106" t="s">
        <v>651</v>
      </c>
      <c r="B464" s="24" t="s">
        <v>648</v>
      </c>
      <c r="C464" s="24" t="s">
        <v>678</v>
      </c>
      <c r="D464" s="24" t="s">
        <v>652</v>
      </c>
      <c r="E464" s="137">
        <v>200</v>
      </c>
      <c r="F464" s="138"/>
      <c r="G464" s="138"/>
      <c r="H464" s="137">
        <f t="shared" si="24"/>
        <v>200</v>
      </c>
      <c r="I464" s="184"/>
      <c r="J464" s="184"/>
      <c r="K464" s="146"/>
    </row>
    <row r="465" spans="1:11" s="108" customFormat="1" ht="37.5">
      <c r="A465" s="23" t="s">
        <v>333</v>
      </c>
      <c r="B465" s="24" t="s">
        <v>648</v>
      </c>
      <c r="C465" s="26" t="s">
        <v>334</v>
      </c>
      <c r="D465" s="24"/>
      <c r="E465" s="137">
        <f>E466</f>
        <v>68910.99399999999</v>
      </c>
      <c r="F465" s="138">
        <f>F466</f>
        <v>-505.96000000000004</v>
      </c>
      <c r="G465" s="138">
        <f>G466</f>
        <v>0.014</v>
      </c>
      <c r="H465" s="137">
        <f>H466</f>
        <v>68405.048</v>
      </c>
      <c r="I465" s="184"/>
      <c r="J465" s="184"/>
      <c r="K465" s="146"/>
    </row>
    <row r="466" spans="1:11" s="108" customFormat="1" ht="19.5">
      <c r="A466" s="110" t="s">
        <v>679</v>
      </c>
      <c r="B466" s="24" t="s">
        <v>648</v>
      </c>
      <c r="C466" s="24" t="s">
        <v>680</v>
      </c>
      <c r="D466" s="24"/>
      <c r="E466" s="137">
        <f>E469+E467+E473</f>
        <v>68910.99399999999</v>
      </c>
      <c r="F466" s="138">
        <f>F467+F469+F473</f>
        <v>-505.96000000000004</v>
      </c>
      <c r="G466" s="138">
        <f>G467+G469+G473</f>
        <v>0.014</v>
      </c>
      <c r="H466" s="137">
        <f>H469+H467+H473</f>
        <v>68405.048</v>
      </c>
      <c r="I466" s="184"/>
      <c r="J466" s="184"/>
      <c r="K466" s="146"/>
    </row>
    <row r="467" spans="1:11" s="108" customFormat="1" ht="18.75">
      <c r="A467" s="106" t="s">
        <v>681</v>
      </c>
      <c r="B467" s="24" t="s">
        <v>648</v>
      </c>
      <c r="C467" s="24" t="s">
        <v>682</v>
      </c>
      <c r="D467" s="24" t="s">
        <v>377</v>
      </c>
      <c r="E467" s="138">
        <f>E468</f>
        <v>58609.064</v>
      </c>
      <c r="F467" s="138">
        <f>F468</f>
        <v>27.5</v>
      </c>
      <c r="G467" s="138">
        <f>G468</f>
        <v>0</v>
      </c>
      <c r="H467" s="138">
        <f>H468</f>
        <v>58636.564</v>
      </c>
      <c r="I467" s="184"/>
      <c r="J467" s="184"/>
      <c r="K467" s="146"/>
    </row>
    <row r="468" spans="1:11" s="108" customFormat="1" ht="18.75">
      <c r="A468" s="106" t="s">
        <v>651</v>
      </c>
      <c r="B468" s="24" t="s">
        <v>648</v>
      </c>
      <c r="C468" s="24" t="s">
        <v>682</v>
      </c>
      <c r="D468" s="24" t="s">
        <v>652</v>
      </c>
      <c r="E468" s="138">
        <v>58609.064</v>
      </c>
      <c r="F468" s="138">
        <v>27.5</v>
      </c>
      <c r="G468" s="138"/>
      <c r="H468" s="138">
        <f>E468+F468</f>
        <v>58636.564</v>
      </c>
      <c r="I468" s="184" t="s">
        <v>859</v>
      </c>
      <c r="J468" s="184"/>
      <c r="K468" s="146"/>
    </row>
    <row r="469" spans="1:11" s="108" customFormat="1" ht="18.75">
      <c r="A469" s="106" t="s">
        <v>683</v>
      </c>
      <c r="B469" s="24" t="s">
        <v>648</v>
      </c>
      <c r="C469" s="24" t="s">
        <v>684</v>
      </c>
      <c r="D469" s="24" t="s">
        <v>377</v>
      </c>
      <c r="E469" s="138">
        <f>E470+E471+E472</f>
        <v>9648.73</v>
      </c>
      <c r="F469" s="138">
        <f>F470+F471+F472</f>
        <v>-533.46</v>
      </c>
      <c r="G469" s="138">
        <f>G470+G471+G472</f>
        <v>0.014</v>
      </c>
      <c r="H469" s="138">
        <f>E469+F469+G469</f>
        <v>9115.284</v>
      </c>
      <c r="I469" s="184"/>
      <c r="J469" s="184"/>
      <c r="K469" s="146"/>
    </row>
    <row r="470" spans="1:11" s="108" customFormat="1" ht="75">
      <c r="A470" s="106" t="s">
        <v>276</v>
      </c>
      <c r="B470" s="24" t="s">
        <v>648</v>
      </c>
      <c r="C470" s="24" t="s">
        <v>684</v>
      </c>
      <c r="D470" s="24" t="s">
        <v>277</v>
      </c>
      <c r="E470" s="138">
        <v>8924.13</v>
      </c>
      <c r="F470" s="138">
        <v>-68.587</v>
      </c>
      <c r="G470" s="138">
        <f>0.014</f>
        <v>0.014</v>
      </c>
      <c r="H470" s="138">
        <f>E470+F470+G470</f>
        <v>8855.556999999999</v>
      </c>
      <c r="I470" s="184"/>
      <c r="J470" s="184"/>
      <c r="K470" s="146"/>
    </row>
    <row r="471" spans="1:11" s="108" customFormat="1" ht="37.5">
      <c r="A471" s="106" t="s">
        <v>280</v>
      </c>
      <c r="B471" s="24" t="s">
        <v>648</v>
      </c>
      <c r="C471" s="24" t="s">
        <v>684</v>
      </c>
      <c r="D471" s="24" t="s">
        <v>281</v>
      </c>
      <c r="E471" s="138">
        <v>722.5</v>
      </c>
      <c r="F471" s="138">
        <v>-462.782</v>
      </c>
      <c r="G471" s="138"/>
      <c r="H471" s="138">
        <f>E471+F471</f>
        <v>259.718</v>
      </c>
      <c r="I471" s="184"/>
      <c r="J471" s="184"/>
      <c r="K471" s="146"/>
    </row>
    <row r="472" spans="1:11" s="108" customFormat="1" ht="18.75">
      <c r="A472" s="106" t="s">
        <v>290</v>
      </c>
      <c r="B472" s="24" t="s">
        <v>648</v>
      </c>
      <c r="C472" s="24" t="s">
        <v>684</v>
      </c>
      <c r="D472" s="24" t="s">
        <v>291</v>
      </c>
      <c r="E472" s="137">
        <v>2.1</v>
      </c>
      <c r="F472" s="138">
        <v>-2.091</v>
      </c>
      <c r="G472" s="138"/>
      <c r="H472" s="137">
        <f>E472+F472+G472</f>
        <v>0.008999999999999897</v>
      </c>
      <c r="I472" s="184"/>
      <c r="J472" s="184"/>
      <c r="K472" s="146"/>
    </row>
    <row r="473" spans="1:11" s="108" customFormat="1" ht="56.25">
      <c r="A473" s="106" t="s">
        <v>685</v>
      </c>
      <c r="B473" s="24" t="s">
        <v>648</v>
      </c>
      <c r="C473" s="24" t="s">
        <v>686</v>
      </c>
      <c r="D473" s="24"/>
      <c r="E473" s="137">
        <f>E474</f>
        <v>653.2</v>
      </c>
      <c r="F473" s="138">
        <f>F474</f>
        <v>0</v>
      </c>
      <c r="G473" s="138"/>
      <c r="H473" s="137">
        <f>H474</f>
        <v>653.2</v>
      </c>
      <c r="I473" s="184"/>
      <c r="J473" s="184"/>
      <c r="K473" s="146"/>
    </row>
    <row r="474" spans="1:11" s="108" customFormat="1" ht="18.75">
      <c r="A474" s="106" t="s">
        <v>651</v>
      </c>
      <c r="B474" s="24" t="s">
        <v>648</v>
      </c>
      <c r="C474" s="24" t="s">
        <v>686</v>
      </c>
      <c r="D474" s="24" t="s">
        <v>652</v>
      </c>
      <c r="E474" s="138">
        <v>653.2</v>
      </c>
      <c r="F474" s="138"/>
      <c r="G474" s="138"/>
      <c r="H474" s="138">
        <v>653.2</v>
      </c>
      <c r="I474" s="184"/>
      <c r="J474" s="184"/>
      <c r="K474" s="146"/>
    </row>
    <row r="475" spans="1:11" s="108" customFormat="1" ht="37.5">
      <c r="A475" s="111" t="s">
        <v>354</v>
      </c>
      <c r="B475" s="24" t="s">
        <v>648</v>
      </c>
      <c r="C475" s="24" t="s">
        <v>355</v>
      </c>
      <c r="D475" s="24"/>
      <c r="E475" s="137">
        <f>E481+E476</f>
        <v>3410.29</v>
      </c>
      <c r="F475" s="138">
        <f>F476+F481</f>
        <v>-1397.806</v>
      </c>
      <c r="G475" s="138"/>
      <c r="H475" s="137">
        <f>E475+F475</f>
        <v>2012.484</v>
      </c>
      <c r="I475" s="184"/>
      <c r="J475" s="184"/>
      <c r="K475" s="146"/>
    </row>
    <row r="476" spans="1:11" s="108" customFormat="1" ht="39">
      <c r="A476" s="110" t="s">
        <v>687</v>
      </c>
      <c r="B476" s="24" t="s">
        <v>648</v>
      </c>
      <c r="C476" s="24" t="s">
        <v>688</v>
      </c>
      <c r="D476" s="24"/>
      <c r="E476" s="137">
        <f>E477+E479</f>
        <v>910.29</v>
      </c>
      <c r="F476" s="138">
        <f>F477+F479</f>
        <v>-462.29</v>
      </c>
      <c r="G476" s="138"/>
      <c r="H476" s="137">
        <f>H477+H479</f>
        <v>447.99999999999994</v>
      </c>
      <c r="I476" s="184"/>
      <c r="J476" s="184"/>
      <c r="K476" s="146"/>
    </row>
    <row r="477" spans="1:11" s="108" customFormat="1" ht="37.5">
      <c r="A477" s="106" t="s">
        <v>689</v>
      </c>
      <c r="B477" s="24" t="s">
        <v>648</v>
      </c>
      <c r="C477" s="24" t="s">
        <v>690</v>
      </c>
      <c r="D477" s="24"/>
      <c r="E477" s="137">
        <f>E478</f>
        <v>0</v>
      </c>
      <c r="F477" s="138">
        <f>F478</f>
        <v>0</v>
      </c>
      <c r="G477" s="138"/>
      <c r="H477" s="137">
        <f>H478</f>
        <v>0</v>
      </c>
      <c r="I477" s="184"/>
      <c r="J477" s="184"/>
      <c r="K477" s="146"/>
    </row>
    <row r="478" spans="1:11" s="108" customFormat="1" ht="18.75">
      <c r="A478" s="106" t="s">
        <v>651</v>
      </c>
      <c r="B478" s="24" t="s">
        <v>648</v>
      </c>
      <c r="C478" s="24" t="s">
        <v>690</v>
      </c>
      <c r="D478" s="24" t="s">
        <v>652</v>
      </c>
      <c r="E478" s="137">
        <v>0</v>
      </c>
      <c r="F478" s="138"/>
      <c r="G478" s="138"/>
      <c r="H478" s="137">
        <f>E478+F478</f>
        <v>0</v>
      </c>
      <c r="I478" s="184"/>
      <c r="J478" s="184"/>
      <c r="K478" s="146"/>
    </row>
    <row r="479" spans="1:11" s="108" customFormat="1" ht="37.5">
      <c r="A479" s="106" t="s">
        <v>691</v>
      </c>
      <c r="B479" s="24" t="s">
        <v>648</v>
      </c>
      <c r="C479" s="24" t="s">
        <v>692</v>
      </c>
      <c r="D479" s="24"/>
      <c r="E479" s="137">
        <f>E480</f>
        <v>910.29</v>
      </c>
      <c r="F479" s="138">
        <f>F480</f>
        <v>-462.29</v>
      </c>
      <c r="G479" s="138"/>
      <c r="H479" s="137">
        <f>H480</f>
        <v>447.99999999999994</v>
      </c>
      <c r="I479" s="184"/>
      <c r="J479" s="184"/>
      <c r="K479" s="146"/>
    </row>
    <row r="480" spans="1:11" s="108" customFormat="1" ht="18.75">
      <c r="A480" s="106" t="s">
        <v>651</v>
      </c>
      <c r="B480" s="24" t="s">
        <v>648</v>
      </c>
      <c r="C480" s="24" t="s">
        <v>692</v>
      </c>
      <c r="D480" s="24" t="s">
        <v>652</v>
      </c>
      <c r="E480" s="137">
        <v>910.29</v>
      </c>
      <c r="F480" s="138">
        <v>-462.29</v>
      </c>
      <c r="G480" s="138"/>
      <c r="H480" s="137">
        <f>E480+F480</f>
        <v>447.99999999999994</v>
      </c>
      <c r="I480" s="184"/>
      <c r="J480" s="184"/>
      <c r="K480" s="146"/>
    </row>
    <row r="481" spans="1:11" s="108" customFormat="1" ht="19.5">
      <c r="A481" s="110" t="s">
        <v>693</v>
      </c>
      <c r="B481" s="24" t="s">
        <v>648</v>
      </c>
      <c r="C481" s="24" t="s">
        <v>694</v>
      </c>
      <c r="D481" s="24"/>
      <c r="E481" s="137">
        <f>E482</f>
        <v>2500</v>
      </c>
      <c r="F481" s="138">
        <f>F482</f>
        <v>-935.516</v>
      </c>
      <c r="G481" s="138"/>
      <c r="H481" s="137">
        <f>E481+F481</f>
        <v>1564.484</v>
      </c>
      <c r="I481" s="184"/>
      <c r="J481" s="184"/>
      <c r="K481" s="146"/>
    </row>
    <row r="482" spans="1:11" s="108" customFormat="1" ht="18.75">
      <c r="A482" s="106" t="s">
        <v>695</v>
      </c>
      <c r="B482" s="24" t="s">
        <v>648</v>
      </c>
      <c r="C482" s="24" t="s">
        <v>696</v>
      </c>
      <c r="D482" s="24"/>
      <c r="E482" s="137">
        <f>E483</f>
        <v>2500</v>
      </c>
      <c r="F482" s="138">
        <f>F483</f>
        <v>-935.516</v>
      </c>
      <c r="G482" s="138"/>
      <c r="H482" s="137">
        <f>E482+F482</f>
        <v>1564.484</v>
      </c>
      <c r="I482" s="184"/>
      <c r="J482" s="184"/>
      <c r="K482" s="146"/>
    </row>
    <row r="483" spans="1:11" s="108" customFormat="1" ht="18.75">
      <c r="A483" s="106" t="s">
        <v>651</v>
      </c>
      <c r="B483" s="24" t="s">
        <v>648</v>
      </c>
      <c r="C483" s="24" t="s">
        <v>696</v>
      </c>
      <c r="D483" s="24" t="s">
        <v>652</v>
      </c>
      <c r="E483" s="137">
        <v>2500</v>
      </c>
      <c r="F483" s="138">
        <v>-935.516</v>
      </c>
      <c r="G483" s="138"/>
      <c r="H483" s="137">
        <f>E483+F483</f>
        <v>1564.484</v>
      </c>
      <c r="I483" s="184"/>
      <c r="J483" s="184"/>
      <c r="K483" s="146"/>
    </row>
    <row r="484" spans="1:11" s="108" customFormat="1" ht="18.75">
      <c r="A484" s="111" t="s">
        <v>360</v>
      </c>
      <c r="B484" s="24" t="s">
        <v>648</v>
      </c>
      <c r="C484" s="24" t="s">
        <v>361</v>
      </c>
      <c r="D484" s="24"/>
      <c r="E484" s="137">
        <f aca="true" t="shared" si="25" ref="E484:H486">E485</f>
        <v>0</v>
      </c>
      <c r="F484" s="137">
        <f t="shared" si="25"/>
        <v>0</v>
      </c>
      <c r="G484" s="137"/>
      <c r="H484" s="137">
        <f t="shared" si="25"/>
        <v>0</v>
      </c>
      <c r="I484" s="184"/>
      <c r="J484" s="184"/>
      <c r="K484" s="146"/>
    </row>
    <row r="485" spans="1:11" s="108" customFormat="1" ht="19.5">
      <c r="A485" s="110" t="s">
        <v>697</v>
      </c>
      <c r="B485" s="29">
        <v>992</v>
      </c>
      <c r="C485" s="29" t="s">
        <v>698</v>
      </c>
      <c r="D485" s="29"/>
      <c r="E485" s="137">
        <f t="shared" si="25"/>
        <v>0</v>
      </c>
      <c r="F485" s="137">
        <f t="shared" si="25"/>
        <v>0</v>
      </c>
      <c r="G485" s="137"/>
      <c r="H485" s="137">
        <f t="shared" si="25"/>
        <v>0</v>
      </c>
      <c r="I485" s="184"/>
      <c r="J485" s="184"/>
      <c r="K485" s="146"/>
    </row>
    <row r="486" spans="1:11" s="108" customFormat="1" ht="56.25">
      <c r="A486" s="106" t="s">
        <v>699</v>
      </c>
      <c r="B486" s="29">
        <v>992</v>
      </c>
      <c r="C486" s="29" t="s">
        <v>700</v>
      </c>
      <c r="D486" s="29"/>
      <c r="E486" s="137">
        <f t="shared" si="25"/>
        <v>0</v>
      </c>
      <c r="F486" s="137">
        <f t="shared" si="25"/>
        <v>0</v>
      </c>
      <c r="G486" s="137"/>
      <c r="H486" s="137">
        <f t="shared" si="25"/>
        <v>0</v>
      </c>
      <c r="I486" s="184"/>
      <c r="J486" s="184"/>
      <c r="K486" s="146"/>
    </row>
    <row r="487" spans="1:11" s="108" customFormat="1" ht="18.75">
      <c r="A487" s="106" t="s">
        <v>651</v>
      </c>
      <c r="B487" s="29">
        <v>992</v>
      </c>
      <c r="C487" s="29" t="s">
        <v>700</v>
      </c>
      <c r="D487" s="29">
        <v>500</v>
      </c>
      <c r="E487" s="137">
        <v>0</v>
      </c>
      <c r="F487" s="137"/>
      <c r="G487" s="137"/>
      <c r="H487" s="137">
        <f>E487+F487</f>
        <v>0</v>
      </c>
      <c r="I487" s="184"/>
      <c r="J487" s="184"/>
      <c r="K487" s="146"/>
    </row>
    <row r="488" spans="1:11" s="108" customFormat="1" ht="18.75">
      <c r="A488" s="106" t="s">
        <v>272</v>
      </c>
      <c r="B488" s="24" t="s">
        <v>648</v>
      </c>
      <c r="C488" s="24" t="s">
        <v>376</v>
      </c>
      <c r="D488" s="24" t="s">
        <v>377</v>
      </c>
      <c r="E488" s="138">
        <f>E489</f>
        <v>1406.6009999999997</v>
      </c>
      <c r="F488" s="138">
        <f>F489</f>
        <v>0</v>
      </c>
      <c r="G488" s="138"/>
      <c r="H488" s="138">
        <f>E488+F488</f>
        <v>1406.6009999999997</v>
      </c>
      <c r="I488" s="184"/>
      <c r="J488" s="184"/>
      <c r="K488" s="146"/>
    </row>
    <row r="489" spans="1:11" s="108" customFormat="1" ht="18.75">
      <c r="A489" s="106" t="s">
        <v>378</v>
      </c>
      <c r="B489" s="24" t="s">
        <v>648</v>
      </c>
      <c r="C489" s="24" t="s">
        <v>273</v>
      </c>
      <c r="D489" s="24"/>
      <c r="E489" s="138">
        <f>E490+E492+E494+E498+E496+E502+E506+E504+E500+E508</f>
        <v>1406.6009999999997</v>
      </c>
      <c r="F489" s="138">
        <f>F490+F492+F494+F498+F496+F502+F506+F504+F500+F508</f>
        <v>0</v>
      </c>
      <c r="G489" s="138"/>
      <c r="H489" s="138">
        <f>E489+F489</f>
        <v>1406.6009999999997</v>
      </c>
      <c r="I489" s="184"/>
      <c r="J489" s="184"/>
      <c r="K489" s="146"/>
    </row>
    <row r="490" spans="1:11" s="108" customFormat="1" ht="37.5">
      <c r="A490" s="106" t="s">
        <v>701</v>
      </c>
      <c r="B490" s="24" t="s">
        <v>648</v>
      </c>
      <c r="C490" s="24" t="s">
        <v>702</v>
      </c>
      <c r="D490" s="24" t="s">
        <v>377</v>
      </c>
      <c r="E490" s="138">
        <f>E491</f>
        <v>1132.11</v>
      </c>
      <c r="F490" s="138">
        <f>F491</f>
        <v>0</v>
      </c>
      <c r="G490" s="138"/>
      <c r="H490" s="138">
        <f>H491</f>
        <v>1132.11</v>
      </c>
      <c r="I490" s="184"/>
      <c r="J490" s="184"/>
      <c r="K490" s="146"/>
    </row>
    <row r="491" spans="1:11" s="108" customFormat="1" ht="18.75">
      <c r="A491" s="106" t="s">
        <v>651</v>
      </c>
      <c r="B491" s="24" t="s">
        <v>648</v>
      </c>
      <c r="C491" s="24" t="s">
        <v>702</v>
      </c>
      <c r="D491" s="24" t="s">
        <v>652</v>
      </c>
      <c r="E491" s="138">
        <v>1132.11</v>
      </c>
      <c r="F491" s="138">
        <v>0</v>
      </c>
      <c r="G491" s="138"/>
      <c r="H491" s="138">
        <f>E491+F491</f>
        <v>1132.11</v>
      </c>
      <c r="I491" s="184"/>
      <c r="J491" s="184"/>
      <c r="K491" s="146"/>
    </row>
    <row r="492" spans="1:11" s="108" customFormat="1" ht="56.25">
      <c r="A492" s="106" t="s">
        <v>703</v>
      </c>
      <c r="B492" s="24" t="s">
        <v>648</v>
      </c>
      <c r="C492" s="24" t="s">
        <v>704</v>
      </c>
      <c r="D492" s="24"/>
      <c r="E492" s="138">
        <f>E493</f>
        <v>82</v>
      </c>
      <c r="F492" s="138">
        <f>F493</f>
        <v>0</v>
      </c>
      <c r="G492" s="138"/>
      <c r="H492" s="138">
        <f>H493</f>
        <v>82</v>
      </c>
      <c r="I492" s="184"/>
      <c r="J492" s="184"/>
      <c r="K492" s="146"/>
    </row>
    <row r="493" spans="1:11" s="108" customFormat="1" ht="18.75">
      <c r="A493" s="106" t="s">
        <v>651</v>
      </c>
      <c r="B493" s="24" t="s">
        <v>648</v>
      </c>
      <c r="C493" s="24" t="s">
        <v>704</v>
      </c>
      <c r="D493" s="24" t="s">
        <v>652</v>
      </c>
      <c r="E493" s="138">
        <v>82</v>
      </c>
      <c r="F493" s="138">
        <v>0</v>
      </c>
      <c r="G493" s="138"/>
      <c r="H493" s="138">
        <f>E493+F493</f>
        <v>82</v>
      </c>
      <c r="I493" s="184"/>
      <c r="J493" s="184"/>
      <c r="K493" s="146"/>
    </row>
    <row r="494" spans="1:11" s="108" customFormat="1" ht="93.75">
      <c r="A494" s="112" t="s">
        <v>705</v>
      </c>
      <c r="B494" s="24" t="s">
        <v>648</v>
      </c>
      <c r="C494" s="24" t="s">
        <v>706</v>
      </c>
      <c r="D494" s="24"/>
      <c r="E494" s="138">
        <f>E495</f>
        <v>4.5</v>
      </c>
      <c r="F494" s="138">
        <f>F495</f>
        <v>0</v>
      </c>
      <c r="G494" s="138"/>
      <c r="H494" s="138">
        <f>H495</f>
        <v>4.5</v>
      </c>
      <c r="I494" s="184"/>
      <c r="J494" s="184"/>
      <c r="K494" s="146"/>
    </row>
    <row r="495" spans="1:11" s="108" customFormat="1" ht="37.5">
      <c r="A495" s="106" t="s">
        <v>280</v>
      </c>
      <c r="B495" s="24" t="s">
        <v>648</v>
      </c>
      <c r="C495" s="24" t="s">
        <v>706</v>
      </c>
      <c r="D495" s="24" t="s">
        <v>281</v>
      </c>
      <c r="E495" s="138">
        <v>4.5</v>
      </c>
      <c r="F495" s="138"/>
      <c r="G495" s="138"/>
      <c r="H495" s="138">
        <v>4.5</v>
      </c>
      <c r="I495" s="184"/>
      <c r="J495" s="184"/>
      <c r="K495" s="146"/>
    </row>
    <row r="496" spans="1:11" s="108" customFormat="1" ht="183.75" customHeight="1">
      <c r="A496" s="112" t="s">
        <v>707</v>
      </c>
      <c r="B496" s="24" t="s">
        <v>648</v>
      </c>
      <c r="C496" s="24" t="s">
        <v>708</v>
      </c>
      <c r="D496" s="24"/>
      <c r="E496" s="138">
        <f>E497</f>
        <v>5</v>
      </c>
      <c r="F496" s="138">
        <f>F497</f>
        <v>0</v>
      </c>
      <c r="G496" s="138"/>
      <c r="H496" s="138">
        <f>H497</f>
        <v>5</v>
      </c>
      <c r="I496" s="184"/>
      <c r="J496" s="184"/>
      <c r="K496" s="146"/>
    </row>
    <row r="497" spans="1:11" s="108" customFormat="1" ht="37.5">
      <c r="A497" s="106" t="s">
        <v>280</v>
      </c>
      <c r="B497" s="24" t="s">
        <v>648</v>
      </c>
      <c r="C497" s="24" t="s">
        <v>708</v>
      </c>
      <c r="D497" s="24" t="s">
        <v>281</v>
      </c>
      <c r="E497" s="138">
        <v>5</v>
      </c>
      <c r="F497" s="137"/>
      <c r="G497" s="137"/>
      <c r="H497" s="138">
        <v>5</v>
      </c>
      <c r="I497" s="184"/>
      <c r="J497" s="184"/>
      <c r="K497" s="146"/>
    </row>
    <row r="498" spans="1:11" s="108" customFormat="1" ht="112.5">
      <c r="A498" s="106" t="s">
        <v>789</v>
      </c>
      <c r="B498" s="24" t="s">
        <v>648</v>
      </c>
      <c r="C498" s="24" t="s">
        <v>709</v>
      </c>
      <c r="D498" s="107"/>
      <c r="E498" s="138">
        <f>E499</f>
        <v>52.3</v>
      </c>
      <c r="F498" s="137">
        <f>F499</f>
        <v>0</v>
      </c>
      <c r="G498" s="137"/>
      <c r="H498" s="138">
        <f aca="true" t="shared" si="26" ref="H498:H509">E498+F498</f>
        <v>52.3</v>
      </c>
      <c r="I498" s="184" t="s">
        <v>793</v>
      </c>
      <c r="J498" s="184"/>
      <c r="K498" s="146"/>
    </row>
    <row r="499" spans="1:11" s="108" customFormat="1" ht="18.75">
      <c r="A499" s="106" t="s">
        <v>651</v>
      </c>
      <c r="B499" s="29">
        <v>992</v>
      </c>
      <c r="C499" s="29" t="s">
        <v>709</v>
      </c>
      <c r="D499" s="32">
        <v>500</v>
      </c>
      <c r="E499" s="137">
        <v>52.3</v>
      </c>
      <c r="F499" s="137"/>
      <c r="G499" s="137"/>
      <c r="H499" s="137">
        <f t="shared" si="26"/>
        <v>52.3</v>
      </c>
      <c r="I499" s="184"/>
      <c r="J499" s="184"/>
      <c r="K499" s="146"/>
    </row>
    <row r="500" spans="1:11" s="108" customFormat="1" ht="150">
      <c r="A500" s="106" t="s">
        <v>790</v>
      </c>
      <c r="B500" s="26" t="s">
        <v>648</v>
      </c>
      <c r="C500" s="26" t="s">
        <v>386</v>
      </c>
      <c r="D500" s="26"/>
      <c r="E500" s="137">
        <f>E501</f>
        <v>4.5</v>
      </c>
      <c r="F500" s="137">
        <f>F501</f>
        <v>0</v>
      </c>
      <c r="G500" s="137"/>
      <c r="H500" s="137">
        <f t="shared" si="26"/>
        <v>4.5</v>
      </c>
      <c r="I500" s="184"/>
      <c r="J500" s="184"/>
      <c r="K500" s="146"/>
    </row>
    <row r="501" spans="1:11" s="108" customFormat="1" ht="37.5">
      <c r="A501" s="106" t="s">
        <v>280</v>
      </c>
      <c r="B501" s="26" t="s">
        <v>648</v>
      </c>
      <c r="C501" s="26" t="s">
        <v>386</v>
      </c>
      <c r="D501" s="26" t="s">
        <v>281</v>
      </c>
      <c r="E501" s="137">
        <v>4.5</v>
      </c>
      <c r="F501" s="137"/>
      <c r="G501" s="137"/>
      <c r="H501" s="137">
        <f t="shared" si="26"/>
        <v>4.5</v>
      </c>
      <c r="I501" s="184" t="s">
        <v>793</v>
      </c>
      <c r="J501" s="184"/>
      <c r="K501" s="146"/>
    </row>
    <row r="502" spans="1:11" s="108" customFormat="1" ht="131.25">
      <c r="A502" s="106" t="s">
        <v>710</v>
      </c>
      <c r="B502" s="29">
        <v>992</v>
      </c>
      <c r="C502" s="29" t="s">
        <v>711</v>
      </c>
      <c r="D502" s="32"/>
      <c r="E502" s="137">
        <f>E503</f>
        <v>58.1</v>
      </c>
      <c r="F502" s="137">
        <f>F503</f>
        <v>0</v>
      </c>
      <c r="G502" s="137"/>
      <c r="H502" s="137">
        <f t="shared" si="26"/>
        <v>58.1</v>
      </c>
      <c r="I502" s="184"/>
      <c r="J502" s="184"/>
      <c r="K502" s="146"/>
    </row>
    <row r="503" spans="1:11" s="108" customFormat="1" ht="18.75">
      <c r="A503" s="106" t="s">
        <v>651</v>
      </c>
      <c r="B503" s="29">
        <v>992</v>
      </c>
      <c r="C503" s="29" t="s">
        <v>711</v>
      </c>
      <c r="D503" s="32">
        <v>500</v>
      </c>
      <c r="E503" s="137">
        <v>58.1</v>
      </c>
      <c r="F503" s="137"/>
      <c r="G503" s="137"/>
      <c r="H503" s="137">
        <f t="shared" si="26"/>
        <v>58.1</v>
      </c>
      <c r="I503" s="184"/>
      <c r="J503" s="184"/>
      <c r="K503" s="146"/>
    </row>
    <row r="504" spans="1:11" s="108" customFormat="1" ht="150">
      <c r="A504" s="106" t="s">
        <v>387</v>
      </c>
      <c r="B504" s="24" t="s">
        <v>648</v>
      </c>
      <c r="C504" s="24" t="s">
        <v>388</v>
      </c>
      <c r="D504" s="24"/>
      <c r="E504" s="137">
        <f>E505</f>
        <v>5</v>
      </c>
      <c r="F504" s="138">
        <f>F505</f>
        <v>0</v>
      </c>
      <c r="G504" s="138"/>
      <c r="H504" s="137">
        <f t="shared" si="26"/>
        <v>5</v>
      </c>
      <c r="I504" s="184" t="s">
        <v>795</v>
      </c>
      <c r="J504" s="184"/>
      <c r="K504" s="146"/>
    </row>
    <row r="505" spans="1:11" s="108" customFormat="1" ht="37.5">
      <c r="A505" s="106" t="s">
        <v>280</v>
      </c>
      <c r="B505" s="24" t="s">
        <v>648</v>
      </c>
      <c r="C505" s="24" t="s">
        <v>388</v>
      </c>
      <c r="D505" s="24" t="s">
        <v>281</v>
      </c>
      <c r="E505" s="137">
        <v>5</v>
      </c>
      <c r="F505" s="138"/>
      <c r="G505" s="138"/>
      <c r="H505" s="137">
        <f t="shared" si="26"/>
        <v>5</v>
      </c>
      <c r="I505" s="184"/>
      <c r="J505" s="184"/>
      <c r="K505" s="146"/>
    </row>
    <row r="506" spans="1:11" s="108" customFormat="1" ht="112.5">
      <c r="A506" s="106" t="s">
        <v>712</v>
      </c>
      <c r="B506" s="24" t="s">
        <v>648</v>
      </c>
      <c r="C506" s="24" t="s">
        <v>390</v>
      </c>
      <c r="D506" s="107"/>
      <c r="E506" s="138">
        <f>E507</f>
        <v>58.091</v>
      </c>
      <c r="F506" s="137">
        <f>F507</f>
        <v>0</v>
      </c>
      <c r="G506" s="137"/>
      <c r="H506" s="138">
        <f t="shared" si="26"/>
        <v>58.091</v>
      </c>
      <c r="I506" s="184"/>
      <c r="J506" s="184"/>
      <c r="K506" s="146"/>
    </row>
    <row r="507" spans="1:11" s="108" customFormat="1" ht="18.75">
      <c r="A507" s="106" t="s">
        <v>651</v>
      </c>
      <c r="B507" s="29">
        <v>992</v>
      </c>
      <c r="C507" s="29" t="s">
        <v>390</v>
      </c>
      <c r="D507" s="32">
        <v>500</v>
      </c>
      <c r="E507" s="137">
        <v>58.091</v>
      </c>
      <c r="F507" s="137"/>
      <c r="G507" s="137"/>
      <c r="H507" s="137">
        <f t="shared" si="26"/>
        <v>58.091</v>
      </c>
      <c r="I507" s="184"/>
      <c r="J507" s="184"/>
      <c r="K507" s="146"/>
    </row>
    <row r="508" spans="1:11" s="108" customFormat="1" ht="150">
      <c r="A508" s="106" t="s">
        <v>391</v>
      </c>
      <c r="B508" s="24" t="s">
        <v>648</v>
      </c>
      <c r="C508" s="24" t="s">
        <v>392</v>
      </c>
      <c r="D508" s="24" t="s">
        <v>377</v>
      </c>
      <c r="E508" s="138">
        <f>E509</f>
        <v>5</v>
      </c>
      <c r="F508" s="138">
        <f>F509</f>
        <v>0</v>
      </c>
      <c r="G508" s="138"/>
      <c r="H508" s="138">
        <f t="shared" si="26"/>
        <v>5</v>
      </c>
      <c r="I508" s="184"/>
      <c r="J508" s="184"/>
      <c r="K508" s="146"/>
    </row>
    <row r="509" spans="1:11" s="108" customFormat="1" ht="37.5">
      <c r="A509" s="106" t="s">
        <v>280</v>
      </c>
      <c r="B509" s="24" t="s">
        <v>648</v>
      </c>
      <c r="C509" s="24" t="s">
        <v>392</v>
      </c>
      <c r="D509" s="24" t="s">
        <v>281</v>
      </c>
      <c r="E509" s="138">
        <v>5</v>
      </c>
      <c r="F509" s="138"/>
      <c r="G509" s="138"/>
      <c r="H509" s="138">
        <f t="shared" si="26"/>
        <v>5</v>
      </c>
      <c r="I509" s="184" t="s">
        <v>796</v>
      </c>
      <c r="J509" s="184">
        <f>H424+H426+H428+H430+H432+H436+H439+H443+H445+H447+H450+H454+H456+H460+H462+H464+H468+H474+H478+H480+H483+H487+H491+H493++H503+H499+H507</f>
        <v>100406.992</v>
      </c>
      <c r="K509" s="146"/>
    </row>
    <row r="510" spans="1:10" s="108" customFormat="1" ht="18.75">
      <c r="A510" s="157"/>
      <c r="B510" s="25"/>
      <c r="C510" s="25"/>
      <c r="D510" s="25"/>
      <c r="E510" s="194"/>
      <c r="F510" s="195"/>
      <c r="G510" s="195"/>
      <c r="H510" s="194"/>
      <c r="I510" s="157"/>
      <c r="J510" s="157"/>
    </row>
    <row r="511" spans="1:10" s="108" customFormat="1" ht="18.75">
      <c r="A511" s="157"/>
      <c r="B511" s="25"/>
      <c r="C511" s="25"/>
      <c r="D511" s="25"/>
      <c r="E511" s="194"/>
      <c r="F511" s="195"/>
      <c r="G511" s="195"/>
      <c r="H511" s="194"/>
      <c r="I511" s="157"/>
      <c r="J511" s="157"/>
    </row>
    <row r="512" spans="1:10" s="108" customFormat="1" ht="18.75">
      <c r="A512" s="157"/>
      <c r="B512" s="25"/>
      <c r="C512" s="25"/>
      <c r="D512" s="25"/>
      <c r="E512" s="194"/>
      <c r="F512" s="195"/>
      <c r="G512" s="195"/>
      <c r="H512" s="194"/>
      <c r="I512" s="157"/>
      <c r="J512" s="157"/>
    </row>
    <row r="513" spans="1:10" s="108" customFormat="1" ht="18.75">
      <c r="A513" s="157"/>
      <c r="B513" s="25"/>
      <c r="C513" s="25"/>
      <c r="D513" s="25"/>
      <c r="E513" s="194"/>
      <c r="F513" s="195"/>
      <c r="G513" s="195"/>
      <c r="H513" s="194"/>
      <c r="I513" s="157"/>
      <c r="J513" s="157"/>
    </row>
    <row r="514" spans="1:10" s="108" customFormat="1" ht="18.75">
      <c r="A514" s="157"/>
      <c r="B514" s="25"/>
      <c r="C514" s="25"/>
      <c r="D514" s="25"/>
      <c r="E514" s="194"/>
      <c r="F514" s="195"/>
      <c r="G514" s="195"/>
      <c r="H514" s="194"/>
      <c r="I514" s="157"/>
      <c r="J514" s="157"/>
    </row>
    <row r="515" spans="1:8" s="108" customFormat="1" ht="15.75">
      <c r="A515" s="33"/>
      <c r="B515" s="34"/>
      <c r="C515" s="34"/>
      <c r="D515" s="34"/>
      <c r="E515" s="140"/>
      <c r="F515" s="141"/>
      <c r="G515" s="141"/>
      <c r="H515" s="140"/>
    </row>
    <row r="516" spans="1:8" s="108" customFormat="1" ht="15.75">
      <c r="A516" s="33"/>
      <c r="B516" s="34"/>
      <c r="C516" s="34"/>
      <c r="D516" s="34"/>
      <c r="E516" s="140"/>
      <c r="F516" s="141"/>
      <c r="G516" s="141"/>
      <c r="H516" s="140"/>
    </row>
    <row r="517" spans="1:8" s="108" customFormat="1" ht="15.75">
      <c r="A517" s="33"/>
      <c r="B517" s="34"/>
      <c r="C517" s="34"/>
      <c r="D517" s="34"/>
      <c r="E517" s="140"/>
      <c r="F517" s="141"/>
      <c r="G517" s="141"/>
      <c r="H517" s="140"/>
    </row>
    <row r="518" spans="1:8" s="108" customFormat="1" ht="15.75">
      <c r="A518" s="33"/>
      <c r="B518" s="34"/>
      <c r="C518" s="34"/>
      <c r="D518" s="34"/>
      <c r="E518" s="140"/>
      <c r="F518" s="141"/>
      <c r="G518" s="141"/>
      <c r="H518" s="140"/>
    </row>
    <row r="519" spans="1:8" s="108" customFormat="1" ht="15.75">
      <c r="A519" s="33"/>
      <c r="B519" s="34"/>
      <c r="C519" s="34"/>
      <c r="D519" s="34"/>
      <c r="E519" s="140"/>
      <c r="F519" s="141"/>
      <c r="G519" s="141"/>
      <c r="H519" s="140"/>
    </row>
    <row r="520" spans="1:8" s="108" customFormat="1" ht="15.75">
      <c r="A520" s="33"/>
      <c r="B520" s="34"/>
      <c r="C520" s="34"/>
      <c r="D520" s="34"/>
      <c r="E520" s="140"/>
      <c r="F520" s="141"/>
      <c r="G520" s="141"/>
      <c r="H520" s="140"/>
    </row>
    <row r="521" spans="1:8" s="108" customFormat="1" ht="15.75">
      <c r="A521" s="33"/>
      <c r="B521" s="34"/>
      <c r="C521" s="34"/>
      <c r="D521" s="34"/>
      <c r="E521" s="140"/>
      <c r="F521" s="141"/>
      <c r="G521" s="141"/>
      <c r="H521" s="140"/>
    </row>
    <row r="522" spans="1:8" s="108" customFormat="1" ht="15.75">
      <c r="A522" s="33"/>
      <c r="B522" s="34"/>
      <c r="C522" s="34"/>
      <c r="D522" s="34"/>
      <c r="E522" s="140"/>
      <c r="F522" s="141"/>
      <c r="G522" s="141"/>
      <c r="H522" s="140"/>
    </row>
    <row r="523" spans="1:8" s="108" customFormat="1" ht="15.75">
      <c r="A523" s="33"/>
      <c r="B523" s="34"/>
      <c r="C523" s="34"/>
      <c r="D523" s="34"/>
      <c r="E523" s="140"/>
      <c r="F523" s="141"/>
      <c r="G523" s="141"/>
      <c r="H523" s="140"/>
    </row>
    <row r="524" spans="1:8" s="108" customFormat="1" ht="15.75">
      <c r="A524" s="33"/>
      <c r="B524" s="34"/>
      <c r="C524" s="34"/>
      <c r="D524" s="34"/>
      <c r="E524" s="140"/>
      <c r="F524" s="141"/>
      <c r="G524" s="141"/>
      <c r="H524" s="140"/>
    </row>
    <row r="525" spans="1:8" s="108" customFormat="1" ht="15.75">
      <c r="A525" s="33"/>
      <c r="B525" s="34"/>
      <c r="C525" s="34"/>
      <c r="D525" s="34"/>
      <c r="E525" s="140"/>
      <c r="F525" s="141"/>
      <c r="G525" s="141"/>
      <c r="H525" s="140"/>
    </row>
    <row r="526" spans="1:8" s="108" customFormat="1" ht="15.75">
      <c r="A526" s="33"/>
      <c r="B526" s="34"/>
      <c r="C526" s="34"/>
      <c r="D526" s="34"/>
      <c r="E526" s="140"/>
      <c r="F526" s="141"/>
      <c r="G526" s="141"/>
      <c r="H526" s="140"/>
    </row>
    <row r="527" spans="1:8" s="108" customFormat="1" ht="15.75">
      <c r="A527" s="33"/>
      <c r="B527" s="34"/>
      <c r="C527" s="34"/>
      <c r="D527" s="34"/>
      <c r="E527" s="140"/>
      <c r="F527" s="141"/>
      <c r="G527" s="141"/>
      <c r="H527" s="140"/>
    </row>
    <row r="528" spans="1:8" s="108" customFormat="1" ht="15.75">
      <c r="A528" s="33"/>
      <c r="B528" s="34"/>
      <c r="C528" s="34"/>
      <c r="D528" s="34"/>
      <c r="E528" s="140"/>
      <c r="F528" s="141"/>
      <c r="G528" s="141"/>
      <c r="H528" s="140"/>
    </row>
    <row r="529" spans="1:8" s="108" customFormat="1" ht="15.75">
      <c r="A529" s="33"/>
      <c r="B529" s="34"/>
      <c r="C529" s="34"/>
      <c r="D529" s="34"/>
      <c r="E529" s="140"/>
      <c r="F529" s="141"/>
      <c r="G529" s="141"/>
      <c r="H529" s="140"/>
    </row>
    <row r="530" spans="1:8" s="108" customFormat="1" ht="15.75">
      <c r="A530" s="33"/>
      <c r="B530" s="34"/>
      <c r="C530" s="34"/>
      <c r="D530" s="34"/>
      <c r="E530" s="140"/>
      <c r="F530" s="141"/>
      <c r="G530" s="141"/>
      <c r="H530" s="140"/>
    </row>
    <row r="531" spans="1:8" s="108" customFormat="1" ht="15.75">
      <c r="A531" s="33"/>
      <c r="B531" s="34"/>
      <c r="C531" s="34"/>
      <c r="D531" s="34"/>
      <c r="E531" s="140"/>
      <c r="F531" s="141"/>
      <c r="G531" s="141"/>
      <c r="H531" s="140"/>
    </row>
    <row r="532" spans="1:8" s="108" customFormat="1" ht="15.75">
      <c r="A532" s="33"/>
      <c r="B532" s="34"/>
      <c r="C532" s="34"/>
      <c r="D532" s="34"/>
      <c r="E532" s="140"/>
      <c r="F532" s="141"/>
      <c r="G532" s="141"/>
      <c r="H532" s="140"/>
    </row>
    <row r="533" spans="1:8" s="108" customFormat="1" ht="15.75">
      <c r="A533" s="33"/>
      <c r="B533" s="34"/>
      <c r="C533" s="34"/>
      <c r="D533" s="34"/>
      <c r="E533" s="140"/>
      <c r="F533" s="141"/>
      <c r="G533" s="141"/>
      <c r="H533" s="140"/>
    </row>
    <row r="534" spans="1:8" s="108" customFormat="1" ht="15.75">
      <c r="A534" s="33"/>
      <c r="B534" s="34"/>
      <c r="C534" s="34"/>
      <c r="D534" s="34"/>
      <c r="E534" s="140"/>
      <c r="F534" s="141"/>
      <c r="G534" s="141"/>
      <c r="H534" s="140"/>
    </row>
    <row r="535" spans="1:8" s="108" customFormat="1" ht="15.75">
      <c r="A535" s="33"/>
      <c r="B535" s="34"/>
      <c r="C535" s="34"/>
      <c r="D535" s="34"/>
      <c r="E535" s="140"/>
      <c r="F535" s="141"/>
      <c r="G535" s="141"/>
      <c r="H535" s="140"/>
    </row>
    <row r="536" spans="1:8" s="108" customFormat="1" ht="15.75">
      <c r="A536" s="33"/>
      <c r="B536" s="34"/>
      <c r="C536" s="34"/>
      <c r="D536" s="34"/>
      <c r="E536" s="140"/>
      <c r="F536" s="141"/>
      <c r="G536" s="141"/>
      <c r="H536" s="140"/>
    </row>
    <row r="537" spans="1:8" s="108" customFormat="1" ht="15.75">
      <c r="A537" s="33"/>
      <c r="B537" s="34"/>
      <c r="C537" s="34"/>
      <c r="D537" s="34"/>
      <c r="E537" s="140"/>
      <c r="F537" s="141"/>
      <c r="G537" s="141"/>
      <c r="H537" s="140"/>
    </row>
    <row r="538" spans="1:8" s="108" customFormat="1" ht="15.75">
      <c r="A538" s="33"/>
      <c r="B538" s="34"/>
      <c r="C538" s="34"/>
      <c r="D538" s="34"/>
      <c r="E538" s="140"/>
      <c r="F538" s="141"/>
      <c r="G538" s="141"/>
      <c r="H538" s="140"/>
    </row>
    <row r="539" spans="1:8" s="108" customFormat="1" ht="15.75">
      <c r="A539" s="33"/>
      <c r="B539" s="34"/>
      <c r="C539" s="34"/>
      <c r="D539" s="34"/>
      <c r="E539" s="140"/>
      <c r="F539" s="141"/>
      <c r="G539" s="141"/>
      <c r="H539" s="140"/>
    </row>
    <row r="540" spans="1:8" s="108" customFormat="1" ht="15.75">
      <c r="A540" s="33"/>
      <c r="B540" s="34"/>
      <c r="C540" s="34"/>
      <c r="D540" s="34"/>
      <c r="E540" s="140"/>
      <c r="F540" s="141"/>
      <c r="G540" s="141"/>
      <c r="H540" s="140"/>
    </row>
    <row r="541" spans="1:8" s="108" customFormat="1" ht="15.75">
      <c r="A541" s="33"/>
      <c r="B541" s="34"/>
      <c r="C541" s="34"/>
      <c r="D541" s="34"/>
      <c r="E541" s="140"/>
      <c r="F541" s="141"/>
      <c r="G541" s="141"/>
      <c r="H541" s="140"/>
    </row>
    <row r="542" spans="1:8" s="108" customFormat="1" ht="15.75">
      <c r="A542" s="33"/>
      <c r="B542" s="34"/>
      <c r="C542" s="34"/>
      <c r="D542" s="34"/>
      <c r="E542" s="140"/>
      <c r="F542" s="141"/>
      <c r="G542" s="141"/>
      <c r="H542" s="140"/>
    </row>
    <row r="543" spans="1:8" s="108" customFormat="1" ht="15.75">
      <c r="A543" s="33"/>
      <c r="B543" s="34"/>
      <c r="C543" s="34"/>
      <c r="D543" s="34"/>
      <c r="E543" s="140"/>
      <c r="F543" s="141"/>
      <c r="G543" s="141"/>
      <c r="H543" s="140"/>
    </row>
    <row r="544" spans="1:8" s="108" customFormat="1" ht="15.75">
      <c r="A544" s="33"/>
      <c r="B544" s="34"/>
      <c r="C544" s="34"/>
      <c r="D544" s="34"/>
      <c r="E544" s="140"/>
      <c r="F544" s="141"/>
      <c r="G544" s="141"/>
      <c r="H544" s="140"/>
    </row>
    <row r="545" spans="1:8" s="108" customFormat="1" ht="15.75">
      <c r="A545" s="33"/>
      <c r="B545" s="34"/>
      <c r="C545" s="34"/>
      <c r="D545" s="34"/>
      <c r="E545" s="140"/>
      <c r="F545" s="141"/>
      <c r="G545" s="141"/>
      <c r="H545" s="140"/>
    </row>
    <row r="546" spans="1:8" s="108" customFormat="1" ht="15.75">
      <c r="A546" s="33"/>
      <c r="B546" s="34"/>
      <c r="C546" s="34"/>
      <c r="D546" s="34"/>
      <c r="E546" s="140"/>
      <c r="F546" s="141"/>
      <c r="G546" s="141"/>
      <c r="H546" s="140"/>
    </row>
    <row r="547" spans="1:8" s="108" customFormat="1" ht="15.75">
      <c r="A547" s="33"/>
      <c r="B547" s="34"/>
      <c r="C547" s="34"/>
      <c r="D547" s="34"/>
      <c r="E547" s="140"/>
      <c r="F547" s="141"/>
      <c r="G547" s="141"/>
      <c r="H547" s="140"/>
    </row>
    <row r="548" spans="1:8" s="108" customFormat="1" ht="15.75">
      <c r="A548" s="33"/>
      <c r="B548" s="34"/>
      <c r="C548" s="34"/>
      <c r="D548" s="34"/>
      <c r="E548" s="140"/>
      <c r="F548" s="141"/>
      <c r="G548" s="141"/>
      <c r="H548" s="140"/>
    </row>
    <row r="549" spans="1:8" s="68" customFormat="1" ht="15.75">
      <c r="A549" s="33"/>
      <c r="B549" s="34"/>
      <c r="C549" s="34"/>
      <c r="D549" s="34"/>
      <c r="E549" s="140"/>
      <c r="F549" s="141"/>
      <c r="G549" s="141"/>
      <c r="H549" s="140"/>
    </row>
    <row r="550" spans="1:8" s="68" customFormat="1" ht="15.75">
      <c r="A550" s="33"/>
      <c r="B550" s="34"/>
      <c r="C550" s="34"/>
      <c r="D550" s="34"/>
      <c r="E550" s="140"/>
      <c r="F550" s="141"/>
      <c r="G550" s="141"/>
      <c r="H550" s="140"/>
    </row>
    <row r="551" spans="1:8" s="68" customFormat="1" ht="15.75">
      <c r="A551" s="33"/>
      <c r="B551" s="34"/>
      <c r="C551" s="34"/>
      <c r="D551" s="34"/>
      <c r="E551" s="140"/>
      <c r="F551" s="141"/>
      <c r="G551" s="141"/>
      <c r="H551" s="140"/>
    </row>
    <row r="552" spans="1:8" s="68" customFormat="1" ht="15.75">
      <c r="A552" s="33"/>
      <c r="B552" s="34"/>
      <c r="C552" s="34"/>
      <c r="D552" s="34"/>
      <c r="E552" s="140"/>
      <c r="F552" s="141"/>
      <c r="G552" s="141"/>
      <c r="H552" s="140"/>
    </row>
    <row r="553" spans="1:8" s="68" customFormat="1" ht="15.75">
      <c r="A553" s="33"/>
      <c r="B553" s="34"/>
      <c r="C553" s="34"/>
      <c r="D553" s="34"/>
      <c r="E553" s="140"/>
      <c r="F553" s="141"/>
      <c r="G553" s="141"/>
      <c r="H553" s="140"/>
    </row>
    <row r="554" spans="1:8" s="68" customFormat="1" ht="15.75">
      <c r="A554" s="33"/>
      <c r="B554" s="34"/>
      <c r="C554" s="34"/>
      <c r="D554" s="34"/>
      <c r="E554" s="140"/>
      <c r="F554" s="141"/>
      <c r="G554" s="141"/>
      <c r="H554" s="140"/>
    </row>
    <row r="555" spans="1:8" s="68" customFormat="1" ht="15.75">
      <c r="A555" s="35"/>
      <c r="B555" s="36"/>
      <c r="C555" s="36"/>
      <c r="D555" s="36"/>
      <c r="E555" s="142"/>
      <c r="F555" s="143"/>
      <c r="G555" s="143"/>
      <c r="H555" s="142"/>
    </row>
    <row r="556" spans="1:8" s="68" customFormat="1" ht="15.75">
      <c r="A556" s="35"/>
      <c r="B556" s="36"/>
      <c r="C556" s="36"/>
      <c r="D556" s="36"/>
      <c r="E556" s="142"/>
      <c r="F556" s="143"/>
      <c r="G556" s="143"/>
      <c r="H556" s="142"/>
    </row>
    <row r="557" spans="1:8" s="68" customFormat="1" ht="15.75">
      <c r="A557" s="35"/>
      <c r="B557" s="36"/>
      <c r="C557" s="36"/>
      <c r="D557" s="36"/>
      <c r="E557" s="142"/>
      <c r="F557" s="143"/>
      <c r="G557" s="143"/>
      <c r="H557" s="142"/>
    </row>
    <row r="558" spans="1:8" s="68" customFormat="1" ht="15.75">
      <c r="A558" s="35"/>
      <c r="B558" s="35"/>
      <c r="C558" s="36"/>
      <c r="D558" s="36"/>
      <c r="E558" s="142"/>
      <c r="F558" s="143"/>
      <c r="G558" s="143"/>
      <c r="H558" s="142"/>
    </row>
    <row r="559" spans="1:8" s="68" customFormat="1" ht="15.75">
      <c r="A559" s="35"/>
      <c r="B559" s="35"/>
      <c r="C559" s="36"/>
      <c r="D559" s="36"/>
      <c r="E559" s="142"/>
      <c r="F559" s="143"/>
      <c r="G559" s="143"/>
      <c r="H559" s="142"/>
    </row>
    <row r="560" spans="1:8" s="68" customFormat="1" ht="15.75">
      <c r="A560" s="35"/>
      <c r="B560" s="35"/>
      <c r="C560" s="36"/>
      <c r="D560" s="36"/>
      <c r="E560" s="142"/>
      <c r="F560" s="143"/>
      <c r="G560" s="143"/>
      <c r="H560" s="142"/>
    </row>
    <row r="561" spans="1:8" s="68" customFormat="1" ht="15.75">
      <c r="A561" s="35"/>
      <c r="B561" s="35"/>
      <c r="C561" s="36"/>
      <c r="D561" s="36"/>
      <c r="E561" s="142"/>
      <c r="F561" s="143"/>
      <c r="G561" s="143"/>
      <c r="H561" s="142"/>
    </row>
    <row r="562" spans="1:8" s="68" customFormat="1" ht="15.75">
      <c r="A562" s="35"/>
      <c r="B562" s="35"/>
      <c r="C562" s="36"/>
      <c r="D562" s="36"/>
      <c r="E562" s="142"/>
      <c r="F562" s="143"/>
      <c r="G562" s="143"/>
      <c r="H562" s="142"/>
    </row>
    <row r="563" spans="1:8" s="68" customFormat="1" ht="15.75">
      <c r="A563" s="35"/>
      <c r="B563" s="35"/>
      <c r="C563" s="36"/>
      <c r="D563" s="36"/>
      <c r="E563" s="142"/>
      <c r="F563" s="143"/>
      <c r="G563" s="143"/>
      <c r="H563" s="142"/>
    </row>
    <row r="564" spans="1:8" s="68" customFormat="1" ht="15.75">
      <c r="A564" s="35"/>
      <c r="B564" s="35"/>
      <c r="C564" s="36"/>
      <c r="D564" s="36"/>
      <c r="E564" s="142"/>
      <c r="F564" s="143"/>
      <c r="G564" s="143"/>
      <c r="H564" s="142"/>
    </row>
    <row r="565" spans="1:8" s="68" customFormat="1" ht="15.75">
      <c r="A565" s="35"/>
      <c r="B565" s="35"/>
      <c r="C565" s="36"/>
      <c r="D565" s="36"/>
      <c r="E565" s="142"/>
      <c r="F565" s="143"/>
      <c r="G565" s="143"/>
      <c r="H565" s="142"/>
    </row>
    <row r="566" spans="1:8" s="68" customFormat="1" ht="15.75">
      <c r="A566" s="35"/>
      <c r="B566" s="35"/>
      <c r="C566" s="36"/>
      <c r="D566" s="36"/>
      <c r="E566" s="142"/>
      <c r="F566" s="143"/>
      <c r="G566" s="143"/>
      <c r="H566" s="142"/>
    </row>
    <row r="567" spans="1:8" s="68" customFormat="1" ht="15.75">
      <c r="A567" s="35"/>
      <c r="B567" s="35"/>
      <c r="C567" s="36"/>
      <c r="D567" s="36"/>
      <c r="E567" s="142"/>
      <c r="F567" s="143"/>
      <c r="G567" s="143"/>
      <c r="H567" s="142"/>
    </row>
    <row r="568" spans="1:8" s="68" customFormat="1" ht="15.75">
      <c r="A568" s="35"/>
      <c r="B568" s="35"/>
      <c r="C568" s="36"/>
      <c r="D568" s="36"/>
      <c r="E568" s="142"/>
      <c r="F568" s="143"/>
      <c r="G568" s="143"/>
      <c r="H568" s="142"/>
    </row>
    <row r="569" spans="1:8" s="68" customFormat="1" ht="15.75">
      <c r="A569" s="35"/>
      <c r="B569" s="35"/>
      <c r="C569" s="36"/>
      <c r="D569" s="36"/>
      <c r="E569" s="142"/>
      <c r="F569" s="143"/>
      <c r="G569" s="143"/>
      <c r="H569" s="142"/>
    </row>
    <row r="570" spans="1:8" s="68" customFormat="1" ht="15.75">
      <c r="A570" s="35"/>
      <c r="B570" s="35"/>
      <c r="C570" s="36"/>
      <c r="D570" s="36"/>
      <c r="E570" s="142"/>
      <c r="F570" s="143"/>
      <c r="G570" s="143"/>
      <c r="H570" s="142"/>
    </row>
    <row r="571" spans="1:8" s="68" customFormat="1" ht="15.75">
      <c r="A571" s="35"/>
      <c r="B571" s="35"/>
      <c r="C571" s="36"/>
      <c r="D571" s="36"/>
      <c r="E571" s="142"/>
      <c r="F571" s="143"/>
      <c r="G571" s="143"/>
      <c r="H571" s="142"/>
    </row>
    <row r="572" spans="1:8" s="68" customFormat="1" ht="15.75">
      <c r="A572" s="35"/>
      <c r="B572" s="35"/>
      <c r="C572" s="36"/>
      <c r="D572" s="36"/>
      <c r="E572" s="142"/>
      <c r="F572" s="143"/>
      <c r="G572" s="143"/>
      <c r="H572" s="142"/>
    </row>
    <row r="573" spans="1:8" s="68" customFormat="1" ht="15.75">
      <c r="A573" s="35"/>
      <c r="B573" s="35"/>
      <c r="C573" s="36"/>
      <c r="D573" s="36"/>
      <c r="E573" s="142"/>
      <c r="F573" s="143"/>
      <c r="G573" s="143"/>
      <c r="H573" s="142"/>
    </row>
    <row r="574" spans="1:8" s="68" customFormat="1" ht="15.75">
      <c r="A574" s="35"/>
      <c r="B574" s="35"/>
      <c r="C574" s="36"/>
      <c r="D574" s="36"/>
      <c r="E574" s="142"/>
      <c r="F574" s="143"/>
      <c r="G574" s="143"/>
      <c r="H574" s="142"/>
    </row>
    <row r="575" spans="1:8" s="68" customFormat="1" ht="15.75">
      <c r="A575" s="35"/>
      <c r="B575" s="35"/>
      <c r="C575" s="36"/>
      <c r="D575" s="36"/>
      <c r="E575" s="142"/>
      <c r="F575" s="143"/>
      <c r="G575" s="143"/>
      <c r="H575" s="142"/>
    </row>
    <row r="576" spans="1:8" s="68" customFormat="1" ht="15.75">
      <c r="A576" s="35"/>
      <c r="B576" s="35"/>
      <c r="C576" s="36"/>
      <c r="D576" s="36"/>
      <c r="E576" s="142"/>
      <c r="F576" s="143"/>
      <c r="G576" s="143"/>
      <c r="H576" s="142"/>
    </row>
    <row r="577" spans="1:8" s="68" customFormat="1" ht="15.75">
      <c r="A577" s="35"/>
      <c r="B577" s="35"/>
      <c r="C577" s="36"/>
      <c r="D577" s="36"/>
      <c r="E577" s="142"/>
      <c r="F577" s="143"/>
      <c r="G577" s="143"/>
      <c r="H577" s="142"/>
    </row>
    <row r="578" spans="1:8" s="68" customFormat="1" ht="15.75">
      <c r="A578" s="35"/>
      <c r="B578" s="35"/>
      <c r="C578" s="36"/>
      <c r="D578" s="36"/>
      <c r="E578" s="142"/>
      <c r="F578" s="143"/>
      <c r="G578" s="143"/>
      <c r="H578" s="142"/>
    </row>
    <row r="579" spans="1:8" s="68" customFormat="1" ht="15.75">
      <c r="A579" s="35"/>
      <c r="B579" s="35"/>
      <c r="C579" s="36"/>
      <c r="D579" s="36"/>
      <c r="E579" s="142"/>
      <c r="F579" s="143"/>
      <c r="G579" s="143"/>
      <c r="H579" s="142"/>
    </row>
    <row r="580" spans="1:8" s="68" customFormat="1" ht="15.75">
      <c r="A580" s="35"/>
      <c r="B580" s="35"/>
      <c r="C580" s="36"/>
      <c r="D580" s="36"/>
      <c r="E580" s="142"/>
      <c r="F580" s="143"/>
      <c r="G580" s="143"/>
      <c r="H580" s="142"/>
    </row>
    <row r="581" spans="1:8" s="68" customFormat="1" ht="15.75">
      <c r="A581" s="35"/>
      <c r="B581" s="35"/>
      <c r="C581" s="36"/>
      <c r="D581" s="36"/>
      <c r="E581" s="142"/>
      <c r="F581" s="143"/>
      <c r="G581" s="143"/>
      <c r="H581" s="142"/>
    </row>
    <row r="582" spans="1:8" s="68" customFormat="1" ht="15.75">
      <c r="A582" s="35"/>
      <c r="B582" s="35"/>
      <c r="C582" s="36"/>
      <c r="D582" s="36"/>
      <c r="E582" s="142"/>
      <c r="F582" s="143"/>
      <c r="G582" s="143"/>
      <c r="H582" s="142"/>
    </row>
    <row r="583" spans="1:8" s="68" customFormat="1" ht="15.75">
      <c r="A583" s="35"/>
      <c r="B583" s="35"/>
      <c r="C583" s="36"/>
      <c r="D583" s="36"/>
      <c r="E583" s="142"/>
      <c r="F583" s="143"/>
      <c r="G583" s="143"/>
      <c r="H583" s="142"/>
    </row>
    <row r="584" spans="1:8" s="68" customFormat="1" ht="15.75">
      <c r="A584" s="35"/>
      <c r="B584" s="35"/>
      <c r="C584" s="36"/>
      <c r="D584" s="36"/>
      <c r="E584" s="142"/>
      <c r="F584" s="143"/>
      <c r="G584" s="143"/>
      <c r="H584" s="142"/>
    </row>
    <row r="585" spans="1:8" s="68" customFormat="1" ht="15.75">
      <c r="A585" s="35"/>
      <c r="B585" s="35"/>
      <c r="C585" s="36"/>
      <c r="D585" s="36"/>
      <c r="E585" s="142"/>
      <c r="F585" s="143"/>
      <c r="G585" s="143"/>
      <c r="H585" s="142"/>
    </row>
    <row r="586" spans="1:8" s="68" customFormat="1" ht="15.75">
      <c r="A586" s="35"/>
      <c r="B586" s="35"/>
      <c r="C586" s="36"/>
      <c r="D586" s="36"/>
      <c r="E586" s="142"/>
      <c r="F586" s="143"/>
      <c r="G586" s="143"/>
      <c r="H586" s="142"/>
    </row>
    <row r="587" spans="1:8" s="68" customFormat="1" ht="15.75">
      <c r="A587" s="35"/>
      <c r="B587" s="35"/>
      <c r="C587" s="36"/>
      <c r="D587" s="36"/>
      <c r="E587" s="142"/>
      <c r="F587" s="143"/>
      <c r="G587" s="143"/>
      <c r="H587" s="142"/>
    </row>
    <row r="588" spans="1:8" s="68" customFormat="1" ht="15.75">
      <c r="A588" s="35"/>
      <c r="B588" s="35"/>
      <c r="C588" s="36"/>
      <c r="D588" s="36"/>
      <c r="E588" s="142"/>
      <c r="F588" s="143"/>
      <c r="G588" s="143"/>
      <c r="H588" s="142"/>
    </row>
    <row r="589" spans="1:8" s="68" customFormat="1" ht="15.75">
      <c r="A589" s="35"/>
      <c r="B589" s="35"/>
      <c r="C589" s="36"/>
      <c r="D589" s="36"/>
      <c r="E589" s="142"/>
      <c r="F589" s="143"/>
      <c r="G589" s="143"/>
      <c r="H589" s="142"/>
    </row>
    <row r="590" spans="1:8" s="68" customFormat="1" ht="15.75">
      <c r="A590" s="35"/>
      <c r="B590" s="35"/>
      <c r="C590" s="36"/>
      <c r="D590" s="36"/>
      <c r="E590" s="142"/>
      <c r="F590" s="143"/>
      <c r="G590" s="143"/>
      <c r="H590" s="142"/>
    </row>
    <row r="591" spans="1:8" s="68" customFormat="1" ht="15.75">
      <c r="A591" s="35"/>
      <c r="B591" s="35"/>
      <c r="C591" s="36"/>
      <c r="D591" s="36"/>
      <c r="E591" s="142"/>
      <c r="F591" s="143"/>
      <c r="G591" s="143"/>
      <c r="H591" s="142"/>
    </row>
    <row r="592" spans="1:8" s="68" customFormat="1" ht="15.75">
      <c r="A592" s="35"/>
      <c r="B592" s="35"/>
      <c r="C592" s="36"/>
      <c r="D592" s="36"/>
      <c r="E592" s="142"/>
      <c r="F592" s="143"/>
      <c r="G592" s="143"/>
      <c r="H592" s="142"/>
    </row>
    <row r="593" spans="1:8" s="68" customFormat="1" ht="15.75">
      <c r="A593" s="35"/>
      <c r="B593" s="35"/>
      <c r="C593" s="36"/>
      <c r="D593" s="36"/>
      <c r="E593" s="142"/>
      <c r="F593" s="143"/>
      <c r="G593" s="143"/>
      <c r="H593" s="142"/>
    </row>
    <row r="594" spans="1:8" s="68" customFormat="1" ht="15.75">
      <c r="A594" s="35"/>
      <c r="B594" s="35"/>
      <c r="C594" s="36"/>
      <c r="D594" s="36"/>
      <c r="E594" s="142"/>
      <c r="F594" s="143"/>
      <c r="G594" s="143"/>
      <c r="H594" s="142"/>
    </row>
    <row r="595" spans="1:8" s="68" customFormat="1" ht="15.75">
      <c r="A595" s="35"/>
      <c r="B595" s="35"/>
      <c r="C595" s="36"/>
      <c r="D595" s="36"/>
      <c r="E595" s="142"/>
      <c r="F595" s="143"/>
      <c r="G595" s="143"/>
      <c r="H595" s="142"/>
    </row>
    <row r="596" spans="1:8" s="68" customFormat="1" ht="15.75">
      <c r="A596" s="35"/>
      <c r="B596" s="35"/>
      <c r="C596" s="36"/>
      <c r="D596" s="36"/>
      <c r="E596" s="142"/>
      <c r="F596" s="143"/>
      <c r="G596" s="143"/>
      <c r="H596" s="142"/>
    </row>
    <row r="597" spans="1:8" s="68" customFormat="1" ht="15.75">
      <c r="A597" s="35"/>
      <c r="B597" s="35"/>
      <c r="C597" s="36"/>
      <c r="D597" s="36"/>
      <c r="E597" s="142"/>
      <c r="F597" s="143"/>
      <c r="G597" s="143"/>
      <c r="H597" s="142"/>
    </row>
    <row r="598" spans="1:8" s="68" customFormat="1" ht="15.75">
      <c r="A598" s="35"/>
      <c r="B598" s="35"/>
      <c r="C598" s="36"/>
      <c r="D598" s="36"/>
      <c r="E598" s="142"/>
      <c r="F598" s="143"/>
      <c r="G598" s="143"/>
      <c r="H598" s="142"/>
    </row>
    <row r="599" spans="1:8" s="68" customFormat="1" ht="15.75">
      <c r="A599" s="35"/>
      <c r="B599" s="35"/>
      <c r="C599" s="36"/>
      <c r="D599" s="36"/>
      <c r="E599" s="142"/>
      <c r="F599" s="143"/>
      <c r="G599" s="143"/>
      <c r="H599" s="142"/>
    </row>
    <row r="600" spans="1:8" s="68" customFormat="1" ht="15.75">
      <c r="A600" s="35"/>
      <c r="B600" s="35"/>
      <c r="C600" s="36"/>
      <c r="D600" s="36"/>
      <c r="E600" s="142"/>
      <c r="F600" s="143"/>
      <c r="G600" s="143"/>
      <c r="H600" s="142"/>
    </row>
    <row r="601" spans="1:8" s="68" customFormat="1" ht="15.75">
      <c r="A601" s="35"/>
      <c r="B601" s="35"/>
      <c r="C601" s="36"/>
      <c r="D601" s="36"/>
      <c r="E601" s="142"/>
      <c r="F601" s="143"/>
      <c r="G601" s="143"/>
      <c r="H601" s="142"/>
    </row>
    <row r="602" spans="1:8" s="68" customFormat="1" ht="15.75">
      <c r="A602" s="35"/>
      <c r="B602" s="35"/>
      <c r="C602" s="36"/>
      <c r="D602" s="36"/>
      <c r="E602" s="142"/>
      <c r="F602" s="143"/>
      <c r="G602" s="143"/>
      <c r="H602" s="142"/>
    </row>
    <row r="603" spans="1:8" s="68" customFormat="1" ht="15.75">
      <c r="A603" s="35"/>
      <c r="B603" s="35"/>
      <c r="C603" s="36"/>
      <c r="D603" s="36"/>
      <c r="E603" s="142"/>
      <c r="F603" s="143"/>
      <c r="G603" s="143"/>
      <c r="H603" s="142"/>
    </row>
    <row r="604" spans="1:8" s="68" customFormat="1" ht="15.75">
      <c r="A604" s="35"/>
      <c r="B604" s="35"/>
      <c r="C604" s="36"/>
      <c r="D604" s="36"/>
      <c r="E604" s="142"/>
      <c r="F604" s="143"/>
      <c r="G604" s="143"/>
      <c r="H604" s="142"/>
    </row>
    <row r="605" spans="1:8" s="68" customFormat="1" ht="15.75">
      <c r="A605" s="35"/>
      <c r="B605" s="35"/>
      <c r="C605" s="36"/>
      <c r="D605" s="36"/>
      <c r="E605" s="142"/>
      <c r="F605" s="143"/>
      <c r="G605" s="143"/>
      <c r="H605" s="142"/>
    </row>
    <row r="606" spans="1:8" s="68" customFormat="1" ht="15.75">
      <c r="A606" s="35"/>
      <c r="B606" s="35"/>
      <c r="C606" s="36"/>
      <c r="D606" s="36"/>
      <c r="E606" s="142"/>
      <c r="F606" s="143"/>
      <c r="G606" s="143"/>
      <c r="H606" s="142"/>
    </row>
    <row r="607" spans="1:8" s="68" customFormat="1" ht="15.75">
      <c r="A607" s="35"/>
      <c r="B607" s="35"/>
      <c r="C607" s="36"/>
      <c r="D607" s="36"/>
      <c r="E607" s="142"/>
      <c r="F607" s="143"/>
      <c r="G607" s="143"/>
      <c r="H607" s="142"/>
    </row>
    <row r="608" spans="1:8" s="68" customFormat="1" ht="15.75">
      <c r="A608" s="35"/>
      <c r="B608" s="35"/>
      <c r="C608" s="36"/>
      <c r="D608" s="36"/>
      <c r="E608" s="142"/>
      <c r="F608" s="143"/>
      <c r="G608" s="143"/>
      <c r="H608" s="142"/>
    </row>
    <row r="609" spans="1:8" s="68" customFormat="1" ht="15.75">
      <c r="A609" s="35"/>
      <c r="B609" s="35"/>
      <c r="C609" s="36"/>
      <c r="D609" s="36"/>
      <c r="E609" s="142"/>
      <c r="F609" s="143"/>
      <c r="G609" s="143"/>
      <c r="H609" s="142"/>
    </row>
    <row r="610" spans="1:8" s="68" customFormat="1" ht="15.75">
      <c r="A610" s="35"/>
      <c r="B610" s="35"/>
      <c r="C610" s="36"/>
      <c r="D610" s="36"/>
      <c r="E610" s="142"/>
      <c r="F610" s="143"/>
      <c r="G610" s="143"/>
      <c r="H610" s="142"/>
    </row>
    <row r="611" spans="1:8" s="68" customFormat="1" ht="15.75">
      <c r="A611" s="35"/>
      <c r="B611" s="35"/>
      <c r="C611" s="36"/>
      <c r="D611" s="36"/>
      <c r="E611" s="142"/>
      <c r="F611" s="143"/>
      <c r="G611" s="143"/>
      <c r="H611" s="142"/>
    </row>
    <row r="612" spans="1:8" s="68" customFormat="1" ht="15.75">
      <c r="A612" s="35"/>
      <c r="B612" s="35"/>
      <c r="C612" s="36"/>
      <c r="D612" s="36"/>
      <c r="E612" s="142"/>
      <c r="F612" s="143"/>
      <c r="G612" s="143"/>
      <c r="H612" s="142"/>
    </row>
    <row r="613" spans="1:8" s="68" customFormat="1" ht="15.75">
      <c r="A613" s="35"/>
      <c r="B613" s="35"/>
      <c r="C613" s="36"/>
      <c r="D613" s="36"/>
      <c r="E613" s="142"/>
      <c r="F613" s="143"/>
      <c r="G613" s="143"/>
      <c r="H613" s="142"/>
    </row>
    <row r="614" spans="1:8" s="68" customFormat="1" ht="15.75">
      <c r="A614" s="35"/>
      <c r="B614" s="35"/>
      <c r="C614" s="36"/>
      <c r="D614" s="36"/>
      <c r="E614" s="142"/>
      <c r="F614" s="143"/>
      <c r="G614" s="143"/>
      <c r="H614" s="142"/>
    </row>
    <row r="615" spans="1:8" s="68" customFormat="1" ht="15.75">
      <c r="A615" s="35"/>
      <c r="B615" s="35"/>
      <c r="C615" s="36"/>
      <c r="D615" s="36"/>
      <c r="E615" s="142"/>
      <c r="F615" s="143"/>
      <c r="G615" s="143"/>
      <c r="H615" s="142"/>
    </row>
    <row r="616" spans="1:8" s="68" customFormat="1" ht="15.75">
      <c r="A616" s="35"/>
      <c r="B616" s="35"/>
      <c r="C616" s="36"/>
      <c r="D616" s="36"/>
      <c r="E616" s="142"/>
      <c r="F616" s="143"/>
      <c r="G616" s="143"/>
      <c r="H616" s="142"/>
    </row>
    <row r="617" spans="1:8" s="68" customFormat="1" ht="15.75">
      <c r="A617" s="35"/>
      <c r="B617" s="35"/>
      <c r="C617" s="36"/>
      <c r="D617" s="36"/>
      <c r="E617" s="142"/>
      <c r="F617" s="143"/>
      <c r="G617" s="143"/>
      <c r="H617" s="142"/>
    </row>
    <row r="618" spans="1:8" s="68" customFormat="1" ht="15.75">
      <c r="A618" s="35"/>
      <c r="B618" s="35"/>
      <c r="C618" s="36"/>
      <c r="D618" s="36"/>
      <c r="E618" s="142"/>
      <c r="F618" s="143"/>
      <c r="G618" s="143"/>
      <c r="H618" s="142"/>
    </row>
    <row r="619" spans="1:8" s="68" customFormat="1" ht="15.75">
      <c r="A619" s="35"/>
      <c r="B619" s="35"/>
      <c r="C619" s="36"/>
      <c r="D619" s="36"/>
      <c r="E619" s="142"/>
      <c r="F619" s="143"/>
      <c r="G619" s="143"/>
      <c r="H619" s="142"/>
    </row>
    <row r="620" spans="1:8" s="68" customFormat="1" ht="15.75">
      <c r="A620" s="35"/>
      <c r="B620" s="35"/>
      <c r="C620" s="36"/>
      <c r="D620" s="36"/>
      <c r="E620" s="142"/>
      <c r="F620" s="143"/>
      <c r="G620" s="143"/>
      <c r="H620" s="142"/>
    </row>
    <row r="621" spans="1:8" s="68" customFormat="1" ht="15.75">
      <c r="A621" s="35"/>
      <c r="B621" s="35"/>
      <c r="C621" s="36"/>
      <c r="D621" s="36"/>
      <c r="E621" s="142"/>
      <c r="F621" s="143"/>
      <c r="G621" s="143"/>
      <c r="H621" s="142"/>
    </row>
    <row r="622" spans="1:8" s="68" customFormat="1" ht="15.75">
      <c r="A622" s="35"/>
      <c r="B622" s="35"/>
      <c r="C622" s="36"/>
      <c r="D622" s="36"/>
      <c r="E622" s="142"/>
      <c r="F622" s="143"/>
      <c r="G622" s="143"/>
      <c r="H622" s="142"/>
    </row>
    <row r="623" spans="1:8" s="68" customFormat="1" ht="15.75">
      <c r="A623" s="35"/>
      <c r="B623" s="35"/>
      <c r="C623" s="36"/>
      <c r="D623" s="36"/>
      <c r="E623" s="142"/>
      <c r="F623" s="143"/>
      <c r="G623" s="143"/>
      <c r="H623" s="142"/>
    </row>
    <row r="624" spans="1:8" s="68" customFormat="1" ht="15.75">
      <c r="A624" s="35"/>
      <c r="B624" s="35"/>
      <c r="C624" s="36"/>
      <c r="D624" s="36"/>
      <c r="E624" s="142"/>
      <c r="F624" s="143"/>
      <c r="G624" s="143"/>
      <c r="H624" s="142"/>
    </row>
    <row r="625" spans="1:8" s="68" customFormat="1" ht="15.75">
      <c r="A625" s="35"/>
      <c r="B625" s="35"/>
      <c r="C625" s="36"/>
      <c r="D625" s="36"/>
      <c r="E625" s="142"/>
      <c r="F625" s="143"/>
      <c r="G625" s="143"/>
      <c r="H625" s="142"/>
    </row>
    <row r="626" spans="1:8" s="68" customFormat="1" ht="15.75">
      <c r="A626" s="35"/>
      <c r="B626" s="35"/>
      <c r="C626" s="36"/>
      <c r="D626" s="36"/>
      <c r="E626" s="142"/>
      <c r="F626" s="143"/>
      <c r="G626" s="143"/>
      <c r="H626" s="142"/>
    </row>
    <row r="627" spans="1:8" s="68" customFormat="1" ht="15.75">
      <c r="A627" s="35"/>
      <c r="B627" s="35"/>
      <c r="C627" s="36"/>
      <c r="D627" s="36"/>
      <c r="E627" s="142"/>
      <c r="F627" s="143"/>
      <c r="G627" s="143"/>
      <c r="H627" s="142"/>
    </row>
    <row r="628" spans="1:8" s="68" customFormat="1" ht="15.75">
      <c r="A628" s="35"/>
      <c r="B628" s="35"/>
      <c r="C628" s="36"/>
      <c r="D628" s="36"/>
      <c r="E628" s="142"/>
      <c r="F628" s="143"/>
      <c r="G628" s="143"/>
      <c r="H628" s="142"/>
    </row>
    <row r="629" spans="1:8" s="68" customFormat="1" ht="15.75">
      <c r="A629" s="35"/>
      <c r="B629" s="35"/>
      <c r="C629" s="36"/>
      <c r="D629" s="36"/>
      <c r="E629" s="142"/>
      <c r="F629" s="143"/>
      <c r="G629" s="143"/>
      <c r="H629" s="142"/>
    </row>
    <row r="630" spans="1:8" s="68" customFormat="1" ht="15.75">
      <c r="A630" s="35"/>
      <c r="B630" s="35"/>
      <c r="C630" s="36"/>
      <c r="D630" s="36"/>
      <c r="E630" s="142"/>
      <c r="F630" s="143"/>
      <c r="G630" s="143"/>
      <c r="H630" s="142"/>
    </row>
    <row r="631" spans="1:8" s="68" customFormat="1" ht="15.75">
      <c r="A631" s="35"/>
      <c r="B631" s="35"/>
      <c r="C631" s="36"/>
      <c r="D631" s="36"/>
      <c r="E631" s="142"/>
      <c r="F631" s="143"/>
      <c r="G631" s="143"/>
      <c r="H631" s="142"/>
    </row>
    <row r="632" spans="1:8" s="68" customFormat="1" ht="15.75">
      <c r="A632" s="35"/>
      <c r="B632" s="35"/>
      <c r="C632" s="36"/>
      <c r="D632" s="36"/>
      <c r="E632" s="142"/>
      <c r="F632" s="143"/>
      <c r="G632" s="143"/>
      <c r="H632" s="142"/>
    </row>
    <row r="633" spans="1:8" s="68" customFormat="1" ht="15.75">
      <c r="A633" s="35"/>
      <c r="B633" s="35"/>
      <c r="C633" s="36"/>
      <c r="D633" s="36"/>
      <c r="E633" s="142"/>
      <c r="F633" s="143"/>
      <c r="G633" s="143"/>
      <c r="H633" s="142"/>
    </row>
    <row r="634" spans="1:8" s="68" customFormat="1" ht="15.75">
      <c r="A634" s="35"/>
      <c r="B634" s="35"/>
      <c r="C634" s="36"/>
      <c r="D634" s="36"/>
      <c r="E634" s="142"/>
      <c r="F634" s="143"/>
      <c r="G634" s="143"/>
      <c r="H634" s="142"/>
    </row>
    <row r="635" spans="1:8" s="68" customFormat="1" ht="15.75">
      <c r="A635" s="35"/>
      <c r="B635" s="35"/>
      <c r="C635" s="36"/>
      <c r="D635" s="36"/>
      <c r="E635" s="142"/>
      <c r="F635" s="143"/>
      <c r="G635" s="143"/>
      <c r="H635" s="142"/>
    </row>
    <row r="636" spans="1:8" s="68" customFormat="1" ht="15.75">
      <c r="A636" s="35"/>
      <c r="B636" s="35"/>
      <c r="C636" s="36"/>
      <c r="D636" s="36"/>
      <c r="E636" s="142"/>
      <c r="F636" s="143"/>
      <c r="G636" s="143"/>
      <c r="H636" s="142"/>
    </row>
    <row r="637" spans="1:8" s="68" customFormat="1" ht="15.75">
      <c r="A637" s="35"/>
      <c r="B637" s="35"/>
      <c r="C637" s="36"/>
      <c r="D637" s="36"/>
      <c r="E637" s="142"/>
      <c r="F637" s="143"/>
      <c r="G637" s="143"/>
      <c r="H637" s="142"/>
    </row>
    <row r="638" spans="1:8" s="68" customFormat="1" ht="15.75">
      <c r="A638" s="35"/>
      <c r="B638" s="35"/>
      <c r="C638" s="36"/>
      <c r="D638" s="36"/>
      <c r="E638" s="142"/>
      <c r="F638" s="143"/>
      <c r="G638" s="143"/>
      <c r="H638" s="142"/>
    </row>
    <row r="639" spans="1:8" s="68" customFormat="1" ht="15.75">
      <c r="A639" s="35"/>
      <c r="B639" s="35"/>
      <c r="C639" s="36"/>
      <c r="D639" s="36"/>
      <c r="E639" s="142"/>
      <c r="F639" s="143"/>
      <c r="G639" s="143"/>
      <c r="H639" s="142"/>
    </row>
    <row r="640" spans="1:8" s="68" customFormat="1" ht="15.75">
      <c r="A640" s="35"/>
      <c r="B640" s="35"/>
      <c r="C640" s="36"/>
      <c r="D640" s="36"/>
      <c r="E640" s="142"/>
      <c r="F640" s="143"/>
      <c r="G640" s="143"/>
      <c r="H640" s="142"/>
    </row>
    <row r="641" spans="1:8" s="68" customFormat="1" ht="15.75">
      <c r="A641" s="35"/>
      <c r="B641" s="35"/>
      <c r="C641" s="36"/>
      <c r="D641" s="36"/>
      <c r="E641" s="142"/>
      <c r="F641" s="143"/>
      <c r="G641" s="143"/>
      <c r="H641" s="142"/>
    </row>
    <row r="642" spans="1:8" s="68" customFormat="1" ht="15.75">
      <c r="A642" s="35"/>
      <c r="B642" s="35"/>
      <c r="C642" s="36"/>
      <c r="D642" s="36"/>
      <c r="E642" s="142"/>
      <c r="F642" s="143"/>
      <c r="G642" s="143"/>
      <c r="H642" s="142"/>
    </row>
    <row r="643" spans="1:8" s="68" customFormat="1" ht="15.75">
      <c r="A643" s="35"/>
      <c r="B643" s="35"/>
      <c r="C643" s="36"/>
      <c r="D643" s="36"/>
      <c r="E643" s="142"/>
      <c r="F643" s="143"/>
      <c r="G643" s="143"/>
      <c r="H643" s="142"/>
    </row>
    <row r="644" spans="1:8" s="68" customFormat="1" ht="15.75">
      <c r="A644" s="35"/>
      <c r="B644" s="35"/>
      <c r="C644" s="36"/>
      <c r="D644" s="36"/>
      <c r="E644" s="142"/>
      <c r="F644" s="143"/>
      <c r="G644" s="143"/>
      <c r="H644" s="142"/>
    </row>
    <row r="645" spans="1:8" s="68" customFormat="1" ht="15.75">
      <c r="A645" s="35"/>
      <c r="B645" s="35"/>
      <c r="C645" s="36"/>
      <c r="D645" s="36"/>
      <c r="E645" s="142"/>
      <c r="F645" s="143"/>
      <c r="G645" s="143"/>
      <c r="H645" s="142"/>
    </row>
    <row r="646" spans="1:8" s="68" customFormat="1" ht="15.75">
      <c r="A646" s="35"/>
      <c r="B646" s="35"/>
      <c r="C646" s="36"/>
      <c r="D646" s="36"/>
      <c r="E646" s="142"/>
      <c r="F646" s="143"/>
      <c r="G646" s="143"/>
      <c r="H646" s="142"/>
    </row>
    <row r="647" spans="1:8" s="68" customFormat="1" ht="15.75">
      <c r="A647" s="35"/>
      <c r="B647" s="35"/>
      <c r="C647" s="36"/>
      <c r="D647" s="36"/>
      <c r="E647" s="142"/>
      <c r="F647" s="143"/>
      <c r="G647" s="143"/>
      <c r="H647" s="142"/>
    </row>
    <row r="648" spans="1:8" s="68" customFormat="1" ht="15.75">
      <c r="A648" s="35"/>
      <c r="B648" s="35"/>
      <c r="C648" s="36"/>
      <c r="D648" s="36"/>
      <c r="E648" s="142"/>
      <c r="F648" s="143"/>
      <c r="G648" s="143"/>
      <c r="H648" s="142"/>
    </row>
    <row r="649" spans="1:8" s="68" customFormat="1" ht="15.75">
      <c r="A649" s="35"/>
      <c r="B649" s="35"/>
      <c r="C649" s="36"/>
      <c r="D649" s="36"/>
      <c r="E649" s="36"/>
      <c r="F649" s="37"/>
      <c r="G649" s="37"/>
      <c r="H649" s="36"/>
    </row>
    <row r="650" spans="1:8" s="68" customFormat="1" ht="15.75">
      <c r="A650" s="35"/>
      <c r="B650" s="35"/>
      <c r="C650" s="36"/>
      <c r="D650" s="36"/>
      <c r="E650" s="36"/>
      <c r="F650" s="37"/>
      <c r="G650" s="37"/>
      <c r="H650" s="36"/>
    </row>
    <row r="651" spans="1:8" s="68" customFormat="1" ht="15.75">
      <c r="A651" s="35"/>
      <c r="B651" s="35"/>
      <c r="C651" s="36"/>
      <c r="D651" s="36"/>
      <c r="E651" s="36"/>
      <c r="F651" s="37"/>
      <c r="G651" s="37"/>
      <c r="H651" s="36"/>
    </row>
    <row r="652" spans="1:8" s="68" customFormat="1" ht="15.75">
      <c r="A652" s="35"/>
      <c r="B652" s="35"/>
      <c r="C652" s="36"/>
      <c r="D652" s="36"/>
      <c r="E652" s="36"/>
      <c r="F652" s="37"/>
      <c r="G652" s="37"/>
      <c r="H652" s="36"/>
    </row>
    <row r="653" spans="1:8" s="68" customFormat="1" ht="15.75">
      <c r="A653" s="35"/>
      <c r="B653" s="35"/>
      <c r="C653" s="36"/>
      <c r="D653" s="36"/>
      <c r="E653" s="36"/>
      <c r="F653" s="37"/>
      <c r="G653" s="37"/>
      <c r="H653" s="36"/>
    </row>
    <row r="654" spans="1:8" s="68" customFormat="1" ht="15.75">
      <c r="A654" s="35"/>
      <c r="B654" s="35"/>
      <c r="C654" s="36"/>
      <c r="D654" s="36"/>
      <c r="E654" s="36"/>
      <c r="F654" s="37"/>
      <c r="G654" s="37"/>
      <c r="H654" s="36"/>
    </row>
    <row r="655" spans="1:8" s="68" customFormat="1" ht="15.75">
      <c r="A655" s="35"/>
      <c r="B655" s="35"/>
      <c r="C655" s="36"/>
      <c r="D655" s="36"/>
      <c r="E655" s="36"/>
      <c r="F655" s="37"/>
      <c r="G655" s="37"/>
      <c r="H655" s="36"/>
    </row>
    <row r="656" spans="1:8" s="68" customFormat="1" ht="15.75">
      <c r="A656" s="35"/>
      <c r="B656" s="35"/>
      <c r="C656" s="36"/>
      <c r="D656" s="36"/>
      <c r="E656" s="36"/>
      <c r="F656" s="37"/>
      <c r="G656" s="37"/>
      <c r="H656" s="36"/>
    </row>
    <row r="657" spans="1:8" s="68" customFormat="1" ht="15.75">
      <c r="A657" s="35"/>
      <c r="B657" s="35"/>
      <c r="C657" s="36"/>
      <c r="D657" s="36"/>
      <c r="E657" s="36"/>
      <c r="F657" s="37"/>
      <c r="G657" s="37"/>
      <c r="H657" s="36"/>
    </row>
    <row r="658" spans="1:8" s="68" customFormat="1" ht="15.75">
      <c r="A658" s="35"/>
      <c r="B658" s="35"/>
      <c r="C658" s="36"/>
      <c r="D658" s="36"/>
      <c r="E658" s="36"/>
      <c r="F658" s="37"/>
      <c r="G658" s="37"/>
      <c r="H658" s="36"/>
    </row>
    <row r="659" spans="1:8" s="68" customFormat="1" ht="15.75">
      <c r="A659" s="35"/>
      <c r="B659" s="35"/>
      <c r="C659" s="36"/>
      <c r="D659" s="36"/>
      <c r="E659" s="36"/>
      <c r="F659" s="37"/>
      <c r="G659" s="37"/>
      <c r="H659" s="36"/>
    </row>
    <row r="660" spans="1:8" s="68" customFormat="1" ht="15.75">
      <c r="A660" s="35"/>
      <c r="B660" s="35"/>
      <c r="C660" s="36"/>
      <c r="D660" s="36"/>
      <c r="E660" s="36"/>
      <c r="F660" s="37"/>
      <c r="G660" s="37"/>
      <c r="H660" s="36"/>
    </row>
    <row r="661" spans="1:8" s="68" customFormat="1" ht="15.75">
      <c r="A661" s="35"/>
      <c r="B661" s="35"/>
      <c r="C661" s="36"/>
      <c r="D661" s="36"/>
      <c r="E661" s="36"/>
      <c r="F661" s="37"/>
      <c r="G661" s="37"/>
      <c r="H661" s="36"/>
    </row>
    <row r="662" spans="1:8" s="68" customFormat="1" ht="15.75">
      <c r="A662" s="35"/>
      <c r="B662" s="35"/>
      <c r="C662" s="36"/>
      <c r="D662" s="36"/>
      <c r="E662" s="36"/>
      <c r="F662" s="37"/>
      <c r="G662" s="37"/>
      <c r="H662" s="36"/>
    </row>
    <row r="663" spans="1:8" s="68" customFormat="1" ht="15.75">
      <c r="A663" s="35"/>
      <c r="B663" s="35"/>
      <c r="C663" s="36"/>
      <c r="D663" s="36"/>
      <c r="E663" s="36"/>
      <c r="F663" s="37"/>
      <c r="G663" s="37"/>
      <c r="H663" s="36"/>
    </row>
    <row r="664" spans="1:8" s="68" customFormat="1" ht="15.75">
      <c r="A664" s="35"/>
      <c r="B664" s="35"/>
      <c r="C664" s="36"/>
      <c r="D664" s="36"/>
      <c r="E664" s="36"/>
      <c r="F664" s="37"/>
      <c r="G664" s="37"/>
      <c r="H664" s="36"/>
    </row>
    <row r="665" spans="1:8" ht="15.75">
      <c r="A665" s="35"/>
      <c r="B665" s="35"/>
      <c r="C665" s="36"/>
      <c r="D665" s="36"/>
      <c r="E665" s="36"/>
      <c r="F665" s="37"/>
      <c r="G665" s="37"/>
      <c r="H665" s="36"/>
    </row>
    <row r="666" spans="1:8" ht="15.75">
      <c r="A666" s="35"/>
      <c r="B666" s="35"/>
      <c r="C666" s="36"/>
      <c r="D666" s="36"/>
      <c r="E666" s="36"/>
      <c r="F666" s="37"/>
      <c r="G666" s="37"/>
      <c r="H666" s="36"/>
    </row>
    <row r="667" spans="1:8" ht="15.75">
      <c r="A667" s="35"/>
      <c r="B667" s="35"/>
      <c r="C667" s="36"/>
      <c r="D667" s="36"/>
      <c r="E667" s="36"/>
      <c r="F667" s="37"/>
      <c r="G667" s="37"/>
      <c r="H667" s="36"/>
    </row>
    <row r="668" spans="1:8" ht="15.75">
      <c r="A668" s="35"/>
      <c r="B668" s="35"/>
      <c r="C668" s="36"/>
      <c r="D668" s="36"/>
      <c r="E668" s="36"/>
      <c r="F668" s="37"/>
      <c r="G668" s="37"/>
      <c r="H668" s="36"/>
    </row>
    <row r="669" spans="1:8" ht="15.75">
      <c r="A669" s="35"/>
      <c r="B669" s="35"/>
      <c r="C669" s="36"/>
      <c r="D669" s="36"/>
      <c r="E669" s="36"/>
      <c r="F669" s="37"/>
      <c r="G669" s="37"/>
      <c r="H669" s="36"/>
    </row>
    <row r="670" spans="1:8" ht="15.75">
      <c r="A670" s="35"/>
      <c r="B670" s="35"/>
      <c r="C670" s="36"/>
      <c r="D670" s="36"/>
      <c r="E670" s="36"/>
      <c r="F670" s="37"/>
      <c r="G670" s="37"/>
      <c r="H670" s="36"/>
    </row>
    <row r="671" spans="1:8" ht="15.75">
      <c r="A671" s="35"/>
      <c r="B671" s="35"/>
      <c r="C671" s="36"/>
      <c r="D671" s="36"/>
      <c r="E671" s="36"/>
      <c r="F671" s="37"/>
      <c r="G671" s="37"/>
      <c r="H671" s="36"/>
    </row>
    <row r="672" spans="1:8" ht="15.75">
      <c r="A672" s="35"/>
      <c r="B672" s="35"/>
      <c r="C672" s="36"/>
      <c r="D672" s="36"/>
      <c r="E672" s="36"/>
      <c r="F672" s="37"/>
      <c r="G672" s="37"/>
      <c r="H672" s="36"/>
    </row>
    <row r="673" spans="1:8" ht="15.75">
      <c r="A673" s="35"/>
      <c r="B673" s="35"/>
      <c r="C673" s="36"/>
      <c r="D673" s="36"/>
      <c r="E673" s="36"/>
      <c r="F673" s="37"/>
      <c r="G673" s="37"/>
      <c r="H673" s="36"/>
    </row>
    <row r="674" spans="1:8" ht="15.75">
      <c r="A674" s="35"/>
      <c r="B674" s="35"/>
      <c r="C674" s="36"/>
      <c r="D674" s="36"/>
      <c r="E674" s="36"/>
      <c r="F674" s="37"/>
      <c r="G674" s="37"/>
      <c r="H674" s="36"/>
    </row>
    <row r="675" spans="1:8" ht="15.75">
      <c r="A675" s="35"/>
      <c r="B675" s="35"/>
      <c r="C675" s="36"/>
      <c r="D675" s="36"/>
      <c r="E675" s="36"/>
      <c r="F675" s="37"/>
      <c r="G675" s="37"/>
      <c r="H675" s="36"/>
    </row>
    <row r="676" spans="1:8" ht="15.75">
      <c r="A676" s="35"/>
      <c r="B676" s="35"/>
      <c r="C676" s="36"/>
      <c r="D676" s="36"/>
      <c r="E676" s="36"/>
      <c r="F676" s="37"/>
      <c r="G676" s="37"/>
      <c r="H676" s="36"/>
    </row>
    <row r="677" spans="1:8" ht="15.75">
      <c r="A677" s="35"/>
      <c r="B677" s="35"/>
      <c r="C677" s="36"/>
      <c r="D677" s="36"/>
      <c r="E677" s="36"/>
      <c r="F677" s="37"/>
      <c r="G677" s="37"/>
      <c r="H677" s="36"/>
    </row>
    <row r="678" spans="1:8" ht="15.75">
      <c r="A678" s="35"/>
      <c r="B678" s="35"/>
      <c r="C678" s="36"/>
      <c r="D678" s="36"/>
      <c r="E678" s="36"/>
      <c r="F678" s="37"/>
      <c r="G678" s="37"/>
      <c r="H678" s="36"/>
    </row>
  </sheetData>
  <sheetProtection password="EEDF" sheet="1"/>
  <mergeCells count="11"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6:H6"/>
    <mergeCell ref="A7:H7"/>
  </mergeCells>
  <printOptions/>
  <pageMargins left="0.984251968503937" right="0.3937007874015748" top="0.1968503937007874" bottom="0.1968503937007874" header="0.5118110236220472" footer="0.5118110236220472"/>
  <pageSetup fitToHeight="2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38"/>
  <sheetViews>
    <sheetView zoomScalePageLayoutView="0" workbookViewId="0" topLeftCell="A2">
      <selection activeCell="Q14" sqref="Q14"/>
    </sheetView>
  </sheetViews>
  <sheetFormatPr defaultColWidth="9.00390625" defaultRowHeight="12.75"/>
  <cols>
    <col min="1" max="1" width="4.375" style="1" customWidth="1"/>
    <col min="2" max="2" width="4.875" style="1" customWidth="1"/>
    <col min="3" max="3" width="5.25390625" style="1" customWidth="1"/>
    <col min="4" max="4" width="4.125" style="1" customWidth="1"/>
    <col min="5" max="5" width="5.00390625" style="1" customWidth="1"/>
    <col min="6" max="6" width="6.875" style="1" customWidth="1"/>
    <col min="7" max="7" width="5.375" style="1" customWidth="1"/>
    <col min="8" max="8" width="43.00390625" style="1" customWidth="1"/>
    <col min="9" max="9" width="18.375" style="1" customWidth="1"/>
    <col min="10" max="10" width="9.125" style="1" customWidth="1"/>
    <col min="11" max="11" width="16.625" style="1" customWidth="1"/>
    <col min="12" max="16384" width="9.125" style="1" customWidth="1"/>
  </cols>
  <sheetData>
    <row r="1" ht="12.75" hidden="1"/>
    <row r="2" spans="1:9" ht="18.75">
      <c r="A2" s="122"/>
      <c r="B2" s="122"/>
      <c r="C2" s="122"/>
      <c r="D2" s="122"/>
      <c r="E2" s="122"/>
      <c r="F2" s="122"/>
      <c r="G2" s="122"/>
      <c r="H2" s="348" t="s">
        <v>258</v>
      </c>
      <c r="I2" s="348"/>
    </row>
    <row r="3" spans="1:9" ht="18.75">
      <c r="A3" s="122"/>
      <c r="B3" s="122"/>
      <c r="C3" s="122"/>
      <c r="D3" s="122"/>
      <c r="E3" s="122"/>
      <c r="F3" s="122"/>
      <c r="G3" s="122"/>
      <c r="H3" s="348" t="s">
        <v>177</v>
      </c>
      <c r="I3" s="348"/>
    </row>
    <row r="4" spans="1:9" ht="18.75">
      <c r="A4" s="122"/>
      <c r="B4" s="122"/>
      <c r="C4" s="122"/>
      <c r="D4" s="122"/>
      <c r="E4" s="122"/>
      <c r="F4" s="122"/>
      <c r="G4" s="122"/>
      <c r="H4" s="348" t="s">
        <v>713</v>
      </c>
      <c r="I4" s="348"/>
    </row>
    <row r="5" spans="1:9" ht="18.75">
      <c r="A5" s="122"/>
      <c r="B5" s="122"/>
      <c r="C5" s="122"/>
      <c r="D5" s="122"/>
      <c r="E5" s="122"/>
      <c r="F5" s="122"/>
      <c r="G5" s="122"/>
      <c r="H5" s="348" t="s">
        <v>890</v>
      </c>
      <c r="I5" s="348"/>
    </row>
    <row r="6" spans="1:9" ht="18.75">
      <c r="A6" s="122"/>
      <c r="B6" s="122"/>
      <c r="C6" s="122"/>
      <c r="D6" s="122"/>
      <c r="E6" s="122"/>
      <c r="F6" s="122"/>
      <c r="G6" s="122"/>
      <c r="H6" s="234"/>
      <c r="I6" s="234"/>
    </row>
    <row r="7" spans="1:9" ht="18.75">
      <c r="A7" s="122"/>
      <c r="B7" s="122"/>
      <c r="C7" s="122"/>
      <c r="D7" s="122"/>
      <c r="E7" s="122"/>
      <c r="F7" s="122"/>
      <c r="G7" s="122"/>
      <c r="H7" s="348" t="s">
        <v>714</v>
      </c>
      <c r="I7" s="348"/>
    </row>
    <row r="8" spans="1:9" ht="18.75" hidden="1">
      <c r="A8" s="122"/>
      <c r="B8" s="122"/>
      <c r="C8" s="122"/>
      <c r="D8" s="122"/>
      <c r="E8" s="122"/>
      <c r="F8" s="122"/>
      <c r="G8" s="122"/>
      <c r="H8" s="348" t="s">
        <v>715</v>
      </c>
      <c r="I8" s="348"/>
    </row>
    <row r="9" spans="1:9" ht="18.75">
      <c r="A9" s="122"/>
      <c r="B9" s="122"/>
      <c r="C9" s="122"/>
      <c r="D9" s="122"/>
      <c r="E9" s="122"/>
      <c r="F9" s="122"/>
      <c r="G9" s="122"/>
      <c r="H9" s="348" t="s">
        <v>177</v>
      </c>
      <c r="I9" s="348"/>
    </row>
    <row r="10" spans="1:9" ht="18.75">
      <c r="A10" s="122"/>
      <c r="B10" s="122"/>
      <c r="C10" s="122"/>
      <c r="D10" s="122"/>
      <c r="E10" s="122"/>
      <c r="F10" s="122"/>
      <c r="G10" s="122"/>
      <c r="H10" s="348" t="s">
        <v>713</v>
      </c>
      <c r="I10" s="348"/>
    </row>
    <row r="11" spans="1:9" ht="18.75">
      <c r="A11" s="122"/>
      <c r="B11" s="122"/>
      <c r="C11" s="122"/>
      <c r="D11" s="122"/>
      <c r="E11" s="122"/>
      <c r="F11" s="122"/>
      <c r="G11" s="122"/>
      <c r="H11" s="348" t="s">
        <v>259</v>
      </c>
      <c r="I11" s="348"/>
    </row>
    <row r="12" spans="1:9" ht="7.5" customHeight="1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8.75">
      <c r="A13" s="350" t="s">
        <v>716</v>
      </c>
      <c r="B13" s="351"/>
      <c r="C13" s="351"/>
      <c r="D13" s="351"/>
      <c r="E13" s="351"/>
      <c r="F13" s="351"/>
      <c r="G13" s="351"/>
      <c r="H13" s="351"/>
      <c r="I13" s="351"/>
    </row>
    <row r="14" spans="1:9" ht="18.75">
      <c r="A14" s="350" t="s">
        <v>717</v>
      </c>
      <c r="B14" s="351"/>
      <c r="C14" s="351"/>
      <c r="D14" s="351"/>
      <c r="E14" s="351"/>
      <c r="F14" s="351"/>
      <c r="G14" s="351"/>
      <c r="H14" s="351"/>
      <c r="I14" s="351"/>
    </row>
    <row r="15" spans="1:9" ht="18.75">
      <c r="A15" s="122"/>
      <c r="B15" s="122"/>
      <c r="C15" s="122"/>
      <c r="D15" s="122"/>
      <c r="E15" s="122"/>
      <c r="F15" s="122"/>
      <c r="G15" s="122"/>
      <c r="H15" s="352"/>
      <c r="I15" s="352"/>
    </row>
    <row r="16" spans="1:9" ht="18.75">
      <c r="A16" s="122"/>
      <c r="B16" s="122"/>
      <c r="C16" s="122"/>
      <c r="D16" s="122"/>
      <c r="E16" s="122"/>
      <c r="F16" s="122"/>
      <c r="G16" s="122"/>
      <c r="H16" s="122"/>
      <c r="I16" s="154"/>
    </row>
    <row r="17" spans="1:9" ht="37.5">
      <c r="A17" s="349" t="s">
        <v>718</v>
      </c>
      <c r="B17" s="349"/>
      <c r="C17" s="349"/>
      <c r="D17" s="349"/>
      <c r="E17" s="349"/>
      <c r="F17" s="349"/>
      <c r="G17" s="349"/>
      <c r="H17" s="41" t="s">
        <v>45</v>
      </c>
      <c r="I17" s="151" t="s">
        <v>175</v>
      </c>
    </row>
    <row r="18" spans="1:9" ht="18.75">
      <c r="A18" s="349">
        <v>1</v>
      </c>
      <c r="B18" s="349"/>
      <c r="C18" s="349"/>
      <c r="D18" s="349"/>
      <c r="E18" s="349"/>
      <c r="F18" s="349"/>
      <c r="G18" s="349"/>
      <c r="H18" s="41">
        <v>2</v>
      </c>
      <c r="I18" s="151">
        <v>3</v>
      </c>
    </row>
    <row r="19" spans="1:9" ht="18.75">
      <c r="A19" s="161"/>
      <c r="B19" s="161"/>
      <c r="C19" s="161"/>
      <c r="D19" s="161"/>
      <c r="E19" s="161"/>
      <c r="F19" s="161"/>
      <c r="G19" s="161"/>
      <c r="H19" s="42"/>
      <c r="I19" s="161"/>
    </row>
    <row r="20" spans="1:9" ht="63" customHeight="1">
      <c r="A20" s="162" t="s">
        <v>51</v>
      </c>
      <c r="B20" s="162" t="s">
        <v>48</v>
      </c>
      <c r="C20" s="162" t="s">
        <v>48</v>
      </c>
      <c r="D20" s="162" t="s">
        <v>48</v>
      </c>
      <c r="E20" s="162" t="s">
        <v>48</v>
      </c>
      <c r="F20" s="162" t="s">
        <v>50</v>
      </c>
      <c r="G20" s="162" t="s">
        <v>46</v>
      </c>
      <c r="H20" s="156" t="s">
        <v>719</v>
      </c>
      <c r="I20" s="163">
        <f>SUM(I21,I30)</f>
        <v>114675.10999999999</v>
      </c>
    </row>
    <row r="21" spans="1:9" ht="56.25">
      <c r="A21" s="162" t="s">
        <v>51</v>
      </c>
      <c r="B21" s="162" t="s">
        <v>57</v>
      </c>
      <c r="C21" s="162" t="s">
        <v>48</v>
      </c>
      <c r="D21" s="162" t="s">
        <v>48</v>
      </c>
      <c r="E21" s="162" t="s">
        <v>48</v>
      </c>
      <c r="F21" s="162" t="s">
        <v>50</v>
      </c>
      <c r="G21" s="162" t="s">
        <v>46</v>
      </c>
      <c r="H21" s="156" t="s">
        <v>720</v>
      </c>
      <c r="I21" s="153">
        <f>I22+I26</f>
        <v>114675.10999999999</v>
      </c>
    </row>
    <row r="22" spans="1:9" ht="36.75" customHeight="1">
      <c r="A22" s="162" t="s">
        <v>51</v>
      </c>
      <c r="B22" s="162" t="s">
        <v>57</v>
      </c>
      <c r="C22" s="162" t="s">
        <v>48</v>
      </c>
      <c r="D22" s="162" t="s">
        <v>48</v>
      </c>
      <c r="E22" s="162" t="s">
        <v>48</v>
      </c>
      <c r="F22" s="162" t="s">
        <v>50</v>
      </c>
      <c r="G22" s="162" t="s">
        <v>652</v>
      </c>
      <c r="H22" s="155" t="s">
        <v>721</v>
      </c>
      <c r="I22" s="153">
        <f>SUM(I23)</f>
        <v>-793957.79</v>
      </c>
    </row>
    <row r="23" spans="1:9" ht="38.25" customHeight="1">
      <c r="A23" s="162" t="s">
        <v>51</v>
      </c>
      <c r="B23" s="162" t="s">
        <v>57</v>
      </c>
      <c r="C23" s="162" t="s">
        <v>61</v>
      </c>
      <c r="D23" s="162" t="s">
        <v>48</v>
      </c>
      <c r="E23" s="162" t="s">
        <v>48</v>
      </c>
      <c r="F23" s="162" t="s">
        <v>50</v>
      </c>
      <c r="G23" s="162" t="s">
        <v>652</v>
      </c>
      <c r="H23" s="155" t="s">
        <v>722</v>
      </c>
      <c r="I23" s="153">
        <f>SUM(I24)</f>
        <v>-793957.79</v>
      </c>
    </row>
    <row r="24" spans="1:9" ht="36.75" customHeight="1">
      <c r="A24" s="162" t="s">
        <v>51</v>
      </c>
      <c r="B24" s="162" t="s">
        <v>57</v>
      </c>
      <c r="C24" s="162" t="s">
        <v>61</v>
      </c>
      <c r="D24" s="162" t="s">
        <v>51</v>
      </c>
      <c r="E24" s="162" t="s">
        <v>48</v>
      </c>
      <c r="F24" s="162" t="s">
        <v>50</v>
      </c>
      <c r="G24" s="162" t="s">
        <v>723</v>
      </c>
      <c r="H24" s="155" t="s">
        <v>724</v>
      </c>
      <c r="I24" s="153">
        <f>SUM(I25)</f>
        <v>-793957.79</v>
      </c>
    </row>
    <row r="25" spans="1:9" ht="54" customHeight="1">
      <c r="A25" s="162" t="s">
        <v>51</v>
      </c>
      <c r="B25" s="162" t="s">
        <v>57</v>
      </c>
      <c r="C25" s="162" t="s">
        <v>61</v>
      </c>
      <c r="D25" s="162" t="s">
        <v>51</v>
      </c>
      <c r="E25" s="162" t="s">
        <v>57</v>
      </c>
      <c r="F25" s="162" t="s">
        <v>50</v>
      </c>
      <c r="G25" s="162" t="s">
        <v>723</v>
      </c>
      <c r="H25" s="155" t="s">
        <v>725</v>
      </c>
      <c r="I25" s="153">
        <v>-793957.79</v>
      </c>
    </row>
    <row r="26" spans="1:9" ht="37.5" customHeight="1">
      <c r="A26" s="162" t="s">
        <v>51</v>
      </c>
      <c r="B26" s="162" t="s">
        <v>57</v>
      </c>
      <c r="C26" s="162" t="s">
        <v>48</v>
      </c>
      <c r="D26" s="162" t="s">
        <v>48</v>
      </c>
      <c r="E26" s="162" t="s">
        <v>48</v>
      </c>
      <c r="F26" s="162" t="s">
        <v>50</v>
      </c>
      <c r="G26" s="162" t="s">
        <v>398</v>
      </c>
      <c r="H26" s="155" t="s">
        <v>726</v>
      </c>
      <c r="I26" s="153">
        <f>SUM(I27)</f>
        <v>908632.9</v>
      </c>
    </row>
    <row r="27" spans="1:9" ht="39" customHeight="1">
      <c r="A27" s="162" t="s">
        <v>51</v>
      </c>
      <c r="B27" s="162" t="s">
        <v>57</v>
      </c>
      <c r="C27" s="162" t="s">
        <v>61</v>
      </c>
      <c r="D27" s="162" t="s">
        <v>48</v>
      </c>
      <c r="E27" s="162" t="s">
        <v>48</v>
      </c>
      <c r="F27" s="162" t="s">
        <v>50</v>
      </c>
      <c r="G27" s="162" t="s">
        <v>398</v>
      </c>
      <c r="H27" s="155" t="s">
        <v>727</v>
      </c>
      <c r="I27" s="153">
        <f>SUM(I28)</f>
        <v>908632.9</v>
      </c>
    </row>
    <row r="28" spans="1:9" ht="39" customHeight="1">
      <c r="A28" s="162" t="s">
        <v>51</v>
      </c>
      <c r="B28" s="162" t="s">
        <v>57</v>
      </c>
      <c r="C28" s="162" t="s">
        <v>61</v>
      </c>
      <c r="D28" s="162" t="s">
        <v>51</v>
      </c>
      <c r="E28" s="162" t="s">
        <v>48</v>
      </c>
      <c r="F28" s="162" t="s">
        <v>50</v>
      </c>
      <c r="G28" s="162" t="s">
        <v>728</v>
      </c>
      <c r="H28" s="155" t="s">
        <v>729</v>
      </c>
      <c r="I28" s="153">
        <f>SUM(I29)</f>
        <v>908632.9</v>
      </c>
    </row>
    <row r="29" spans="1:9" ht="60" customHeight="1">
      <c r="A29" s="162" t="s">
        <v>51</v>
      </c>
      <c r="B29" s="162" t="s">
        <v>57</v>
      </c>
      <c r="C29" s="162" t="s">
        <v>61</v>
      </c>
      <c r="D29" s="162" t="s">
        <v>51</v>
      </c>
      <c r="E29" s="162" t="s">
        <v>57</v>
      </c>
      <c r="F29" s="162" t="s">
        <v>50</v>
      </c>
      <c r="G29" s="162" t="s">
        <v>728</v>
      </c>
      <c r="H29" s="155" t="s">
        <v>730</v>
      </c>
      <c r="I29" s="153">
        <v>908632.9</v>
      </c>
    </row>
    <row r="30" spans="1:9" ht="56.25" hidden="1">
      <c r="A30" s="162" t="s">
        <v>51</v>
      </c>
      <c r="B30" s="162" t="s">
        <v>190</v>
      </c>
      <c r="C30" s="162" t="s">
        <v>48</v>
      </c>
      <c r="D30" s="162" t="s">
        <v>48</v>
      </c>
      <c r="E30" s="162" t="s">
        <v>48</v>
      </c>
      <c r="F30" s="162" t="s">
        <v>50</v>
      </c>
      <c r="G30" s="162" t="s">
        <v>46</v>
      </c>
      <c r="H30" s="156" t="s">
        <v>731</v>
      </c>
      <c r="I30" s="43">
        <f>SUM(I31,I34)</f>
        <v>0</v>
      </c>
    </row>
    <row r="31" spans="1:9" ht="56.25" hidden="1">
      <c r="A31" s="162" t="s">
        <v>51</v>
      </c>
      <c r="B31" s="162" t="s">
        <v>190</v>
      </c>
      <c r="C31" s="162" t="s">
        <v>401</v>
      </c>
      <c r="D31" s="162" t="s">
        <v>48</v>
      </c>
      <c r="E31" s="162" t="s">
        <v>48</v>
      </c>
      <c r="F31" s="162" t="s">
        <v>50</v>
      </c>
      <c r="G31" s="162" t="s">
        <v>46</v>
      </c>
      <c r="H31" s="155" t="s">
        <v>732</v>
      </c>
      <c r="I31" s="43">
        <f>SUM(I32)</f>
        <v>0</v>
      </c>
    </row>
    <row r="32" spans="1:9" ht="117" customHeight="1" hidden="1">
      <c r="A32" s="162" t="s">
        <v>51</v>
      </c>
      <c r="B32" s="162" t="s">
        <v>190</v>
      </c>
      <c r="C32" s="162" t="s">
        <v>401</v>
      </c>
      <c r="D32" s="162" t="s">
        <v>48</v>
      </c>
      <c r="E32" s="162" t="s">
        <v>48</v>
      </c>
      <c r="F32" s="162" t="s">
        <v>50</v>
      </c>
      <c r="G32" s="162" t="s">
        <v>291</v>
      </c>
      <c r="H32" s="155" t="s">
        <v>733</v>
      </c>
      <c r="I32" s="43">
        <f>SUM(I33)</f>
        <v>0</v>
      </c>
    </row>
    <row r="33" spans="1:9" ht="122.25" customHeight="1" hidden="1">
      <c r="A33" s="162" t="s">
        <v>51</v>
      </c>
      <c r="B33" s="162" t="s">
        <v>190</v>
      </c>
      <c r="C33" s="162" t="s">
        <v>401</v>
      </c>
      <c r="D33" s="162" t="s">
        <v>48</v>
      </c>
      <c r="E33" s="162" t="s">
        <v>57</v>
      </c>
      <c r="F33" s="162" t="s">
        <v>50</v>
      </c>
      <c r="G33" s="162" t="s">
        <v>734</v>
      </c>
      <c r="H33" s="155" t="s">
        <v>735</v>
      </c>
      <c r="I33" s="43">
        <v>0</v>
      </c>
    </row>
    <row r="34" spans="1:9" ht="56.25" hidden="1">
      <c r="A34" s="162" t="s">
        <v>51</v>
      </c>
      <c r="B34" s="162" t="s">
        <v>190</v>
      </c>
      <c r="C34" s="162" t="s">
        <v>57</v>
      </c>
      <c r="D34" s="162" t="s">
        <v>48</v>
      </c>
      <c r="E34" s="162" t="s">
        <v>48</v>
      </c>
      <c r="F34" s="162" t="s">
        <v>50</v>
      </c>
      <c r="G34" s="162" t="s">
        <v>46</v>
      </c>
      <c r="H34" s="155" t="s">
        <v>736</v>
      </c>
      <c r="I34" s="43">
        <f>SUM(I35)</f>
        <v>0</v>
      </c>
    </row>
    <row r="35" spans="1:9" ht="56.25" hidden="1">
      <c r="A35" s="162" t="s">
        <v>51</v>
      </c>
      <c r="B35" s="162" t="s">
        <v>190</v>
      </c>
      <c r="C35" s="162" t="s">
        <v>57</v>
      </c>
      <c r="D35" s="162" t="s">
        <v>48</v>
      </c>
      <c r="E35" s="162" t="s">
        <v>48</v>
      </c>
      <c r="F35" s="162" t="s">
        <v>50</v>
      </c>
      <c r="G35" s="162" t="s">
        <v>398</v>
      </c>
      <c r="H35" s="155" t="s">
        <v>737</v>
      </c>
      <c r="I35" s="43">
        <f>SUM(I36)</f>
        <v>0</v>
      </c>
    </row>
    <row r="36" spans="1:9" ht="93.75" hidden="1">
      <c r="A36" s="162" t="s">
        <v>51</v>
      </c>
      <c r="B36" s="162" t="s">
        <v>190</v>
      </c>
      <c r="C36" s="162" t="s">
        <v>57</v>
      </c>
      <c r="D36" s="162" t="s">
        <v>51</v>
      </c>
      <c r="E36" s="162" t="s">
        <v>57</v>
      </c>
      <c r="F36" s="162" t="s">
        <v>50</v>
      </c>
      <c r="G36" s="162" t="s">
        <v>738</v>
      </c>
      <c r="H36" s="155" t="s">
        <v>739</v>
      </c>
      <c r="I36" s="43"/>
    </row>
    <row r="37" spans="1:9" ht="36" customHeight="1">
      <c r="A37" s="164"/>
      <c r="B37" s="164"/>
      <c r="C37" s="164"/>
      <c r="D37" s="164"/>
      <c r="E37" s="164"/>
      <c r="F37" s="164"/>
      <c r="G37" s="164"/>
      <c r="H37" s="165"/>
      <c r="I37" s="166"/>
    </row>
    <row r="38" spans="1:9" ht="12.75">
      <c r="A38" s="167"/>
      <c r="B38" s="167"/>
      <c r="C38" s="167"/>
      <c r="D38" s="167"/>
      <c r="E38" s="167"/>
      <c r="F38" s="167"/>
      <c r="G38" s="167"/>
      <c r="H38" s="22"/>
      <c r="I38" s="168"/>
    </row>
  </sheetData>
  <sheetProtection/>
  <mergeCells count="14">
    <mergeCell ref="A17:G17"/>
    <mergeCell ref="A18:G18"/>
    <mergeCell ref="H9:I9"/>
    <mergeCell ref="H10:I10"/>
    <mergeCell ref="H11:I11"/>
    <mergeCell ref="A13:I13"/>
    <mergeCell ref="A14:I14"/>
    <mergeCell ref="H15:I15"/>
    <mergeCell ref="H2:I2"/>
    <mergeCell ref="H3:I3"/>
    <mergeCell ref="H4:I4"/>
    <mergeCell ref="H5:I5"/>
    <mergeCell ref="H7:I7"/>
    <mergeCell ref="H8:I8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6"/>
  <sheetViews>
    <sheetView zoomScalePageLayoutView="0" workbookViewId="0" topLeftCell="A1">
      <selection activeCell="M240" sqref="M240"/>
    </sheetView>
  </sheetViews>
  <sheetFormatPr defaultColWidth="9.00390625" defaultRowHeight="12.75"/>
  <cols>
    <col min="1" max="1" width="97.00390625" style="65" customWidth="1"/>
    <col min="2" max="2" width="13.125" style="65" customWidth="1"/>
    <col min="3" max="3" width="11.375" style="65" customWidth="1"/>
    <col min="4" max="4" width="16.75390625" style="65" hidden="1" customWidth="1"/>
    <col min="5" max="5" width="16.125" style="65" hidden="1" customWidth="1"/>
    <col min="6" max="6" width="17.625" style="65" customWidth="1"/>
    <col min="7" max="7" width="9.125" style="31" hidden="1" customWidth="1"/>
    <col min="8" max="8" width="12.875" style="31" hidden="1" customWidth="1"/>
    <col min="9" max="10" width="9.125" style="31" hidden="1" customWidth="1"/>
    <col min="11" max="16384" width="9.125" style="31" customWidth="1"/>
  </cols>
  <sheetData>
    <row r="1" spans="1:6" ht="18.75">
      <c r="A1" s="198"/>
      <c r="B1" s="353" t="s">
        <v>807</v>
      </c>
      <c r="C1" s="360"/>
      <c r="D1" s="360"/>
      <c r="E1" s="360"/>
      <c r="F1" s="360"/>
    </row>
    <row r="2" spans="1:6" ht="18.75">
      <c r="A2" s="353" t="s">
        <v>177</v>
      </c>
      <c r="B2" s="353"/>
      <c r="C2" s="354"/>
      <c r="D2" s="354"/>
      <c r="E2" s="354"/>
      <c r="F2" s="355"/>
    </row>
    <row r="3" spans="1:6" ht="18.75">
      <c r="A3" s="353" t="s">
        <v>713</v>
      </c>
      <c r="B3" s="353"/>
      <c r="C3" s="354"/>
      <c r="D3" s="354"/>
      <c r="E3" s="354"/>
      <c r="F3" s="355"/>
    </row>
    <row r="4" spans="1:6" ht="18.75">
      <c r="A4" s="353" t="s">
        <v>891</v>
      </c>
      <c r="B4" s="353"/>
      <c r="C4" s="354"/>
      <c r="D4" s="354"/>
      <c r="E4" s="354"/>
      <c r="F4" s="355"/>
    </row>
    <row r="5" spans="1:6" ht="18.75">
      <c r="A5" s="199"/>
      <c r="B5" s="199"/>
      <c r="C5" s="199"/>
      <c r="D5" s="199"/>
      <c r="E5" s="199"/>
      <c r="F5" s="199"/>
    </row>
    <row r="6" spans="1:6" ht="18.75">
      <c r="A6" s="198"/>
      <c r="B6" s="353" t="s">
        <v>808</v>
      </c>
      <c r="C6" s="360"/>
      <c r="D6" s="360"/>
      <c r="E6" s="360"/>
      <c r="F6" s="360"/>
    </row>
    <row r="7" spans="1:6" ht="18.75">
      <c r="A7" s="353" t="s">
        <v>177</v>
      </c>
      <c r="B7" s="353"/>
      <c r="C7" s="354"/>
      <c r="D7" s="354"/>
      <c r="E7" s="354"/>
      <c r="F7" s="355"/>
    </row>
    <row r="8" spans="1:6" ht="18.75">
      <c r="A8" s="353" t="s">
        <v>713</v>
      </c>
      <c r="B8" s="353"/>
      <c r="C8" s="354"/>
      <c r="D8" s="354"/>
      <c r="E8" s="354"/>
      <c r="F8" s="355"/>
    </row>
    <row r="9" spans="1:6" ht="18.75">
      <c r="A9" s="353" t="s">
        <v>259</v>
      </c>
      <c r="B9" s="353"/>
      <c r="C9" s="354"/>
      <c r="D9" s="354"/>
      <c r="E9" s="354"/>
      <c r="F9" s="355"/>
    </row>
    <row r="10" spans="1:6" ht="18.75">
      <c r="A10" s="356" t="s">
        <v>809</v>
      </c>
      <c r="B10" s="356"/>
      <c r="C10" s="356"/>
      <c r="D10" s="356"/>
      <c r="E10" s="356"/>
      <c r="F10" s="356"/>
    </row>
    <row r="11" spans="1:6" ht="18.75">
      <c r="A11" s="200" t="s">
        <v>377</v>
      </c>
      <c r="B11" s="200" t="s">
        <v>377</v>
      </c>
      <c r="C11" s="200" t="s">
        <v>377</v>
      </c>
      <c r="D11" s="59"/>
      <c r="E11" s="59"/>
      <c r="F11" s="59"/>
    </row>
    <row r="12" spans="1:6" ht="56.25">
      <c r="A12" s="357" t="s">
        <v>262</v>
      </c>
      <c r="B12" s="358" t="s">
        <v>264</v>
      </c>
      <c r="C12" s="358" t="s">
        <v>265</v>
      </c>
      <c r="D12" s="201" t="s">
        <v>810</v>
      </c>
      <c r="E12" s="357" t="s">
        <v>810</v>
      </c>
      <c r="F12" s="357" t="s">
        <v>810</v>
      </c>
    </row>
    <row r="13" spans="1:6" ht="18.75">
      <c r="A13" s="357"/>
      <c r="B13" s="359" t="s">
        <v>811</v>
      </c>
      <c r="C13" s="359" t="s">
        <v>812</v>
      </c>
      <c r="D13" s="202"/>
      <c r="E13" s="357"/>
      <c r="F13" s="357"/>
    </row>
    <row r="14" spans="1:6" s="204" customFormat="1" ht="11.25">
      <c r="A14" s="203" t="s">
        <v>47</v>
      </c>
      <c r="B14" s="203" t="s">
        <v>74</v>
      </c>
      <c r="C14" s="203" t="s">
        <v>267</v>
      </c>
      <c r="D14" s="203" t="s">
        <v>268</v>
      </c>
      <c r="E14" s="203" t="s">
        <v>268</v>
      </c>
      <c r="F14" s="203" t="s">
        <v>268</v>
      </c>
    </row>
    <row r="15" spans="1:8" ht="18.75">
      <c r="A15" s="333" t="s">
        <v>813</v>
      </c>
      <c r="B15" s="334" t="s">
        <v>377</v>
      </c>
      <c r="C15" s="334" t="s">
        <v>377</v>
      </c>
      <c r="D15" s="335">
        <f>D16+D40+D56+D126+D243+D319+D339+D370+D391+D407</f>
        <v>934842.535</v>
      </c>
      <c r="E15" s="335">
        <f>E16+E40+E56+E126+E243+E319+E339+E370+E391+E407</f>
        <v>-26209.635</v>
      </c>
      <c r="F15" s="327">
        <f>D15+E15</f>
        <v>908632.9</v>
      </c>
      <c r="H15" s="31">
        <v>934842.533</v>
      </c>
    </row>
    <row r="16" spans="1:6" ht="37.5">
      <c r="A16" s="23" t="s">
        <v>284</v>
      </c>
      <c r="B16" s="26" t="s">
        <v>285</v>
      </c>
      <c r="C16" s="26"/>
      <c r="D16" s="137">
        <f>D17+D28+D37</f>
        <v>2891.34</v>
      </c>
      <c r="E16" s="137">
        <f>E17+E28+E37</f>
        <v>-2084.04</v>
      </c>
      <c r="F16" s="137">
        <f>D16+E16</f>
        <v>807.3000000000002</v>
      </c>
    </row>
    <row r="17" spans="1:6" ht="19.5">
      <c r="A17" s="28" t="s">
        <v>286</v>
      </c>
      <c r="B17" s="26" t="s">
        <v>287</v>
      </c>
      <c r="C17" s="26"/>
      <c r="D17" s="137">
        <f>D18+D24+D26</f>
        <v>1859.34</v>
      </c>
      <c r="E17" s="137">
        <f>E18+E24+E26</f>
        <v>-1314.04</v>
      </c>
      <c r="F17" s="137">
        <f>F18+F20+F22+F24+F26</f>
        <v>545.3</v>
      </c>
    </row>
    <row r="18" spans="1:6" ht="56.25">
      <c r="A18" s="27" t="s">
        <v>288</v>
      </c>
      <c r="B18" s="26" t="s">
        <v>289</v>
      </c>
      <c r="C18" s="26"/>
      <c r="D18" s="137">
        <f>D19</f>
        <v>1614.04</v>
      </c>
      <c r="E18" s="138">
        <f>E19</f>
        <v>-1314.04</v>
      </c>
      <c r="F18" s="137">
        <f aca="true" t="shared" si="0" ref="F18:F23">D18+E18</f>
        <v>300</v>
      </c>
    </row>
    <row r="19" spans="1:6" ht="18.75">
      <c r="A19" s="44" t="s">
        <v>290</v>
      </c>
      <c r="B19" s="26" t="s">
        <v>289</v>
      </c>
      <c r="C19" s="26" t="s">
        <v>291</v>
      </c>
      <c r="D19" s="137">
        <v>1614.04</v>
      </c>
      <c r="E19" s="138">
        <v>-1314.04</v>
      </c>
      <c r="F19" s="137">
        <f t="shared" si="0"/>
        <v>300</v>
      </c>
    </row>
    <row r="20" spans="1:6" ht="56.25" hidden="1">
      <c r="A20" s="44" t="s">
        <v>292</v>
      </c>
      <c r="B20" s="26" t="s">
        <v>293</v>
      </c>
      <c r="C20" s="26"/>
      <c r="D20" s="137">
        <f>D21</f>
        <v>0</v>
      </c>
      <c r="E20" s="138">
        <f>E21</f>
        <v>0</v>
      </c>
      <c r="F20" s="137">
        <f t="shared" si="0"/>
        <v>0</v>
      </c>
    </row>
    <row r="21" spans="1:6" ht="18.75" hidden="1">
      <c r="A21" s="44" t="s">
        <v>290</v>
      </c>
      <c r="B21" s="26" t="s">
        <v>293</v>
      </c>
      <c r="C21" s="26" t="s">
        <v>291</v>
      </c>
      <c r="D21" s="137">
        <v>0</v>
      </c>
      <c r="E21" s="138"/>
      <c r="F21" s="137">
        <f t="shared" si="0"/>
        <v>0</v>
      </c>
    </row>
    <row r="22" spans="1:6" ht="56.25" hidden="1">
      <c r="A22" s="44" t="s">
        <v>294</v>
      </c>
      <c r="B22" s="26" t="s">
        <v>295</v>
      </c>
      <c r="C22" s="26"/>
      <c r="D22" s="137">
        <f>D23</f>
        <v>195</v>
      </c>
      <c r="E22" s="138">
        <f>E23</f>
        <v>-195</v>
      </c>
      <c r="F22" s="137">
        <f t="shared" si="0"/>
        <v>0</v>
      </c>
    </row>
    <row r="23" spans="1:6" ht="18.75" hidden="1">
      <c r="A23" s="44" t="s">
        <v>290</v>
      </c>
      <c r="B23" s="26" t="s">
        <v>295</v>
      </c>
      <c r="C23" s="26" t="s">
        <v>291</v>
      </c>
      <c r="D23" s="137">
        <v>195</v>
      </c>
      <c r="E23" s="138">
        <v>-195</v>
      </c>
      <c r="F23" s="137">
        <f t="shared" si="0"/>
        <v>0</v>
      </c>
    </row>
    <row r="24" spans="1:6" ht="37.5">
      <c r="A24" s="205" t="s">
        <v>404</v>
      </c>
      <c r="B24" s="26" t="s">
        <v>405</v>
      </c>
      <c r="C24" s="206"/>
      <c r="D24" s="137">
        <f>D25</f>
        <v>126</v>
      </c>
      <c r="E24" s="138">
        <f>E25</f>
        <v>0</v>
      </c>
      <c r="F24" s="138">
        <f>F25</f>
        <v>126</v>
      </c>
    </row>
    <row r="25" spans="1:6" ht="37.5">
      <c r="A25" s="44" t="s">
        <v>406</v>
      </c>
      <c r="B25" s="26" t="s">
        <v>405</v>
      </c>
      <c r="C25" s="26" t="s">
        <v>398</v>
      </c>
      <c r="D25" s="207">
        <v>126</v>
      </c>
      <c r="E25" s="138">
        <v>0</v>
      </c>
      <c r="F25" s="137">
        <v>126</v>
      </c>
    </row>
    <row r="26" spans="1:6" ht="37.5">
      <c r="A26" s="205" t="s">
        <v>404</v>
      </c>
      <c r="B26" s="26" t="s">
        <v>407</v>
      </c>
      <c r="C26" s="26"/>
      <c r="D26" s="138">
        <f>D27</f>
        <v>119.3</v>
      </c>
      <c r="E26" s="138">
        <f>E27</f>
        <v>0</v>
      </c>
      <c r="F26" s="138">
        <f>F27</f>
        <v>119.3</v>
      </c>
    </row>
    <row r="27" spans="1:6" ht="37.5">
      <c r="A27" s="44" t="s">
        <v>408</v>
      </c>
      <c r="B27" s="26" t="s">
        <v>407</v>
      </c>
      <c r="C27" s="26" t="s">
        <v>398</v>
      </c>
      <c r="D27" s="138">
        <v>119.3</v>
      </c>
      <c r="E27" s="137">
        <v>0</v>
      </c>
      <c r="F27" s="138">
        <f aca="true" t="shared" si="1" ref="F27:F47">D27+E27</f>
        <v>119.3</v>
      </c>
    </row>
    <row r="28" spans="1:6" ht="39">
      <c r="A28" s="208" t="s">
        <v>814</v>
      </c>
      <c r="B28" s="26" t="s">
        <v>410</v>
      </c>
      <c r="C28" s="26"/>
      <c r="D28" s="137">
        <v>32</v>
      </c>
      <c r="E28" s="137"/>
      <c r="F28" s="137">
        <f t="shared" si="1"/>
        <v>32</v>
      </c>
    </row>
    <row r="29" spans="1:6" ht="37.5" hidden="1">
      <c r="A29" s="44" t="s">
        <v>411</v>
      </c>
      <c r="B29" s="26" t="s">
        <v>412</v>
      </c>
      <c r="C29" s="26"/>
      <c r="D29" s="137">
        <f>D30</f>
        <v>200</v>
      </c>
      <c r="E29" s="137">
        <f>E30</f>
        <v>-200</v>
      </c>
      <c r="F29" s="137">
        <f t="shared" si="1"/>
        <v>0</v>
      </c>
    </row>
    <row r="30" spans="1:6" ht="18.75" hidden="1">
      <c r="A30" s="44" t="s">
        <v>290</v>
      </c>
      <c r="B30" s="26" t="s">
        <v>412</v>
      </c>
      <c r="C30" s="26" t="s">
        <v>291</v>
      </c>
      <c r="D30" s="137">
        <v>200</v>
      </c>
      <c r="E30" s="137">
        <v>-200</v>
      </c>
      <c r="F30" s="137">
        <f t="shared" si="1"/>
        <v>0</v>
      </c>
    </row>
    <row r="31" spans="1:6" ht="37.5">
      <c r="A31" s="44" t="s">
        <v>413</v>
      </c>
      <c r="B31" s="26" t="s">
        <v>414</v>
      </c>
      <c r="C31" s="26"/>
      <c r="D31" s="137">
        <f>D32</f>
        <v>32</v>
      </c>
      <c r="E31" s="137">
        <f>E32</f>
        <v>-32</v>
      </c>
      <c r="F31" s="137">
        <f t="shared" si="1"/>
        <v>0</v>
      </c>
    </row>
    <row r="32" spans="1:6" ht="18.75">
      <c r="A32" s="44" t="s">
        <v>280</v>
      </c>
      <c r="B32" s="26" t="s">
        <v>414</v>
      </c>
      <c r="C32" s="26" t="s">
        <v>281</v>
      </c>
      <c r="D32" s="137">
        <v>32</v>
      </c>
      <c r="E32" s="137">
        <v>-32</v>
      </c>
      <c r="F32" s="137">
        <f t="shared" si="1"/>
        <v>0</v>
      </c>
    </row>
    <row r="33" spans="1:6" ht="39" hidden="1">
      <c r="A33" s="208" t="s">
        <v>296</v>
      </c>
      <c r="B33" s="26" t="s">
        <v>815</v>
      </c>
      <c r="C33" s="26"/>
      <c r="D33" s="137">
        <f>D34</f>
        <v>35</v>
      </c>
      <c r="E33" s="137">
        <f>E34</f>
        <v>-35</v>
      </c>
      <c r="F33" s="137">
        <f t="shared" si="1"/>
        <v>0</v>
      </c>
    </row>
    <row r="34" spans="1:6" ht="56.25" hidden="1">
      <c r="A34" s="44" t="s">
        <v>298</v>
      </c>
      <c r="B34" s="26" t="s">
        <v>299</v>
      </c>
      <c r="C34" s="26"/>
      <c r="D34" s="137">
        <f>D35</f>
        <v>35</v>
      </c>
      <c r="E34" s="137">
        <f>E35</f>
        <v>-35</v>
      </c>
      <c r="F34" s="137">
        <f t="shared" si="1"/>
        <v>0</v>
      </c>
    </row>
    <row r="35" spans="1:6" ht="18.75" hidden="1">
      <c r="A35" s="44" t="s">
        <v>290</v>
      </c>
      <c r="B35" s="26" t="s">
        <v>299</v>
      </c>
      <c r="C35" s="26" t="s">
        <v>291</v>
      </c>
      <c r="D35" s="137">
        <v>35</v>
      </c>
      <c r="E35" s="137">
        <v>-35</v>
      </c>
      <c r="F35" s="137">
        <f t="shared" si="1"/>
        <v>0</v>
      </c>
    </row>
    <row r="36" spans="1:6" ht="37.5">
      <c r="A36" s="44" t="s">
        <v>421</v>
      </c>
      <c r="B36" s="26" t="s">
        <v>414</v>
      </c>
      <c r="C36" s="26" t="s">
        <v>398</v>
      </c>
      <c r="D36" s="137"/>
      <c r="E36" s="137">
        <v>32</v>
      </c>
      <c r="F36" s="137">
        <f>D36+E36</f>
        <v>32</v>
      </c>
    </row>
    <row r="37" spans="1:6" ht="19.5">
      <c r="A37" s="208" t="s">
        <v>300</v>
      </c>
      <c r="B37" s="26" t="s">
        <v>301</v>
      </c>
      <c r="C37" s="26"/>
      <c r="D37" s="137">
        <f>D38</f>
        <v>1000</v>
      </c>
      <c r="E37" s="137">
        <f>E38</f>
        <v>-770</v>
      </c>
      <c r="F37" s="137">
        <f t="shared" si="1"/>
        <v>230</v>
      </c>
    </row>
    <row r="38" spans="1:6" ht="56.25">
      <c r="A38" s="44" t="s">
        <v>302</v>
      </c>
      <c r="B38" s="24" t="s">
        <v>303</v>
      </c>
      <c r="C38" s="24"/>
      <c r="D38" s="138">
        <f>D39</f>
        <v>1000</v>
      </c>
      <c r="E38" s="138">
        <f>E39</f>
        <v>-770</v>
      </c>
      <c r="F38" s="137">
        <f t="shared" si="1"/>
        <v>230</v>
      </c>
    </row>
    <row r="39" spans="1:6" ht="18.75">
      <c r="A39" s="44" t="s">
        <v>290</v>
      </c>
      <c r="B39" s="24" t="s">
        <v>303</v>
      </c>
      <c r="C39" s="24" t="s">
        <v>291</v>
      </c>
      <c r="D39" s="138">
        <v>1000</v>
      </c>
      <c r="E39" s="138">
        <v>-770</v>
      </c>
      <c r="F39" s="137">
        <f t="shared" si="1"/>
        <v>230</v>
      </c>
    </row>
    <row r="40" spans="1:6" ht="37.5">
      <c r="A40" s="23" t="s">
        <v>492</v>
      </c>
      <c r="B40" s="26" t="s">
        <v>493</v>
      </c>
      <c r="C40" s="26"/>
      <c r="D40" s="137">
        <f>D41</f>
        <v>27733.622</v>
      </c>
      <c r="E40" s="137">
        <f>E41</f>
        <v>-12452.309</v>
      </c>
      <c r="F40" s="137">
        <f t="shared" si="1"/>
        <v>15281.313</v>
      </c>
    </row>
    <row r="41" spans="1:6" ht="58.5">
      <c r="A41" s="28" t="s">
        <v>494</v>
      </c>
      <c r="B41" s="26" t="s">
        <v>495</v>
      </c>
      <c r="C41" s="26"/>
      <c r="D41" s="137">
        <f>D42+D44+D46+D54+D52+D48+D50</f>
        <v>27733.622</v>
      </c>
      <c r="E41" s="137">
        <f>E42+E44+E46+E54+E52+E48+E50</f>
        <v>-12452.309</v>
      </c>
      <c r="F41" s="137">
        <f>F42+F44+F46+F54+F52+F48+F50</f>
        <v>15281.313</v>
      </c>
    </row>
    <row r="42" spans="1:6" ht="18.75">
      <c r="A42" s="27" t="s">
        <v>649</v>
      </c>
      <c r="B42" s="26" t="s">
        <v>650</v>
      </c>
      <c r="C42" s="26"/>
      <c r="D42" s="137">
        <f>D43</f>
        <v>70.01</v>
      </c>
      <c r="E42" s="137">
        <f>E43</f>
        <v>-0.009</v>
      </c>
      <c r="F42" s="137">
        <f t="shared" si="1"/>
        <v>70.001</v>
      </c>
    </row>
    <row r="43" spans="1:6" ht="18.75">
      <c r="A43" s="44" t="s">
        <v>651</v>
      </c>
      <c r="B43" s="26" t="s">
        <v>650</v>
      </c>
      <c r="C43" s="26" t="s">
        <v>652</v>
      </c>
      <c r="D43" s="137">
        <v>70.01</v>
      </c>
      <c r="E43" s="137">
        <v>-0.009</v>
      </c>
      <c r="F43" s="137">
        <f t="shared" si="1"/>
        <v>70.001</v>
      </c>
    </row>
    <row r="44" spans="1:6" ht="18.75">
      <c r="A44" s="27" t="s">
        <v>653</v>
      </c>
      <c r="B44" s="26" t="s">
        <v>654</v>
      </c>
      <c r="C44" s="26"/>
      <c r="D44" s="137">
        <f>D45</f>
        <v>15.822</v>
      </c>
      <c r="E44" s="137">
        <f>E45</f>
        <v>0</v>
      </c>
      <c r="F44" s="137">
        <f t="shared" si="1"/>
        <v>15.822</v>
      </c>
    </row>
    <row r="45" spans="1:6" ht="18.75">
      <c r="A45" s="44" t="s">
        <v>651</v>
      </c>
      <c r="B45" s="26" t="s">
        <v>654</v>
      </c>
      <c r="C45" s="26" t="s">
        <v>652</v>
      </c>
      <c r="D45" s="137">
        <v>15.822</v>
      </c>
      <c r="E45" s="137"/>
      <c r="F45" s="137">
        <f t="shared" si="1"/>
        <v>15.822</v>
      </c>
    </row>
    <row r="46" spans="1:6" ht="56.25">
      <c r="A46" s="44" t="s">
        <v>655</v>
      </c>
      <c r="B46" s="26" t="s">
        <v>656</v>
      </c>
      <c r="C46" s="26"/>
      <c r="D46" s="137">
        <f>D47</f>
        <v>7964.99</v>
      </c>
      <c r="E46" s="137">
        <f>E47</f>
        <v>0</v>
      </c>
      <c r="F46" s="137">
        <f t="shared" si="1"/>
        <v>7964.99</v>
      </c>
    </row>
    <row r="47" spans="1:6" ht="18.75">
      <c r="A47" s="44" t="s">
        <v>651</v>
      </c>
      <c r="B47" s="26" t="s">
        <v>656</v>
      </c>
      <c r="C47" s="26" t="s">
        <v>652</v>
      </c>
      <c r="D47" s="137">
        <v>7964.99</v>
      </c>
      <c r="E47" s="137">
        <v>0</v>
      </c>
      <c r="F47" s="137">
        <f t="shared" si="1"/>
        <v>7964.99</v>
      </c>
    </row>
    <row r="48" spans="1:6" ht="18.75">
      <c r="A48" s="27" t="s">
        <v>496</v>
      </c>
      <c r="B48" s="26" t="s">
        <v>800</v>
      </c>
      <c r="C48" s="26"/>
      <c r="D48" s="137">
        <f>D49</f>
        <v>12452.3</v>
      </c>
      <c r="E48" s="137">
        <f>E49</f>
        <v>-12452.3</v>
      </c>
      <c r="F48" s="137">
        <f>D48+E48</f>
        <v>0</v>
      </c>
    </row>
    <row r="49" spans="1:6" ht="18.75">
      <c r="A49" s="44" t="s">
        <v>280</v>
      </c>
      <c r="B49" s="26" t="s">
        <v>800</v>
      </c>
      <c r="C49" s="26" t="s">
        <v>281</v>
      </c>
      <c r="D49" s="137">
        <v>12452.3</v>
      </c>
      <c r="E49" s="137">
        <v>-12452.3</v>
      </c>
      <c r="F49" s="137">
        <f aca="true" t="shared" si="2" ref="F49:F86">D49+E49</f>
        <v>0</v>
      </c>
    </row>
    <row r="50" spans="1:6" ht="18.75">
      <c r="A50" s="27" t="s">
        <v>496</v>
      </c>
      <c r="B50" s="26" t="s">
        <v>497</v>
      </c>
      <c r="C50" s="26"/>
      <c r="D50" s="137">
        <f>D51</f>
        <v>0</v>
      </c>
      <c r="E50" s="137">
        <f>E51</f>
        <v>0</v>
      </c>
      <c r="F50" s="137">
        <f t="shared" si="2"/>
        <v>0</v>
      </c>
    </row>
    <row r="51" spans="1:6" ht="18.75">
      <c r="A51" s="44" t="s">
        <v>280</v>
      </c>
      <c r="B51" s="26" t="s">
        <v>497</v>
      </c>
      <c r="C51" s="26" t="s">
        <v>281</v>
      </c>
      <c r="D51" s="137">
        <v>0</v>
      </c>
      <c r="E51" s="137"/>
      <c r="F51" s="137">
        <f t="shared" si="2"/>
        <v>0</v>
      </c>
    </row>
    <row r="52" spans="1:6" ht="56.25">
      <c r="A52" s="209" t="s">
        <v>195</v>
      </c>
      <c r="B52" s="26" t="s">
        <v>657</v>
      </c>
      <c r="C52" s="26"/>
      <c r="D52" s="137">
        <f>D53</f>
        <v>300.6</v>
      </c>
      <c r="E52" s="137">
        <f>E53</f>
        <v>0</v>
      </c>
      <c r="F52" s="137">
        <f t="shared" si="2"/>
        <v>300.6</v>
      </c>
    </row>
    <row r="53" spans="1:6" ht="18.75">
      <c r="A53" s="44" t="s">
        <v>651</v>
      </c>
      <c r="B53" s="26" t="s">
        <v>657</v>
      </c>
      <c r="C53" s="26" t="s">
        <v>652</v>
      </c>
      <c r="D53" s="137">
        <v>300.6</v>
      </c>
      <c r="E53" s="137"/>
      <c r="F53" s="137">
        <f t="shared" si="2"/>
        <v>300.6</v>
      </c>
    </row>
    <row r="54" spans="1:6" ht="37.5">
      <c r="A54" s="44" t="s">
        <v>658</v>
      </c>
      <c r="B54" s="26" t="s">
        <v>659</v>
      </c>
      <c r="C54" s="26"/>
      <c r="D54" s="137">
        <f>D55</f>
        <v>6929.9</v>
      </c>
      <c r="E54" s="137">
        <f>E55</f>
        <v>0</v>
      </c>
      <c r="F54" s="137">
        <f t="shared" si="2"/>
        <v>6929.9</v>
      </c>
    </row>
    <row r="55" spans="1:6" ht="18.75">
      <c r="A55" s="44" t="s">
        <v>651</v>
      </c>
      <c r="B55" s="26" t="s">
        <v>659</v>
      </c>
      <c r="C55" s="26" t="s">
        <v>652</v>
      </c>
      <c r="D55" s="137">
        <v>6929.9</v>
      </c>
      <c r="E55" s="137"/>
      <c r="F55" s="137">
        <f t="shared" si="2"/>
        <v>6929.9</v>
      </c>
    </row>
    <row r="56" spans="1:6" ht="37.5">
      <c r="A56" s="23" t="s">
        <v>304</v>
      </c>
      <c r="B56" s="26" t="s">
        <v>305</v>
      </c>
      <c r="C56" s="214"/>
      <c r="D56" s="137">
        <f>D57+D102+D121</f>
        <v>318656.064</v>
      </c>
      <c r="E56" s="137">
        <f>E57+E102+E121</f>
        <v>-6385.997</v>
      </c>
      <c r="F56" s="137">
        <f t="shared" si="2"/>
        <v>312270.06700000004</v>
      </c>
    </row>
    <row r="57" spans="1:6" ht="39">
      <c r="A57" s="28" t="s">
        <v>498</v>
      </c>
      <c r="B57" s="26" t="s">
        <v>499</v>
      </c>
      <c r="C57" s="26"/>
      <c r="D57" s="137">
        <f>D58+D61+D63+D66+D68+D73+D75+D77+D79+D82+D85+D87+D89+D91+D96+D98+D100</f>
        <v>272391.474</v>
      </c>
      <c r="E57" s="137">
        <f>E58+E61+E63+E66+E68+E73+E75+E77+E79+E82+E85+E87+E89+E91+E96+E98+E100</f>
        <v>-385.99700000000007</v>
      </c>
      <c r="F57" s="137">
        <f t="shared" si="2"/>
        <v>272005.477</v>
      </c>
    </row>
    <row r="58" spans="1:6" ht="37.5">
      <c r="A58" s="44" t="s">
        <v>816</v>
      </c>
      <c r="B58" s="26" t="s">
        <v>501</v>
      </c>
      <c r="C58" s="26"/>
      <c r="D58" s="137">
        <f>D59+D60</f>
        <v>1652.837</v>
      </c>
      <c r="E58" s="137">
        <f>E59+E60</f>
        <v>0</v>
      </c>
      <c r="F58" s="137">
        <f t="shared" si="2"/>
        <v>1652.837</v>
      </c>
    </row>
    <row r="59" spans="1:6" ht="18.75">
      <c r="A59" s="44" t="s">
        <v>651</v>
      </c>
      <c r="B59" s="26" t="s">
        <v>501</v>
      </c>
      <c r="C59" s="26" t="s">
        <v>652</v>
      </c>
      <c r="D59" s="137">
        <v>1478.62</v>
      </c>
      <c r="E59" s="137"/>
      <c r="F59" s="137">
        <f t="shared" si="2"/>
        <v>1478.62</v>
      </c>
    </row>
    <row r="60" spans="1:6" ht="18.75">
      <c r="A60" s="44" t="s">
        <v>290</v>
      </c>
      <c r="B60" s="26" t="s">
        <v>501</v>
      </c>
      <c r="C60" s="26" t="s">
        <v>291</v>
      </c>
      <c r="D60" s="137">
        <v>174.217</v>
      </c>
      <c r="E60" s="137"/>
      <c r="F60" s="137">
        <f t="shared" si="2"/>
        <v>174.217</v>
      </c>
    </row>
    <row r="61" spans="1:6" ht="56.25">
      <c r="A61" s="44" t="s">
        <v>502</v>
      </c>
      <c r="B61" s="24" t="s">
        <v>503</v>
      </c>
      <c r="C61" s="26"/>
      <c r="D61" s="137">
        <f>D62</f>
        <v>866.987</v>
      </c>
      <c r="E61" s="137">
        <f>E62</f>
        <v>-266</v>
      </c>
      <c r="F61" s="137">
        <f t="shared" si="2"/>
        <v>600.987</v>
      </c>
    </row>
    <row r="62" spans="1:6" ht="18.75">
      <c r="A62" s="44" t="s">
        <v>280</v>
      </c>
      <c r="B62" s="24" t="s">
        <v>503</v>
      </c>
      <c r="C62" s="26" t="s">
        <v>281</v>
      </c>
      <c r="D62" s="137">
        <v>866.987</v>
      </c>
      <c r="E62" s="137">
        <v>-266</v>
      </c>
      <c r="F62" s="137">
        <f t="shared" si="2"/>
        <v>600.987</v>
      </c>
    </row>
    <row r="63" spans="1:6" ht="18.75">
      <c r="A63" s="44" t="s">
        <v>504</v>
      </c>
      <c r="B63" s="24" t="s">
        <v>505</v>
      </c>
      <c r="C63" s="26"/>
      <c r="D63" s="137">
        <f>D64</f>
        <v>0</v>
      </c>
      <c r="E63" s="137">
        <f>E64+E65</f>
        <v>0</v>
      </c>
      <c r="F63" s="137">
        <f t="shared" si="2"/>
        <v>0</v>
      </c>
    </row>
    <row r="64" spans="1:6" ht="18.75">
      <c r="A64" s="44" t="s">
        <v>280</v>
      </c>
      <c r="B64" s="24" t="s">
        <v>505</v>
      </c>
      <c r="C64" s="26" t="s">
        <v>281</v>
      </c>
      <c r="D64" s="137">
        <v>0</v>
      </c>
      <c r="E64" s="136"/>
      <c r="F64" s="137">
        <f t="shared" si="2"/>
        <v>0</v>
      </c>
    </row>
    <row r="65" spans="1:6" ht="18.75">
      <c r="A65" s="44" t="s">
        <v>331</v>
      </c>
      <c r="B65" s="24" t="s">
        <v>505</v>
      </c>
      <c r="C65" s="26" t="s">
        <v>332</v>
      </c>
      <c r="D65" s="137">
        <v>0</v>
      </c>
      <c r="E65" s="137">
        <v>0</v>
      </c>
      <c r="F65" s="137">
        <f t="shared" si="2"/>
        <v>0</v>
      </c>
    </row>
    <row r="66" spans="1:10" s="108" customFormat="1" ht="18.75">
      <c r="A66" s="106" t="s">
        <v>804</v>
      </c>
      <c r="B66" s="24" t="s">
        <v>803</v>
      </c>
      <c r="C66" s="26"/>
      <c r="D66" s="137">
        <f>D67</f>
        <v>120</v>
      </c>
      <c r="E66" s="137">
        <f>E67</f>
        <v>-120</v>
      </c>
      <c r="F66" s="137">
        <f t="shared" si="2"/>
        <v>0</v>
      </c>
      <c r="G66" s="137"/>
      <c r="H66" s="146"/>
      <c r="I66" s="146"/>
      <c r="J66" s="146"/>
    </row>
    <row r="67" spans="1:10" s="108" customFormat="1" ht="18.75">
      <c r="A67" s="106" t="s">
        <v>280</v>
      </c>
      <c r="B67" s="24" t="s">
        <v>803</v>
      </c>
      <c r="C67" s="26" t="s">
        <v>281</v>
      </c>
      <c r="D67" s="137">
        <v>120</v>
      </c>
      <c r="E67" s="137">
        <v>-120</v>
      </c>
      <c r="F67" s="137">
        <f t="shared" si="2"/>
        <v>0</v>
      </c>
      <c r="G67" s="137"/>
      <c r="H67" s="146"/>
      <c r="I67" s="146"/>
      <c r="J67" s="146"/>
    </row>
    <row r="68" spans="1:6" ht="37.5">
      <c r="A68" s="27" t="s">
        <v>506</v>
      </c>
      <c r="B68" s="26" t="s">
        <v>507</v>
      </c>
      <c r="C68" s="26"/>
      <c r="D68" s="137">
        <f>D69</f>
        <v>6580.004</v>
      </c>
      <c r="E68" s="137">
        <f>E69</f>
        <v>0.001</v>
      </c>
      <c r="F68" s="137">
        <f t="shared" si="2"/>
        <v>6580.005</v>
      </c>
    </row>
    <row r="69" spans="1:6" ht="37.5">
      <c r="A69" s="44" t="s">
        <v>464</v>
      </c>
      <c r="B69" s="26" t="s">
        <v>507</v>
      </c>
      <c r="C69" s="26" t="s">
        <v>310</v>
      </c>
      <c r="D69" s="137">
        <f>D70+D71+D72</f>
        <v>6580.004</v>
      </c>
      <c r="E69" s="136">
        <f>E70+E71+E72</f>
        <v>0.001</v>
      </c>
      <c r="F69" s="137">
        <f t="shared" si="2"/>
        <v>6580.005</v>
      </c>
    </row>
    <row r="70" spans="1:6" s="213" customFormat="1" ht="15">
      <c r="A70" s="210" t="s">
        <v>508</v>
      </c>
      <c r="B70" s="211" t="s">
        <v>507</v>
      </c>
      <c r="C70" s="211" t="s">
        <v>310</v>
      </c>
      <c r="D70" s="212">
        <v>0</v>
      </c>
      <c r="E70" s="212"/>
      <c r="F70" s="212">
        <f t="shared" si="2"/>
        <v>0</v>
      </c>
    </row>
    <row r="71" spans="1:6" s="213" customFormat="1" ht="15">
      <c r="A71" s="210" t="s">
        <v>509</v>
      </c>
      <c r="B71" s="211" t="s">
        <v>507</v>
      </c>
      <c r="C71" s="211" t="s">
        <v>310</v>
      </c>
      <c r="D71" s="212">
        <v>1642.419</v>
      </c>
      <c r="E71" s="212">
        <v>0.001</v>
      </c>
      <c r="F71" s="212">
        <f t="shared" si="2"/>
        <v>1642.42</v>
      </c>
    </row>
    <row r="72" spans="1:6" s="213" customFormat="1" ht="15">
      <c r="A72" s="210" t="s">
        <v>510</v>
      </c>
      <c r="B72" s="211" t="s">
        <v>507</v>
      </c>
      <c r="C72" s="211" t="s">
        <v>310</v>
      </c>
      <c r="D72" s="212">
        <v>4937.585</v>
      </c>
      <c r="E72" s="212"/>
      <c r="F72" s="212">
        <f t="shared" si="2"/>
        <v>4937.585</v>
      </c>
    </row>
    <row r="73" spans="1:6" ht="18.75">
      <c r="A73" s="44" t="s">
        <v>511</v>
      </c>
      <c r="B73" s="26" t="s">
        <v>512</v>
      </c>
      <c r="C73" s="26"/>
      <c r="D73" s="137">
        <f>D74</f>
        <v>18372.303</v>
      </c>
      <c r="E73" s="137">
        <f>E74</f>
        <v>0</v>
      </c>
      <c r="F73" s="137">
        <f t="shared" si="2"/>
        <v>18372.303</v>
      </c>
    </row>
    <row r="74" spans="1:6" ht="37.5">
      <c r="A74" s="44" t="s">
        <v>464</v>
      </c>
      <c r="B74" s="26" t="s">
        <v>512</v>
      </c>
      <c r="C74" s="26" t="s">
        <v>310</v>
      </c>
      <c r="D74" s="137">
        <v>18372.303</v>
      </c>
      <c r="E74" s="137"/>
      <c r="F74" s="137">
        <f t="shared" si="2"/>
        <v>18372.303</v>
      </c>
    </row>
    <row r="75" spans="1:6" ht="56.25">
      <c r="A75" s="197" t="s">
        <v>513</v>
      </c>
      <c r="B75" s="24" t="s">
        <v>514</v>
      </c>
      <c r="C75" s="24"/>
      <c r="D75" s="137">
        <f>D76</f>
        <v>344.2</v>
      </c>
      <c r="E75" s="138">
        <f>E76</f>
        <v>0</v>
      </c>
      <c r="F75" s="137">
        <f t="shared" si="2"/>
        <v>344.2</v>
      </c>
    </row>
    <row r="76" spans="1:6" ht="37.5">
      <c r="A76" s="44" t="s">
        <v>464</v>
      </c>
      <c r="B76" s="24" t="s">
        <v>514</v>
      </c>
      <c r="C76" s="24" t="s">
        <v>310</v>
      </c>
      <c r="D76" s="137">
        <v>344.2</v>
      </c>
      <c r="E76" s="138">
        <v>0</v>
      </c>
      <c r="F76" s="137">
        <f t="shared" si="2"/>
        <v>344.2</v>
      </c>
    </row>
    <row r="77" spans="1:6" ht="75">
      <c r="A77" s="44" t="s">
        <v>515</v>
      </c>
      <c r="B77" s="24" t="s">
        <v>516</v>
      </c>
      <c r="C77" s="24" t="s">
        <v>377</v>
      </c>
      <c r="D77" s="138">
        <f>D78</f>
        <v>1026.1</v>
      </c>
      <c r="E77" s="137">
        <f>E78</f>
        <v>0</v>
      </c>
      <c r="F77" s="137">
        <f t="shared" si="2"/>
        <v>1026.1</v>
      </c>
    </row>
    <row r="78" spans="1:6" ht="18.75">
      <c r="A78" s="44" t="s">
        <v>331</v>
      </c>
      <c r="B78" s="24" t="s">
        <v>516</v>
      </c>
      <c r="C78" s="24" t="s">
        <v>332</v>
      </c>
      <c r="D78" s="138">
        <v>1026.1</v>
      </c>
      <c r="E78" s="137"/>
      <c r="F78" s="137">
        <f t="shared" si="2"/>
        <v>1026.1</v>
      </c>
    </row>
    <row r="79" spans="1:6" ht="112.5">
      <c r="A79" s="72" t="s">
        <v>517</v>
      </c>
      <c r="B79" s="24" t="s">
        <v>518</v>
      </c>
      <c r="C79" s="24" t="s">
        <v>377</v>
      </c>
      <c r="D79" s="138">
        <f>D81</f>
        <v>987.1</v>
      </c>
      <c r="E79" s="137">
        <f>E80+E81</f>
        <v>0</v>
      </c>
      <c r="F79" s="137">
        <f t="shared" si="2"/>
        <v>987.1</v>
      </c>
    </row>
    <row r="80" spans="1:6" ht="18.75">
      <c r="A80" s="44" t="s">
        <v>331</v>
      </c>
      <c r="B80" s="24" t="s">
        <v>518</v>
      </c>
      <c r="C80" s="24" t="s">
        <v>332</v>
      </c>
      <c r="D80" s="138">
        <v>0</v>
      </c>
      <c r="E80" s="137">
        <v>0</v>
      </c>
      <c r="F80" s="137">
        <f t="shared" si="2"/>
        <v>0</v>
      </c>
    </row>
    <row r="81" spans="1:6" ht="37.5">
      <c r="A81" s="44" t="s">
        <v>464</v>
      </c>
      <c r="B81" s="24" t="s">
        <v>518</v>
      </c>
      <c r="C81" s="24" t="s">
        <v>310</v>
      </c>
      <c r="D81" s="137">
        <v>987.1</v>
      </c>
      <c r="E81" s="138">
        <v>0</v>
      </c>
      <c r="F81" s="137">
        <f t="shared" si="2"/>
        <v>987.1</v>
      </c>
    </row>
    <row r="82" spans="1:6" ht="93.75">
      <c r="A82" s="72" t="s">
        <v>229</v>
      </c>
      <c r="B82" s="24" t="s">
        <v>519</v>
      </c>
      <c r="C82" s="24" t="s">
        <v>377</v>
      </c>
      <c r="D82" s="138">
        <f>D83+D84</f>
        <v>1501.5</v>
      </c>
      <c r="E82" s="137">
        <f>E83+E84</f>
        <v>0</v>
      </c>
      <c r="F82" s="137">
        <f t="shared" si="2"/>
        <v>1501.5</v>
      </c>
    </row>
    <row r="83" spans="1:6" ht="18.75">
      <c r="A83" s="44" t="s">
        <v>331</v>
      </c>
      <c r="B83" s="24" t="s">
        <v>519</v>
      </c>
      <c r="C83" s="24" t="s">
        <v>332</v>
      </c>
      <c r="D83" s="138">
        <v>0</v>
      </c>
      <c r="E83" s="137"/>
      <c r="F83" s="137">
        <f t="shared" si="2"/>
        <v>0</v>
      </c>
    </row>
    <row r="84" spans="1:6" ht="37.5">
      <c r="A84" s="44" t="s">
        <v>464</v>
      </c>
      <c r="B84" s="24" t="s">
        <v>519</v>
      </c>
      <c r="C84" s="24" t="s">
        <v>310</v>
      </c>
      <c r="D84" s="138">
        <v>1501.5</v>
      </c>
      <c r="E84" s="137"/>
      <c r="F84" s="137">
        <f t="shared" si="2"/>
        <v>1501.5</v>
      </c>
    </row>
    <row r="85" spans="1:6" ht="37.5">
      <c r="A85" s="44" t="s">
        <v>520</v>
      </c>
      <c r="B85" s="26" t="s">
        <v>521</v>
      </c>
      <c r="C85" s="26"/>
      <c r="D85" s="137">
        <f>D86</f>
        <v>0</v>
      </c>
      <c r="E85" s="137">
        <f>E86</f>
        <v>0</v>
      </c>
      <c r="F85" s="137">
        <f t="shared" si="2"/>
        <v>0</v>
      </c>
    </row>
    <row r="86" spans="1:6" ht="18.75">
      <c r="A86" s="44" t="s">
        <v>290</v>
      </c>
      <c r="B86" s="26" t="s">
        <v>521</v>
      </c>
      <c r="C86" s="26" t="s">
        <v>291</v>
      </c>
      <c r="D86" s="137">
        <v>0</v>
      </c>
      <c r="E86" s="137"/>
      <c r="F86" s="137">
        <f t="shared" si="2"/>
        <v>0</v>
      </c>
    </row>
    <row r="87" spans="1:6" ht="37.5">
      <c r="A87" s="44" t="s">
        <v>522</v>
      </c>
      <c r="B87" s="24" t="s">
        <v>523</v>
      </c>
      <c r="C87" s="24"/>
      <c r="D87" s="138">
        <f>D88</f>
        <v>14860.557</v>
      </c>
      <c r="E87" s="138">
        <f>E88</f>
        <v>0</v>
      </c>
      <c r="F87" s="137">
        <f>D87+E87</f>
        <v>14860.557</v>
      </c>
    </row>
    <row r="88" spans="1:6" ht="37.5">
      <c r="A88" s="44" t="s">
        <v>464</v>
      </c>
      <c r="B88" s="26" t="s">
        <v>523</v>
      </c>
      <c r="C88" s="26" t="s">
        <v>310</v>
      </c>
      <c r="D88" s="137">
        <v>14860.557</v>
      </c>
      <c r="E88" s="137"/>
      <c r="F88" s="137">
        <f aca="true" t="shared" si="3" ref="F88:F110">D88+E88</f>
        <v>14860.557</v>
      </c>
    </row>
    <row r="89" spans="1:6" ht="56.25">
      <c r="A89" s="44" t="s">
        <v>524</v>
      </c>
      <c r="B89" s="26" t="s">
        <v>525</v>
      </c>
      <c r="C89" s="26"/>
      <c r="D89" s="137">
        <f>D90</f>
        <v>75982.542</v>
      </c>
      <c r="E89" s="137">
        <f>E90</f>
        <v>0</v>
      </c>
      <c r="F89" s="137">
        <f t="shared" si="3"/>
        <v>75982.542</v>
      </c>
    </row>
    <row r="90" spans="1:6" ht="37.5">
      <c r="A90" s="44" t="s">
        <v>464</v>
      </c>
      <c r="B90" s="26" t="s">
        <v>525</v>
      </c>
      <c r="C90" s="26" t="s">
        <v>310</v>
      </c>
      <c r="D90" s="137">
        <v>75982.542</v>
      </c>
      <c r="E90" s="136"/>
      <c r="F90" s="137">
        <f t="shared" si="3"/>
        <v>75982.542</v>
      </c>
    </row>
    <row r="91" spans="1:6" ht="37.5">
      <c r="A91" s="44" t="s">
        <v>817</v>
      </c>
      <c r="B91" s="26" t="s">
        <v>528</v>
      </c>
      <c r="C91" s="26"/>
      <c r="D91" s="137">
        <f>D92+D93</f>
        <v>5000</v>
      </c>
      <c r="E91" s="137">
        <f>E92+E93</f>
        <v>0</v>
      </c>
      <c r="F91" s="137">
        <f t="shared" si="3"/>
        <v>5000</v>
      </c>
    </row>
    <row r="92" spans="1:6" s="213" customFormat="1" ht="15">
      <c r="A92" s="210" t="s">
        <v>529</v>
      </c>
      <c r="B92" s="211" t="s">
        <v>528</v>
      </c>
      <c r="C92" s="211"/>
      <c r="D92" s="212">
        <v>0</v>
      </c>
      <c r="E92" s="212"/>
      <c r="F92" s="212">
        <f t="shared" si="3"/>
        <v>0</v>
      </c>
    </row>
    <row r="93" spans="1:6" s="213" customFormat="1" ht="15">
      <c r="A93" s="210" t="s">
        <v>509</v>
      </c>
      <c r="B93" s="211" t="s">
        <v>528</v>
      </c>
      <c r="C93" s="211"/>
      <c r="D93" s="212">
        <v>5000</v>
      </c>
      <c r="E93" s="212"/>
      <c r="F93" s="212">
        <f t="shared" si="3"/>
        <v>5000</v>
      </c>
    </row>
    <row r="94" spans="1:6" ht="37.5">
      <c r="A94" s="44" t="s">
        <v>421</v>
      </c>
      <c r="B94" s="26" t="s">
        <v>528</v>
      </c>
      <c r="C94" s="26" t="s">
        <v>398</v>
      </c>
      <c r="D94" s="137">
        <v>5000</v>
      </c>
      <c r="E94" s="137"/>
      <c r="F94" s="137">
        <f t="shared" si="3"/>
        <v>5000</v>
      </c>
    </row>
    <row r="95" spans="1:6" ht="18.75">
      <c r="A95" s="44" t="s">
        <v>290</v>
      </c>
      <c r="B95" s="26" t="s">
        <v>528</v>
      </c>
      <c r="C95" s="26" t="s">
        <v>291</v>
      </c>
      <c r="D95" s="137">
        <v>0</v>
      </c>
      <c r="E95" s="137"/>
      <c r="F95" s="137">
        <f t="shared" si="3"/>
        <v>0</v>
      </c>
    </row>
    <row r="96" spans="1:6" ht="37.5">
      <c r="A96" s="44" t="s">
        <v>530</v>
      </c>
      <c r="B96" s="26" t="s">
        <v>531</v>
      </c>
      <c r="C96" s="26"/>
      <c r="D96" s="137">
        <f>D97</f>
        <v>3079.998</v>
      </c>
      <c r="E96" s="137"/>
      <c r="F96" s="137">
        <f t="shared" si="3"/>
        <v>3079.998</v>
      </c>
    </row>
    <row r="97" spans="1:6" ht="37.5">
      <c r="A97" s="44" t="s">
        <v>464</v>
      </c>
      <c r="B97" s="26" t="s">
        <v>531</v>
      </c>
      <c r="C97" s="26" t="s">
        <v>310</v>
      </c>
      <c r="D97" s="137">
        <v>3079.998</v>
      </c>
      <c r="E97" s="137"/>
      <c r="F97" s="137">
        <f t="shared" si="3"/>
        <v>3079.998</v>
      </c>
    </row>
    <row r="98" spans="1:6" ht="57">
      <c r="A98" s="44" t="s">
        <v>818</v>
      </c>
      <c r="B98" s="26" t="s">
        <v>533</v>
      </c>
      <c r="C98" s="26"/>
      <c r="D98" s="137">
        <f>D99</f>
        <v>102599.586</v>
      </c>
      <c r="E98" s="137">
        <f>E99</f>
        <v>0.001</v>
      </c>
      <c r="F98" s="137">
        <f t="shared" si="3"/>
        <v>102599.587</v>
      </c>
    </row>
    <row r="99" spans="1:6" ht="37.5">
      <c r="A99" s="44" t="s">
        <v>464</v>
      </c>
      <c r="B99" s="26" t="s">
        <v>533</v>
      </c>
      <c r="C99" s="26" t="s">
        <v>310</v>
      </c>
      <c r="D99" s="137">
        <v>102599.586</v>
      </c>
      <c r="E99" s="136">
        <v>0.001</v>
      </c>
      <c r="F99" s="137">
        <f t="shared" si="3"/>
        <v>102599.587</v>
      </c>
    </row>
    <row r="100" spans="1:6" ht="57">
      <c r="A100" s="44" t="s">
        <v>819</v>
      </c>
      <c r="B100" s="26" t="s">
        <v>533</v>
      </c>
      <c r="C100" s="26"/>
      <c r="D100" s="137">
        <f>D101</f>
        <v>39417.76</v>
      </c>
      <c r="E100" s="137">
        <f>E101</f>
        <v>0.001</v>
      </c>
      <c r="F100" s="137">
        <f t="shared" si="3"/>
        <v>39417.761</v>
      </c>
    </row>
    <row r="101" spans="1:6" ht="37.5">
      <c r="A101" s="44" t="s">
        <v>464</v>
      </c>
      <c r="B101" s="26" t="s">
        <v>533</v>
      </c>
      <c r="C101" s="26" t="s">
        <v>310</v>
      </c>
      <c r="D101" s="137">
        <v>39417.76</v>
      </c>
      <c r="E101" s="137">
        <v>0.001</v>
      </c>
      <c r="F101" s="137">
        <f t="shared" si="3"/>
        <v>39417.761</v>
      </c>
    </row>
    <row r="102" spans="1:6" ht="39">
      <c r="A102" s="208" t="s">
        <v>306</v>
      </c>
      <c r="B102" s="24" t="s">
        <v>307</v>
      </c>
      <c r="C102" s="214"/>
      <c r="D102" s="139">
        <f>D103+D107+D109+D111+D113+D115+D117+D119</f>
        <v>46014.590000000004</v>
      </c>
      <c r="E102" s="139">
        <f>E103+E107+E109+E111+E113+E115+E117+E119</f>
        <v>-6000</v>
      </c>
      <c r="F102" s="139">
        <f t="shared" si="3"/>
        <v>40014.590000000004</v>
      </c>
    </row>
    <row r="103" spans="1:6" ht="18.75">
      <c r="A103" s="44" t="s">
        <v>660</v>
      </c>
      <c r="B103" s="24" t="s">
        <v>661</v>
      </c>
      <c r="C103" s="24" t="s">
        <v>377</v>
      </c>
      <c r="D103" s="138">
        <f>D104</f>
        <v>7923.1</v>
      </c>
      <c r="E103" s="137">
        <f>E104</f>
        <v>-6000</v>
      </c>
      <c r="F103" s="137">
        <f t="shared" si="3"/>
        <v>1923.1000000000004</v>
      </c>
    </row>
    <row r="104" spans="1:6" ht="18.75">
      <c r="A104" s="44" t="s">
        <v>651</v>
      </c>
      <c r="B104" s="24" t="s">
        <v>661</v>
      </c>
      <c r="C104" s="24" t="s">
        <v>652</v>
      </c>
      <c r="D104" s="138">
        <f>D105+D106</f>
        <v>7923.1</v>
      </c>
      <c r="E104" s="137">
        <f>E105+E106</f>
        <v>-6000</v>
      </c>
      <c r="F104" s="137">
        <f t="shared" si="3"/>
        <v>1923.1000000000004</v>
      </c>
    </row>
    <row r="105" spans="1:6" s="213" customFormat="1" ht="15">
      <c r="A105" s="210" t="s">
        <v>529</v>
      </c>
      <c r="B105" s="215" t="s">
        <v>661</v>
      </c>
      <c r="C105" s="215" t="s">
        <v>652</v>
      </c>
      <c r="D105" s="216"/>
      <c r="E105" s="212"/>
      <c r="F105" s="212">
        <f t="shared" si="3"/>
        <v>0</v>
      </c>
    </row>
    <row r="106" spans="1:6" s="213" customFormat="1" ht="15">
      <c r="A106" s="210" t="s">
        <v>509</v>
      </c>
      <c r="B106" s="215" t="s">
        <v>661</v>
      </c>
      <c r="C106" s="215" t="s">
        <v>652</v>
      </c>
      <c r="D106" s="216">
        <v>7923.1</v>
      </c>
      <c r="E106" s="212">
        <v>-6000</v>
      </c>
      <c r="F106" s="212">
        <f t="shared" si="3"/>
        <v>1923.1000000000004</v>
      </c>
    </row>
    <row r="107" spans="1:6" ht="56.25">
      <c r="A107" s="44" t="s">
        <v>535</v>
      </c>
      <c r="B107" s="24" t="s">
        <v>536</v>
      </c>
      <c r="C107" s="24"/>
      <c r="D107" s="138">
        <f>D108</f>
        <v>10000</v>
      </c>
      <c r="E107" s="137">
        <f>E108</f>
        <v>0</v>
      </c>
      <c r="F107" s="137">
        <f t="shared" si="3"/>
        <v>10000</v>
      </c>
    </row>
    <row r="108" spans="1:6" ht="18.75">
      <c r="A108" s="44" t="s">
        <v>290</v>
      </c>
      <c r="B108" s="24" t="s">
        <v>536</v>
      </c>
      <c r="C108" s="24" t="s">
        <v>291</v>
      </c>
      <c r="D108" s="138">
        <v>10000</v>
      </c>
      <c r="E108" s="137"/>
      <c r="F108" s="137">
        <f t="shared" si="3"/>
        <v>10000</v>
      </c>
    </row>
    <row r="109" spans="1:6" ht="18.75">
      <c r="A109" s="44" t="s">
        <v>537</v>
      </c>
      <c r="B109" s="24" t="s">
        <v>538</v>
      </c>
      <c r="C109" s="24"/>
      <c r="D109" s="138">
        <f>D110</f>
        <v>65.86</v>
      </c>
      <c r="E109" s="137">
        <f>E110</f>
        <v>0</v>
      </c>
      <c r="F109" s="137">
        <f t="shared" si="3"/>
        <v>65.86</v>
      </c>
    </row>
    <row r="110" spans="1:6" ht="18.75">
      <c r="A110" s="44" t="s">
        <v>280</v>
      </c>
      <c r="B110" s="24" t="s">
        <v>538</v>
      </c>
      <c r="C110" s="24" t="s">
        <v>281</v>
      </c>
      <c r="D110" s="138">
        <v>65.86</v>
      </c>
      <c r="E110" s="137">
        <v>0</v>
      </c>
      <c r="F110" s="137">
        <f t="shared" si="3"/>
        <v>65.86</v>
      </c>
    </row>
    <row r="111" spans="1:6" ht="18.75">
      <c r="A111" s="44" t="s">
        <v>662</v>
      </c>
      <c r="B111" s="24" t="s">
        <v>663</v>
      </c>
      <c r="C111" s="24"/>
      <c r="D111" s="138">
        <f>D112</f>
        <v>33.33</v>
      </c>
      <c r="E111" s="137">
        <f>E112</f>
        <v>0</v>
      </c>
      <c r="F111" s="137">
        <f>F112</f>
        <v>33.33</v>
      </c>
    </row>
    <row r="112" spans="1:6" ht="18.75">
      <c r="A112" s="44" t="s">
        <v>651</v>
      </c>
      <c r="B112" s="24" t="s">
        <v>663</v>
      </c>
      <c r="C112" s="24" t="s">
        <v>652</v>
      </c>
      <c r="D112" s="138">
        <v>33.33</v>
      </c>
      <c r="E112" s="137"/>
      <c r="F112" s="137">
        <f>D112+E112</f>
        <v>33.33</v>
      </c>
    </row>
    <row r="113" spans="1:6" ht="18.75">
      <c r="A113" s="44" t="s">
        <v>308</v>
      </c>
      <c r="B113" s="24" t="s">
        <v>309</v>
      </c>
      <c r="C113" s="24"/>
      <c r="D113" s="138">
        <f>D114</f>
        <v>20000</v>
      </c>
      <c r="E113" s="137">
        <f>E114</f>
        <v>0</v>
      </c>
      <c r="F113" s="137">
        <f>F114</f>
        <v>20000</v>
      </c>
    </row>
    <row r="114" spans="1:6" ht="37.5">
      <c r="A114" s="44" t="s">
        <v>464</v>
      </c>
      <c r="B114" s="24" t="s">
        <v>309</v>
      </c>
      <c r="C114" s="24" t="s">
        <v>310</v>
      </c>
      <c r="D114" s="138">
        <v>20000</v>
      </c>
      <c r="E114" s="137"/>
      <c r="F114" s="137">
        <f>D114+E114</f>
        <v>20000</v>
      </c>
    </row>
    <row r="115" spans="1:6" ht="112.5" hidden="1">
      <c r="A115" s="44" t="s">
        <v>820</v>
      </c>
      <c r="B115" s="24" t="s">
        <v>821</v>
      </c>
      <c r="C115" s="217"/>
      <c r="D115" s="138">
        <v>0</v>
      </c>
      <c r="E115" s="137">
        <f>E116</f>
        <v>0</v>
      </c>
      <c r="F115" s="137">
        <f>D115+E115</f>
        <v>0</v>
      </c>
    </row>
    <row r="116" spans="1:6" ht="18.75" hidden="1">
      <c r="A116" s="44" t="s">
        <v>664</v>
      </c>
      <c r="B116" s="24" t="s">
        <v>821</v>
      </c>
      <c r="C116" s="24" t="s">
        <v>652</v>
      </c>
      <c r="D116" s="138">
        <v>0</v>
      </c>
      <c r="E116" s="137"/>
      <c r="F116" s="137">
        <f>D116+E116</f>
        <v>0</v>
      </c>
    </row>
    <row r="117" spans="1:6" ht="18.75">
      <c r="A117" s="44" t="s">
        <v>665</v>
      </c>
      <c r="B117" s="24" t="s">
        <v>666</v>
      </c>
      <c r="C117" s="24"/>
      <c r="D117" s="137">
        <f>D118</f>
        <v>300</v>
      </c>
      <c r="E117" s="138">
        <f>E118</f>
        <v>0</v>
      </c>
      <c r="F117" s="137">
        <f>F118</f>
        <v>300</v>
      </c>
    </row>
    <row r="118" spans="1:6" ht="18.75">
      <c r="A118" s="44" t="s">
        <v>664</v>
      </c>
      <c r="B118" s="24" t="s">
        <v>666</v>
      </c>
      <c r="C118" s="24" t="s">
        <v>652</v>
      </c>
      <c r="D118" s="137">
        <v>300</v>
      </c>
      <c r="E118" s="138"/>
      <c r="F118" s="137">
        <f aca="true" t="shared" si="4" ref="F118:F141">D118+E118</f>
        <v>300</v>
      </c>
    </row>
    <row r="119" spans="1:6" ht="37.5">
      <c r="A119" s="44" t="s">
        <v>768</v>
      </c>
      <c r="B119" s="24" t="s">
        <v>769</v>
      </c>
      <c r="C119" s="24"/>
      <c r="D119" s="137">
        <f>D120</f>
        <v>7692.3</v>
      </c>
      <c r="E119" s="138">
        <f>E120</f>
        <v>0</v>
      </c>
      <c r="F119" s="137">
        <f t="shared" si="4"/>
        <v>7692.3</v>
      </c>
    </row>
    <row r="120" spans="1:6" ht="18.75">
      <c r="A120" s="44" t="s">
        <v>664</v>
      </c>
      <c r="B120" s="24" t="s">
        <v>769</v>
      </c>
      <c r="C120" s="24" t="s">
        <v>652</v>
      </c>
      <c r="D120" s="137">
        <v>7692.3</v>
      </c>
      <c r="E120" s="138"/>
      <c r="F120" s="137">
        <f t="shared" si="4"/>
        <v>7692.3</v>
      </c>
    </row>
    <row r="121" spans="1:6" ht="18.75">
      <c r="A121" s="218" t="s">
        <v>667</v>
      </c>
      <c r="B121" s="24" t="s">
        <v>312</v>
      </c>
      <c r="C121" s="24"/>
      <c r="D121" s="138">
        <f>D122+D124</f>
        <v>250</v>
      </c>
      <c r="E121" s="137">
        <f>E122+E124</f>
        <v>0</v>
      </c>
      <c r="F121" s="137">
        <f t="shared" si="4"/>
        <v>250</v>
      </c>
    </row>
    <row r="122" spans="1:6" ht="18.75">
      <c r="A122" s="44" t="s">
        <v>822</v>
      </c>
      <c r="B122" s="24" t="s">
        <v>668</v>
      </c>
      <c r="C122" s="24"/>
      <c r="D122" s="138">
        <f>D123</f>
        <v>0</v>
      </c>
      <c r="E122" s="137">
        <f>E123</f>
        <v>0</v>
      </c>
      <c r="F122" s="137">
        <f t="shared" si="4"/>
        <v>0</v>
      </c>
    </row>
    <row r="123" spans="1:6" ht="18.75">
      <c r="A123" s="44" t="s">
        <v>651</v>
      </c>
      <c r="B123" s="24" t="s">
        <v>668</v>
      </c>
      <c r="C123" s="24" t="s">
        <v>652</v>
      </c>
      <c r="D123" s="138">
        <v>0</v>
      </c>
      <c r="E123" s="137"/>
      <c r="F123" s="137">
        <f t="shared" si="4"/>
        <v>0</v>
      </c>
    </row>
    <row r="124" spans="1:6" ht="37.5">
      <c r="A124" s="27" t="s">
        <v>313</v>
      </c>
      <c r="B124" s="26" t="s">
        <v>314</v>
      </c>
      <c r="C124" s="26"/>
      <c r="D124" s="137">
        <f>D125</f>
        <v>250</v>
      </c>
      <c r="E124" s="138">
        <f>E125</f>
        <v>0</v>
      </c>
      <c r="F124" s="137">
        <f t="shared" si="4"/>
        <v>250</v>
      </c>
    </row>
    <row r="125" spans="1:6" ht="18.75">
      <c r="A125" s="44" t="s">
        <v>280</v>
      </c>
      <c r="B125" s="26" t="s">
        <v>314</v>
      </c>
      <c r="C125" s="26" t="s">
        <v>281</v>
      </c>
      <c r="D125" s="137">
        <v>250</v>
      </c>
      <c r="E125" s="138"/>
      <c r="F125" s="137">
        <f t="shared" si="4"/>
        <v>250</v>
      </c>
    </row>
    <row r="126" spans="1:6" ht="39">
      <c r="A126" s="208" t="s">
        <v>549</v>
      </c>
      <c r="B126" s="24" t="s">
        <v>550</v>
      </c>
      <c r="C126" s="24"/>
      <c r="D126" s="138">
        <f>D127+D154+D188+D220+D229+D236</f>
        <v>386309.009</v>
      </c>
      <c r="E126" s="336">
        <f>E127+E154+E188+E220+E229+E236</f>
        <v>535.529</v>
      </c>
      <c r="F126" s="137">
        <f t="shared" si="4"/>
        <v>386844.538</v>
      </c>
    </row>
    <row r="127" spans="1:6" ht="37.5">
      <c r="A127" s="219" t="s">
        <v>551</v>
      </c>
      <c r="B127" s="26" t="s">
        <v>552</v>
      </c>
      <c r="C127" s="154"/>
      <c r="D127" s="207">
        <f>D128+D130+D132+D134+D136+D138+D142+D146+D148+D150+D152+D144</f>
        <v>140952.064</v>
      </c>
      <c r="E127" s="207">
        <f>E128+E130+E132+E134+E136+E138+E142+E146+E148+E150+E152+E144</f>
        <v>0</v>
      </c>
      <c r="F127" s="137">
        <f t="shared" si="4"/>
        <v>140952.064</v>
      </c>
    </row>
    <row r="128" spans="1:6" ht="37.5">
      <c r="A128" s="27" t="s">
        <v>553</v>
      </c>
      <c r="B128" s="26" t="s">
        <v>554</v>
      </c>
      <c r="C128" s="26"/>
      <c r="D128" s="137">
        <f>D129</f>
        <v>40844.574</v>
      </c>
      <c r="E128" s="220">
        <f>E129</f>
        <v>0</v>
      </c>
      <c r="F128" s="137">
        <f t="shared" si="4"/>
        <v>40844.574</v>
      </c>
    </row>
    <row r="129" spans="1:6" ht="37.5">
      <c r="A129" s="44" t="s">
        <v>421</v>
      </c>
      <c r="B129" s="26" t="s">
        <v>554</v>
      </c>
      <c r="C129" s="26" t="s">
        <v>398</v>
      </c>
      <c r="D129" s="137">
        <v>40844.574</v>
      </c>
      <c r="E129" s="220"/>
      <c r="F129" s="137">
        <f t="shared" si="4"/>
        <v>40844.574</v>
      </c>
    </row>
    <row r="130" spans="1:6" ht="37.5" hidden="1">
      <c r="A130" s="30" t="s">
        <v>823</v>
      </c>
      <c r="B130" s="26" t="s">
        <v>556</v>
      </c>
      <c r="C130" s="26"/>
      <c r="D130" s="137">
        <f>D131</f>
        <v>0</v>
      </c>
      <c r="E130" s="137">
        <f>E131</f>
        <v>0</v>
      </c>
      <c r="F130" s="137">
        <f t="shared" si="4"/>
        <v>0</v>
      </c>
    </row>
    <row r="131" spans="1:6" ht="37.5" hidden="1">
      <c r="A131" s="44" t="s">
        <v>421</v>
      </c>
      <c r="B131" s="26" t="s">
        <v>556</v>
      </c>
      <c r="C131" s="26" t="s">
        <v>398</v>
      </c>
      <c r="D131" s="137">
        <v>0</v>
      </c>
      <c r="E131" s="137">
        <v>0</v>
      </c>
      <c r="F131" s="137">
        <f t="shared" si="4"/>
        <v>0</v>
      </c>
    </row>
    <row r="132" spans="1:6" ht="18.75">
      <c r="A132" s="44" t="s">
        <v>557</v>
      </c>
      <c r="B132" s="26" t="s">
        <v>558</v>
      </c>
      <c r="C132" s="26"/>
      <c r="D132" s="137">
        <f>D133</f>
        <v>725</v>
      </c>
      <c r="E132" s="137">
        <f>E133</f>
        <v>0</v>
      </c>
      <c r="F132" s="137">
        <f t="shared" si="4"/>
        <v>725</v>
      </c>
    </row>
    <row r="133" spans="1:6" ht="37.5">
      <c r="A133" s="44" t="s">
        <v>421</v>
      </c>
      <c r="B133" s="26" t="s">
        <v>558</v>
      </c>
      <c r="C133" s="29">
        <v>600</v>
      </c>
      <c r="D133" s="137">
        <v>725</v>
      </c>
      <c r="E133" s="137">
        <v>0</v>
      </c>
      <c r="F133" s="137">
        <f t="shared" si="4"/>
        <v>725</v>
      </c>
    </row>
    <row r="134" spans="1:6" ht="37.5">
      <c r="A134" s="44" t="s">
        <v>559</v>
      </c>
      <c r="B134" s="26" t="s">
        <v>560</v>
      </c>
      <c r="C134" s="26"/>
      <c r="D134" s="137">
        <f>D135</f>
        <v>865.43</v>
      </c>
      <c r="E134" s="137">
        <f>E135</f>
        <v>0</v>
      </c>
      <c r="F134" s="137">
        <f t="shared" si="4"/>
        <v>865.43</v>
      </c>
    </row>
    <row r="135" spans="1:6" ht="37.5">
      <c r="A135" s="44" t="s">
        <v>421</v>
      </c>
      <c r="B135" s="26" t="s">
        <v>560</v>
      </c>
      <c r="C135" s="29">
        <v>600</v>
      </c>
      <c r="D135" s="137">
        <v>865.43</v>
      </c>
      <c r="E135" s="137"/>
      <c r="F135" s="137">
        <f t="shared" si="4"/>
        <v>865.43</v>
      </c>
    </row>
    <row r="136" spans="1:6" ht="18.75">
      <c r="A136" s="44" t="s">
        <v>561</v>
      </c>
      <c r="B136" s="26" t="s">
        <v>562</v>
      </c>
      <c r="C136" s="26"/>
      <c r="D136" s="137">
        <f>D137</f>
        <v>15</v>
      </c>
      <c r="E136" s="137">
        <f>E137</f>
        <v>0</v>
      </c>
      <c r="F136" s="137">
        <f t="shared" si="4"/>
        <v>15</v>
      </c>
    </row>
    <row r="137" spans="1:6" ht="18.75">
      <c r="A137" s="44" t="s">
        <v>280</v>
      </c>
      <c r="B137" s="26" t="s">
        <v>562</v>
      </c>
      <c r="C137" s="29">
        <v>200</v>
      </c>
      <c r="D137" s="137">
        <v>15</v>
      </c>
      <c r="E137" s="137">
        <v>0</v>
      </c>
      <c r="F137" s="137">
        <f t="shared" si="4"/>
        <v>15</v>
      </c>
    </row>
    <row r="138" spans="1:6" ht="37.5">
      <c r="A138" s="44" t="s">
        <v>824</v>
      </c>
      <c r="B138" s="26" t="s">
        <v>564</v>
      </c>
      <c r="C138" s="26"/>
      <c r="D138" s="137">
        <f>D139+D140+D141</f>
        <v>386</v>
      </c>
      <c r="E138" s="137">
        <f>E139+E140+E141</f>
        <v>0</v>
      </c>
      <c r="F138" s="137">
        <f t="shared" si="4"/>
        <v>386</v>
      </c>
    </row>
    <row r="139" spans="1:6" ht="18.75">
      <c r="A139" s="44" t="s">
        <v>280</v>
      </c>
      <c r="B139" s="26" t="s">
        <v>564</v>
      </c>
      <c r="C139" s="26" t="s">
        <v>281</v>
      </c>
      <c r="D139" s="137">
        <v>20</v>
      </c>
      <c r="E139" s="137"/>
      <c r="F139" s="137">
        <f t="shared" si="4"/>
        <v>20</v>
      </c>
    </row>
    <row r="140" spans="1:6" ht="18.75">
      <c r="A140" s="44" t="s">
        <v>331</v>
      </c>
      <c r="B140" s="26" t="s">
        <v>564</v>
      </c>
      <c r="C140" s="26" t="s">
        <v>332</v>
      </c>
      <c r="D140" s="137">
        <v>60</v>
      </c>
      <c r="E140" s="137"/>
      <c r="F140" s="137">
        <f t="shared" si="4"/>
        <v>60</v>
      </c>
    </row>
    <row r="141" spans="1:6" ht="37.5">
      <c r="A141" s="44" t="s">
        <v>421</v>
      </c>
      <c r="B141" s="26" t="s">
        <v>564</v>
      </c>
      <c r="C141" s="26" t="s">
        <v>398</v>
      </c>
      <c r="D141" s="137">
        <v>306</v>
      </c>
      <c r="E141" s="137"/>
      <c r="F141" s="137">
        <f t="shared" si="4"/>
        <v>306</v>
      </c>
    </row>
    <row r="142" spans="1:6" ht="37.5">
      <c r="A142" s="44" t="s">
        <v>565</v>
      </c>
      <c r="B142" s="26" t="s">
        <v>566</v>
      </c>
      <c r="C142" s="26"/>
      <c r="D142" s="137">
        <f>D143</f>
        <v>1994.664</v>
      </c>
      <c r="E142" s="220">
        <f>E143</f>
        <v>0</v>
      </c>
      <c r="F142" s="137">
        <f>F143</f>
        <v>1994.664</v>
      </c>
    </row>
    <row r="143" spans="1:6" ht="37.5">
      <c r="A143" s="44" t="s">
        <v>421</v>
      </c>
      <c r="B143" s="26" t="s">
        <v>566</v>
      </c>
      <c r="C143" s="26" t="s">
        <v>398</v>
      </c>
      <c r="D143" s="137">
        <v>1994.664</v>
      </c>
      <c r="E143" s="220"/>
      <c r="F143" s="137">
        <f>D143+E143</f>
        <v>1994.664</v>
      </c>
    </row>
    <row r="144" spans="1:6" ht="37.5">
      <c r="A144" s="44" t="s">
        <v>765</v>
      </c>
      <c r="B144" s="26" t="s">
        <v>766</v>
      </c>
      <c r="C144" s="26"/>
      <c r="D144" s="137">
        <f>D145</f>
        <v>510.812</v>
      </c>
      <c r="E144" s="220">
        <f>E145</f>
        <v>0</v>
      </c>
      <c r="F144" s="137">
        <f>F145</f>
        <v>510.812</v>
      </c>
    </row>
    <row r="145" spans="1:6" ht="37.5">
      <c r="A145" s="44" t="s">
        <v>421</v>
      </c>
      <c r="B145" s="26" t="s">
        <v>766</v>
      </c>
      <c r="C145" s="26" t="s">
        <v>398</v>
      </c>
      <c r="D145" s="137">
        <v>510.812</v>
      </c>
      <c r="E145" s="220"/>
      <c r="F145" s="137">
        <f aca="true" t="shared" si="5" ref="F145:F208">D145+E145</f>
        <v>510.812</v>
      </c>
    </row>
    <row r="146" spans="1:6" ht="56.25">
      <c r="A146" s="44" t="s">
        <v>567</v>
      </c>
      <c r="B146" s="26" t="s">
        <v>568</v>
      </c>
      <c r="C146" s="26"/>
      <c r="D146" s="137">
        <f>D147</f>
        <v>103.2</v>
      </c>
      <c r="E146" s="137">
        <f>E147</f>
        <v>0</v>
      </c>
      <c r="F146" s="137">
        <f t="shared" si="5"/>
        <v>103.2</v>
      </c>
    </row>
    <row r="147" spans="1:6" ht="37.5">
      <c r="A147" s="44" t="s">
        <v>421</v>
      </c>
      <c r="B147" s="26" t="s">
        <v>568</v>
      </c>
      <c r="C147" s="26" t="s">
        <v>398</v>
      </c>
      <c r="D147" s="137">
        <v>103.2</v>
      </c>
      <c r="E147" s="137">
        <v>0</v>
      </c>
      <c r="F147" s="137">
        <f t="shared" si="5"/>
        <v>103.2</v>
      </c>
    </row>
    <row r="148" spans="1:6" ht="37.5">
      <c r="A148" s="44" t="s">
        <v>569</v>
      </c>
      <c r="B148" s="26" t="s">
        <v>570</v>
      </c>
      <c r="C148" s="26"/>
      <c r="D148" s="137">
        <f>D149</f>
        <v>236.86</v>
      </c>
      <c r="E148" s="137">
        <f>E149</f>
        <v>0</v>
      </c>
      <c r="F148" s="137">
        <f t="shared" si="5"/>
        <v>236.86</v>
      </c>
    </row>
    <row r="149" spans="1:6" ht="37.5">
      <c r="A149" s="44" t="s">
        <v>421</v>
      </c>
      <c r="B149" s="26" t="s">
        <v>570</v>
      </c>
      <c r="C149" s="26" t="s">
        <v>398</v>
      </c>
      <c r="D149" s="137">
        <v>236.86</v>
      </c>
      <c r="E149" s="137"/>
      <c r="F149" s="137">
        <f t="shared" si="5"/>
        <v>236.86</v>
      </c>
    </row>
    <row r="150" spans="1:6" ht="56.25">
      <c r="A150" s="44" t="s">
        <v>825</v>
      </c>
      <c r="B150" s="24" t="s">
        <v>572</v>
      </c>
      <c r="C150" s="26"/>
      <c r="D150" s="137">
        <f>D151</f>
        <v>92730.4</v>
      </c>
      <c r="E150" s="220">
        <f>E151</f>
        <v>0</v>
      </c>
      <c r="F150" s="137">
        <f t="shared" si="5"/>
        <v>92730.4</v>
      </c>
    </row>
    <row r="151" spans="1:6" ht="37.5">
      <c r="A151" s="44" t="s">
        <v>421</v>
      </c>
      <c r="B151" s="26" t="s">
        <v>572</v>
      </c>
      <c r="C151" s="26" t="s">
        <v>398</v>
      </c>
      <c r="D151" s="137">
        <v>92730.4</v>
      </c>
      <c r="E151" s="220"/>
      <c r="F151" s="137">
        <f t="shared" si="5"/>
        <v>92730.4</v>
      </c>
    </row>
    <row r="152" spans="1:6" ht="75">
      <c r="A152" s="44" t="s">
        <v>573</v>
      </c>
      <c r="B152" s="24" t="s">
        <v>574</v>
      </c>
      <c r="C152" s="29"/>
      <c r="D152" s="137">
        <f>D153</f>
        <v>2540.124</v>
      </c>
      <c r="E152" s="137">
        <f>E153</f>
        <v>0</v>
      </c>
      <c r="F152" s="137">
        <f t="shared" si="5"/>
        <v>2540.124</v>
      </c>
    </row>
    <row r="153" spans="1:6" ht="37.5">
      <c r="A153" s="44" t="s">
        <v>421</v>
      </c>
      <c r="B153" s="24" t="s">
        <v>574</v>
      </c>
      <c r="C153" s="29">
        <v>600</v>
      </c>
      <c r="D153" s="137">
        <v>2540.124</v>
      </c>
      <c r="E153" s="137"/>
      <c r="F153" s="137">
        <f t="shared" si="5"/>
        <v>2540.124</v>
      </c>
    </row>
    <row r="154" spans="1:6" ht="39">
      <c r="A154" s="208" t="s">
        <v>575</v>
      </c>
      <c r="B154" s="24" t="s">
        <v>576</v>
      </c>
      <c r="C154" s="24"/>
      <c r="D154" s="138">
        <f>D155+D157+D159+D161+D163+D165+D167+D169+D172+D175+D178+D180+D182+D184+D186</f>
        <v>204702.54200000002</v>
      </c>
      <c r="E154" s="138">
        <f>E155+E157+E159+E161+E163+E165+E167+E169+E172+E175+E178+E180+E182+E184+E186</f>
        <v>0</v>
      </c>
      <c r="F154" s="137">
        <f t="shared" si="5"/>
        <v>204702.54200000002</v>
      </c>
    </row>
    <row r="155" spans="1:6" ht="37.5">
      <c r="A155" s="44" t="s">
        <v>826</v>
      </c>
      <c r="B155" s="26" t="s">
        <v>578</v>
      </c>
      <c r="C155" s="26"/>
      <c r="D155" s="137">
        <f>D156</f>
        <v>42550.026</v>
      </c>
      <c r="E155" s="220">
        <f>E156</f>
        <v>0</v>
      </c>
      <c r="F155" s="137">
        <f t="shared" si="5"/>
        <v>42550.026</v>
      </c>
    </row>
    <row r="156" spans="1:6" ht="37.5">
      <c r="A156" s="44" t="s">
        <v>421</v>
      </c>
      <c r="B156" s="26" t="s">
        <v>578</v>
      </c>
      <c r="C156" s="26" t="s">
        <v>398</v>
      </c>
      <c r="D156" s="137">
        <v>42550.026</v>
      </c>
      <c r="E156" s="220"/>
      <c r="F156" s="137">
        <f t="shared" si="5"/>
        <v>42550.026</v>
      </c>
    </row>
    <row r="157" spans="1:6" ht="18.75">
      <c r="A157" s="44" t="s">
        <v>579</v>
      </c>
      <c r="B157" s="26" t="s">
        <v>580</v>
      </c>
      <c r="C157" s="26"/>
      <c r="D157" s="137">
        <f>D158</f>
        <v>1232.631</v>
      </c>
      <c r="E157" s="220">
        <f>E158</f>
        <v>0</v>
      </c>
      <c r="F157" s="137">
        <f t="shared" si="5"/>
        <v>1232.631</v>
      </c>
    </row>
    <row r="158" spans="1:6" ht="37.5">
      <c r="A158" s="44" t="s">
        <v>421</v>
      </c>
      <c r="B158" s="26" t="s">
        <v>580</v>
      </c>
      <c r="C158" s="26" t="s">
        <v>398</v>
      </c>
      <c r="D158" s="137">
        <v>1232.631</v>
      </c>
      <c r="E158" s="220"/>
      <c r="F158" s="137">
        <f t="shared" si="5"/>
        <v>1232.631</v>
      </c>
    </row>
    <row r="159" spans="1:6" ht="18.75">
      <c r="A159" s="44" t="s">
        <v>422</v>
      </c>
      <c r="B159" s="26" t="s">
        <v>764</v>
      </c>
      <c r="C159" s="26"/>
      <c r="D159" s="137">
        <f>D160</f>
        <v>964.35</v>
      </c>
      <c r="E159" s="220">
        <v>-0.001</v>
      </c>
      <c r="F159" s="137">
        <f t="shared" si="5"/>
        <v>964.349</v>
      </c>
    </row>
    <row r="160" spans="1:6" ht="37.5">
      <c r="A160" s="44" t="s">
        <v>421</v>
      </c>
      <c r="B160" s="26" t="s">
        <v>764</v>
      </c>
      <c r="C160" s="26" t="s">
        <v>398</v>
      </c>
      <c r="D160" s="137">
        <v>964.35</v>
      </c>
      <c r="E160" s="220"/>
      <c r="F160" s="137">
        <f t="shared" si="5"/>
        <v>964.35</v>
      </c>
    </row>
    <row r="161" spans="1:6" ht="18.75">
      <c r="A161" s="44" t="s">
        <v>827</v>
      </c>
      <c r="B161" s="26" t="s">
        <v>582</v>
      </c>
      <c r="C161" s="26"/>
      <c r="D161" s="137">
        <f>D162</f>
        <v>6540.894</v>
      </c>
      <c r="E161" s="220">
        <f>E162</f>
        <v>0.001</v>
      </c>
      <c r="F161" s="137">
        <f t="shared" si="5"/>
        <v>6540.895</v>
      </c>
    </row>
    <row r="162" spans="1:6" ht="37.5">
      <c r="A162" s="44" t="s">
        <v>421</v>
      </c>
      <c r="B162" s="26" t="s">
        <v>582</v>
      </c>
      <c r="C162" s="26" t="s">
        <v>398</v>
      </c>
      <c r="D162" s="137">
        <v>6540.894</v>
      </c>
      <c r="E162" s="220">
        <v>0.001</v>
      </c>
      <c r="F162" s="137">
        <f t="shared" si="5"/>
        <v>6540.895</v>
      </c>
    </row>
    <row r="163" spans="1:6" ht="37.5">
      <c r="A163" s="44" t="s">
        <v>828</v>
      </c>
      <c r="B163" s="26" t="s">
        <v>584</v>
      </c>
      <c r="C163" s="26"/>
      <c r="D163" s="137">
        <f>D164</f>
        <v>2868.425</v>
      </c>
      <c r="E163" s="220">
        <f>E164</f>
        <v>0</v>
      </c>
      <c r="F163" s="137">
        <f t="shared" si="5"/>
        <v>2868.425</v>
      </c>
    </row>
    <row r="164" spans="1:6" ht="37.5">
      <c r="A164" s="44" t="s">
        <v>421</v>
      </c>
      <c r="B164" s="26" t="s">
        <v>584</v>
      </c>
      <c r="C164" s="26" t="s">
        <v>398</v>
      </c>
      <c r="D164" s="137">
        <v>2868.425</v>
      </c>
      <c r="E164" s="220"/>
      <c r="F164" s="137">
        <f t="shared" si="5"/>
        <v>2868.425</v>
      </c>
    </row>
    <row r="165" spans="1:6" ht="18.75">
      <c r="A165" s="44" t="s">
        <v>585</v>
      </c>
      <c r="B165" s="26" t="s">
        <v>586</v>
      </c>
      <c r="C165" s="26"/>
      <c r="D165" s="137">
        <f>D166</f>
        <v>1160</v>
      </c>
      <c r="E165" s="137">
        <f>E166</f>
        <v>0</v>
      </c>
      <c r="F165" s="137">
        <f t="shared" si="5"/>
        <v>1160</v>
      </c>
    </row>
    <row r="166" spans="1:6" ht="37.5">
      <c r="A166" s="44" t="s">
        <v>421</v>
      </c>
      <c r="B166" s="26" t="s">
        <v>586</v>
      </c>
      <c r="C166" s="26" t="s">
        <v>398</v>
      </c>
      <c r="D166" s="137">
        <v>1160</v>
      </c>
      <c r="E166" s="137">
        <v>0</v>
      </c>
      <c r="F166" s="137">
        <f t="shared" si="5"/>
        <v>1160</v>
      </c>
    </row>
    <row r="167" spans="1:6" ht="37.5">
      <c r="A167" s="44" t="s">
        <v>829</v>
      </c>
      <c r="B167" s="26" t="s">
        <v>588</v>
      </c>
      <c r="C167" s="26"/>
      <c r="D167" s="137">
        <f>D168</f>
        <v>0</v>
      </c>
      <c r="E167" s="220">
        <f>E168</f>
        <v>0</v>
      </c>
      <c r="F167" s="137">
        <f t="shared" si="5"/>
        <v>0</v>
      </c>
    </row>
    <row r="168" spans="1:6" ht="37.5">
      <c r="A168" s="44" t="s">
        <v>464</v>
      </c>
      <c r="B168" s="26" t="s">
        <v>588</v>
      </c>
      <c r="C168" s="26" t="s">
        <v>310</v>
      </c>
      <c r="D168" s="137">
        <v>0</v>
      </c>
      <c r="E168" s="220"/>
      <c r="F168" s="137">
        <f t="shared" si="5"/>
        <v>0</v>
      </c>
    </row>
    <row r="169" spans="1:6" ht="18.75">
      <c r="A169" s="44" t="s">
        <v>589</v>
      </c>
      <c r="B169" s="26" t="s">
        <v>590</v>
      </c>
      <c r="C169" s="26"/>
      <c r="D169" s="137">
        <f>D170</f>
        <v>18.9</v>
      </c>
      <c r="E169" s="137">
        <f>E170+E171</f>
        <v>0</v>
      </c>
      <c r="F169" s="137">
        <f t="shared" si="5"/>
        <v>18.9</v>
      </c>
    </row>
    <row r="170" spans="1:6" ht="18.75">
      <c r="A170" s="44" t="s">
        <v>280</v>
      </c>
      <c r="B170" s="26" t="s">
        <v>590</v>
      </c>
      <c r="C170" s="26" t="s">
        <v>281</v>
      </c>
      <c r="D170" s="137">
        <v>18.9</v>
      </c>
      <c r="E170" s="137"/>
      <c r="F170" s="137">
        <f t="shared" si="5"/>
        <v>18.9</v>
      </c>
    </row>
    <row r="171" spans="1:6" ht="37.5">
      <c r="A171" s="44" t="s">
        <v>421</v>
      </c>
      <c r="B171" s="26" t="s">
        <v>590</v>
      </c>
      <c r="C171" s="26" t="s">
        <v>398</v>
      </c>
      <c r="D171" s="137">
        <v>0</v>
      </c>
      <c r="E171" s="137">
        <v>0</v>
      </c>
      <c r="F171" s="137">
        <f t="shared" si="5"/>
        <v>0</v>
      </c>
    </row>
    <row r="172" spans="1:6" ht="37.5">
      <c r="A172" s="44" t="s">
        <v>830</v>
      </c>
      <c r="B172" s="26" t="s">
        <v>592</v>
      </c>
      <c r="C172" s="26"/>
      <c r="D172" s="137">
        <f>D173+D174</f>
        <v>494.9</v>
      </c>
      <c r="E172" s="137">
        <f>E173+E174</f>
        <v>0</v>
      </c>
      <c r="F172" s="137">
        <f t="shared" si="5"/>
        <v>494.9</v>
      </c>
    </row>
    <row r="173" spans="1:6" ht="18.75">
      <c r="A173" s="44" t="s">
        <v>280</v>
      </c>
      <c r="B173" s="26" t="s">
        <v>592</v>
      </c>
      <c r="C173" s="26" t="s">
        <v>281</v>
      </c>
      <c r="D173" s="137">
        <v>35.9</v>
      </c>
      <c r="E173" s="137"/>
      <c r="F173" s="137">
        <f t="shared" si="5"/>
        <v>35.9</v>
      </c>
    </row>
    <row r="174" spans="1:6" ht="37.5">
      <c r="A174" s="44" t="s">
        <v>421</v>
      </c>
      <c r="B174" s="26" t="s">
        <v>592</v>
      </c>
      <c r="C174" s="26" t="s">
        <v>398</v>
      </c>
      <c r="D174" s="137">
        <v>459</v>
      </c>
      <c r="E174" s="137"/>
      <c r="F174" s="137">
        <f t="shared" si="5"/>
        <v>459</v>
      </c>
    </row>
    <row r="175" spans="1:6" ht="18.75">
      <c r="A175" s="44" t="s">
        <v>593</v>
      </c>
      <c r="B175" s="26" t="s">
        <v>594</v>
      </c>
      <c r="C175" s="26"/>
      <c r="D175" s="137">
        <f>D176+D177</f>
        <v>135</v>
      </c>
      <c r="E175" s="137">
        <f>E176+E177</f>
        <v>0</v>
      </c>
      <c r="F175" s="137">
        <f t="shared" si="5"/>
        <v>135</v>
      </c>
    </row>
    <row r="176" spans="1:6" ht="18.75">
      <c r="A176" s="44" t="s">
        <v>280</v>
      </c>
      <c r="B176" s="26" t="s">
        <v>594</v>
      </c>
      <c r="C176" s="26" t="s">
        <v>281</v>
      </c>
      <c r="D176" s="137">
        <v>35</v>
      </c>
      <c r="E176" s="137"/>
      <c r="F176" s="137">
        <f t="shared" si="5"/>
        <v>35</v>
      </c>
    </row>
    <row r="177" spans="1:6" ht="18.75">
      <c r="A177" s="44" t="s">
        <v>331</v>
      </c>
      <c r="B177" s="26" t="s">
        <v>594</v>
      </c>
      <c r="C177" s="26" t="s">
        <v>332</v>
      </c>
      <c r="D177" s="137">
        <v>100</v>
      </c>
      <c r="E177" s="137"/>
      <c r="F177" s="137">
        <f t="shared" si="5"/>
        <v>100</v>
      </c>
    </row>
    <row r="178" spans="1:6" ht="37.5">
      <c r="A178" s="44" t="s">
        <v>596</v>
      </c>
      <c r="B178" s="26" t="s">
        <v>597</v>
      </c>
      <c r="C178" s="26"/>
      <c r="D178" s="137">
        <f>D179</f>
        <v>0</v>
      </c>
      <c r="E178" s="137">
        <f>E179</f>
        <v>0</v>
      </c>
      <c r="F178" s="137">
        <f t="shared" si="5"/>
        <v>0</v>
      </c>
    </row>
    <row r="179" spans="1:6" ht="37.5">
      <c r="A179" s="44" t="s">
        <v>421</v>
      </c>
      <c r="B179" s="26" t="s">
        <v>597</v>
      </c>
      <c r="C179" s="26" t="s">
        <v>398</v>
      </c>
      <c r="D179" s="137">
        <v>0</v>
      </c>
      <c r="E179" s="137"/>
      <c r="F179" s="137">
        <f t="shared" si="5"/>
        <v>0</v>
      </c>
    </row>
    <row r="180" spans="1:6" ht="37.5">
      <c r="A180" s="44" t="s">
        <v>569</v>
      </c>
      <c r="B180" s="26" t="s">
        <v>598</v>
      </c>
      <c r="C180" s="26"/>
      <c r="D180" s="137">
        <f>D181</f>
        <v>165.14</v>
      </c>
      <c r="E180" s="137">
        <f>E181</f>
        <v>0</v>
      </c>
      <c r="F180" s="137">
        <f t="shared" si="5"/>
        <v>165.14</v>
      </c>
    </row>
    <row r="181" spans="1:6" ht="37.5">
      <c r="A181" s="44" t="s">
        <v>421</v>
      </c>
      <c r="B181" s="26" t="s">
        <v>598</v>
      </c>
      <c r="C181" s="26" t="s">
        <v>398</v>
      </c>
      <c r="D181" s="137">
        <v>165.14</v>
      </c>
      <c r="E181" s="137"/>
      <c r="F181" s="137">
        <f t="shared" si="5"/>
        <v>165.14</v>
      </c>
    </row>
    <row r="182" spans="1:6" ht="37.5">
      <c r="A182" s="44" t="s">
        <v>571</v>
      </c>
      <c r="B182" s="24" t="s">
        <v>599</v>
      </c>
      <c r="C182" s="26"/>
      <c r="D182" s="137">
        <f>D183</f>
        <v>141469.3</v>
      </c>
      <c r="E182" s="137">
        <f>E183</f>
        <v>0</v>
      </c>
      <c r="F182" s="137">
        <f t="shared" si="5"/>
        <v>141469.3</v>
      </c>
    </row>
    <row r="183" spans="1:6" ht="37.5">
      <c r="A183" s="44" t="s">
        <v>421</v>
      </c>
      <c r="B183" s="26" t="s">
        <v>599</v>
      </c>
      <c r="C183" s="26" t="s">
        <v>398</v>
      </c>
      <c r="D183" s="137">
        <v>141469.3</v>
      </c>
      <c r="E183" s="137"/>
      <c r="F183" s="137">
        <f t="shared" si="5"/>
        <v>141469.3</v>
      </c>
    </row>
    <row r="184" spans="1:6" ht="75">
      <c r="A184" s="44" t="s">
        <v>573</v>
      </c>
      <c r="B184" s="24" t="s">
        <v>600</v>
      </c>
      <c r="C184" s="29"/>
      <c r="D184" s="137">
        <f>D185</f>
        <v>375.776</v>
      </c>
      <c r="E184" s="137">
        <f>E185</f>
        <v>0</v>
      </c>
      <c r="F184" s="137">
        <f t="shared" si="5"/>
        <v>375.776</v>
      </c>
    </row>
    <row r="185" spans="1:6" ht="37.5">
      <c r="A185" s="44" t="s">
        <v>421</v>
      </c>
      <c r="B185" s="24" t="s">
        <v>600</v>
      </c>
      <c r="C185" s="29">
        <v>600</v>
      </c>
      <c r="D185" s="137">
        <v>375.776</v>
      </c>
      <c r="E185" s="137"/>
      <c r="F185" s="137">
        <f t="shared" si="5"/>
        <v>375.776</v>
      </c>
    </row>
    <row r="186" spans="1:6" ht="56.25">
      <c r="A186" s="44" t="s">
        <v>607</v>
      </c>
      <c r="B186" s="24" t="s">
        <v>608</v>
      </c>
      <c r="C186" s="29"/>
      <c r="D186" s="137">
        <f>D187</f>
        <v>6727.2</v>
      </c>
      <c r="E186" s="137">
        <f>E187</f>
        <v>0</v>
      </c>
      <c r="F186" s="137">
        <f t="shared" si="5"/>
        <v>6727.2</v>
      </c>
    </row>
    <row r="187" spans="1:6" ht="37.5">
      <c r="A187" s="44" t="s">
        <v>421</v>
      </c>
      <c r="B187" s="24" t="s">
        <v>608</v>
      </c>
      <c r="C187" s="29">
        <v>600</v>
      </c>
      <c r="D187" s="137">
        <v>6727.2</v>
      </c>
      <c r="E187" s="137"/>
      <c r="F187" s="137">
        <f t="shared" si="5"/>
        <v>6727.2</v>
      </c>
    </row>
    <row r="188" spans="1:6" ht="19.5">
      <c r="A188" s="208" t="s">
        <v>609</v>
      </c>
      <c r="B188" s="26" t="s">
        <v>601</v>
      </c>
      <c r="C188" s="26"/>
      <c r="D188" s="137">
        <f>D189+D191+D193+D195+D197+D199+D202+D204+D206+D208+D210+D212+D214+D216+D218</f>
        <v>24727.248999999996</v>
      </c>
      <c r="E188" s="137">
        <f>E189+E191+E193+E195+E197+E199+E202+E204+E206+E208+E210+E212+E214+E216+E218</f>
        <v>540.626</v>
      </c>
      <c r="F188" s="137">
        <f t="shared" si="5"/>
        <v>25267.874999999996</v>
      </c>
    </row>
    <row r="189" spans="1:6" ht="37.5">
      <c r="A189" s="44" t="s">
        <v>831</v>
      </c>
      <c r="B189" s="26" t="s">
        <v>611</v>
      </c>
      <c r="C189" s="26"/>
      <c r="D189" s="137">
        <f>D190</f>
        <v>6</v>
      </c>
      <c r="E189" s="137">
        <f>E190</f>
        <v>0</v>
      </c>
      <c r="F189" s="137">
        <f t="shared" si="5"/>
        <v>6</v>
      </c>
    </row>
    <row r="190" spans="1:6" ht="18.75">
      <c r="A190" s="44" t="s">
        <v>280</v>
      </c>
      <c r="B190" s="26" t="s">
        <v>611</v>
      </c>
      <c r="C190" s="26" t="s">
        <v>398</v>
      </c>
      <c r="D190" s="137">
        <v>6</v>
      </c>
      <c r="E190" s="137"/>
      <c r="F190" s="137">
        <f t="shared" si="5"/>
        <v>6</v>
      </c>
    </row>
    <row r="191" spans="1:6" ht="18.75">
      <c r="A191" s="44" t="s">
        <v>612</v>
      </c>
      <c r="B191" s="26" t="s">
        <v>613</v>
      </c>
      <c r="C191" s="26"/>
      <c r="D191" s="137">
        <f>D192</f>
        <v>800</v>
      </c>
      <c r="E191" s="137">
        <f>E192</f>
        <v>0</v>
      </c>
      <c r="F191" s="137">
        <f t="shared" si="5"/>
        <v>800</v>
      </c>
    </row>
    <row r="192" spans="1:6" ht="18.75">
      <c r="A192" s="44" t="s">
        <v>280</v>
      </c>
      <c r="B192" s="26" t="s">
        <v>613</v>
      </c>
      <c r="C192" s="26" t="s">
        <v>281</v>
      </c>
      <c r="D192" s="137">
        <v>800</v>
      </c>
      <c r="E192" s="137"/>
      <c r="F192" s="137">
        <f t="shared" si="5"/>
        <v>800</v>
      </c>
    </row>
    <row r="193" spans="1:6" ht="18.75">
      <c r="A193" s="44" t="s">
        <v>614</v>
      </c>
      <c r="B193" s="26" t="s">
        <v>615</v>
      </c>
      <c r="C193" s="26"/>
      <c r="D193" s="137">
        <f>D194</f>
        <v>9</v>
      </c>
      <c r="E193" s="137">
        <f>E194</f>
        <v>0</v>
      </c>
      <c r="F193" s="137">
        <f t="shared" si="5"/>
        <v>9</v>
      </c>
    </row>
    <row r="194" spans="1:6" ht="18.75">
      <c r="A194" s="44" t="s">
        <v>280</v>
      </c>
      <c r="B194" s="26" t="s">
        <v>615</v>
      </c>
      <c r="C194" s="26" t="s">
        <v>281</v>
      </c>
      <c r="D194" s="137">
        <v>9</v>
      </c>
      <c r="E194" s="137"/>
      <c r="F194" s="137">
        <f t="shared" si="5"/>
        <v>9</v>
      </c>
    </row>
    <row r="195" spans="1:6" ht="18.75">
      <c r="A195" s="44" t="s">
        <v>616</v>
      </c>
      <c r="B195" s="26" t="s">
        <v>617</v>
      </c>
      <c r="C195" s="26"/>
      <c r="D195" s="137">
        <f>D196</f>
        <v>187.5</v>
      </c>
      <c r="E195" s="137">
        <f>E196</f>
        <v>0</v>
      </c>
      <c r="F195" s="137">
        <f t="shared" si="5"/>
        <v>187.5</v>
      </c>
    </row>
    <row r="196" spans="1:6" ht="18.75">
      <c r="A196" s="44" t="s">
        <v>280</v>
      </c>
      <c r="B196" s="26" t="s">
        <v>617</v>
      </c>
      <c r="C196" s="26" t="s">
        <v>281</v>
      </c>
      <c r="D196" s="137">
        <v>187.5</v>
      </c>
      <c r="E196" s="137"/>
      <c r="F196" s="137">
        <f t="shared" si="5"/>
        <v>187.5</v>
      </c>
    </row>
    <row r="197" spans="1:6" ht="18.75">
      <c r="A197" s="44" t="s">
        <v>618</v>
      </c>
      <c r="B197" s="26" t="s">
        <v>619</v>
      </c>
      <c r="C197" s="26"/>
      <c r="D197" s="137">
        <f>D198</f>
        <v>0</v>
      </c>
      <c r="E197" s="137">
        <f>E198</f>
        <v>0</v>
      </c>
      <c r="F197" s="137">
        <f t="shared" si="5"/>
        <v>0</v>
      </c>
    </row>
    <row r="198" spans="1:6" ht="18.75">
      <c r="A198" s="44" t="s">
        <v>280</v>
      </c>
      <c r="B198" s="26" t="s">
        <v>619</v>
      </c>
      <c r="C198" s="26" t="s">
        <v>281</v>
      </c>
      <c r="D198" s="137">
        <v>0</v>
      </c>
      <c r="E198" s="137"/>
      <c r="F198" s="137">
        <f t="shared" si="5"/>
        <v>0</v>
      </c>
    </row>
    <row r="199" spans="1:6" ht="18.75">
      <c r="A199" s="44" t="s">
        <v>623</v>
      </c>
      <c r="B199" s="26" t="s">
        <v>624</v>
      </c>
      <c r="C199" s="26"/>
      <c r="D199" s="137">
        <f>D200+D201</f>
        <v>192</v>
      </c>
      <c r="E199" s="137">
        <f>E200+E201</f>
        <v>0</v>
      </c>
      <c r="F199" s="137">
        <f t="shared" si="5"/>
        <v>192</v>
      </c>
    </row>
    <row r="200" spans="1:6" ht="18.75">
      <c r="A200" s="44" t="s">
        <v>280</v>
      </c>
      <c r="B200" s="26" t="s">
        <v>624</v>
      </c>
      <c r="C200" s="26" t="s">
        <v>281</v>
      </c>
      <c r="D200" s="137">
        <v>102</v>
      </c>
      <c r="E200" s="137">
        <v>-33</v>
      </c>
      <c r="F200" s="137">
        <f t="shared" si="5"/>
        <v>69</v>
      </c>
    </row>
    <row r="201" spans="1:6" ht="18.75">
      <c r="A201" s="44" t="s">
        <v>331</v>
      </c>
      <c r="B201" s="26" t="s">
        <v>624</v>
      </c>
      <c r="C201" s="26" t="s">
        <v>332</v>
      </c>
      <c r="D201" s="137">
        <v>90</v>
      </c>
      <c r="E201" s="137">
        <v>33</v>
      </c>
      <c r="F201" s="137">
        <f t="shared" si="5"/>
        <v>123</v>
      </c>
    </row>
    <row r="202" spans="1:6" ht="37.5">
      <c r="A202" s="44" t="s">
        <v>832</v>
      </c>
      <c r="B202" s="26" t="s">
        <v>625</v>
      </c>
      <c r="C202" s="26"/>
      <c r="D202" s="137">
        <f>D203</f>
        <v>1323.049</v>
      </c>
      <c r="E202" s="220">
        <f>E203</f>
        <v>5.086</v>
      </c>
      <c r="F202" s="137">
        <f t="shared" si="5"/>
        <v>1328.135</v>
      </c>
    </row>
    <row r="203" spans="1:6" ht="18.75">
      <c r="A203" s="44" t="s">
        <v>331</v>
      </c>
      <c r="B203" s="26" t="s">
        <v>625</v>
      </c>
      <c r="C203" s="26" t="s">
        <v>332</v>
      </c>
      <c r="D203" s="137">
        <v>1323.049</v>
      </c>
      <c r="E203" s="220">
        <v>5.086</v>
      </c>
      <c r="F203" s="137">
        <f t="shared" si="5"/>
        <v>1328.135</v>
      </c>
    </row>
    <row r="204" spans="1:6" ht="37.5">
      <c r="A204" s="44" t="s">
        <v>553</v>
      </c>
      <c r="B204" s="26" t="s">
        <v>602</v>
      </c>
      <c r="C204" s="26"/>
      <c r="D204" s="137">
        <f>D205</f>
        <v>19814.1</v>
      </c>
      <c r="E204" s="220">
        <f>E205</f>
        <v>0</v>
      </c>
      <c r="F204" s="137">
        <f t="shared" si="5"/>
        <v>19814.1</v>
      </c>
    </row>
    <row r="205" spans="1:6" ht="37.5">
      <c r="A205" s="44" t="s">
        <v>421</v>
      </c>
      <c r="B205" s="26" t="s">
        <v>602</v>
      </c>
      <c r="C205" s="26" t="s">
        <v>398</v>
      </c>
      <c r="D205" s="137">
        <v>19814.1</v>
      </c>
      <c r="E205" s="220"/>
      <c r="F205" s="137">
        <f t="shared" si="5"/>
        <v>19814.1</v>
      </c>
    </row>
    <row r="206" spans="1:6" ht="37.5">
      <c r="A206" s="44" t="s">
        <v>833</v>
      </c>
      <c r="B206" s="26" t="s">
        <v>604</v>
      </c>
      <c r="C206" s="26"/>
      <c r="D206" s="137">
        <f>D207</f>
        <v>0</v>
      </c>
      <c r="E206" s="137">
        <f>E207</f>
        <v>0</v>
      </c>
      <c r="F206" s="137">
        <f t="shared" si="5"/>
        <v>0</v>
      </c>
    </row>
    <row r="207" spans="1:6" ht="37.5">
      <c r="A207" s="44" t="s">
        <v>421</v>
      </c>
      <c r="B207" s="26" t="s">
        <v>604</v>
      </c>
      <c r="C207" s="26" t="s">
        <v>398</v>
      </c>
      <c r="D207" s="137">
        <v>0</v>
      </c>
      <c r="E207" s="137">
        <v>0</v>
      </c>
      <c r="F207" s="137">
        <f t="shared" si="5"/>
        <v>0</v>
      </c>
    </row>
    <row r="208" spans="1:6" ht="18.75">
      <c r="A208" s="44" t="s">
        <v>834</v>
      </c>
      <c r="B208" s="26" t="s">
        <v>605</v>
      </c>
      <c r="C208" s="26"/>
      <c r="D208" s="137">
        <f>D209</f>
        <v>115</v>
      </c>
      <c r="E208" s="137">
        <f>E209</f>
        <v>0</v>
      </c>
      <c r="F208" s="137">
        <f t="shared" si="5"/>
        <v>115</v>
      </c>
    </row>
    <row r="209" spans="1:6" ht="37.5">
      <c r="A209" s="44" t="s">
        <v>421</v>
      </c>
      <c r="B209" s="26" t="s">
        <v>605</v>
      </c>
      <c r="C209" s="26" t="s">
        <v>398</v>
      </c>
      <c r="D209" s="137">
        <v>115</v>
      </c>
      <c r="E209" s="137"/>
      <c r="F209" s="137">
        <f aca="true" t="shared" si="6" ref="F209:F217">D209+E209</f>
        <v>115</v>
      </c>
    </row>
    <row r="210" spans="1:6" ht="18.75">
      <c r="A210" s="44" t="s">
        <v>835</v>
      </c>
      <c r="B210" s="26" t="s">
        <v>606</v>
      </c>
      <c r="C210" s="26"/>
      <c r="D210" s="137">
        <f>D211</f>
        <v>179.16</v>
      </c>
      <c r="E210" s="137">
        <f>E211</f>
        <v>0</v>
      </c>
      <c r="F210" s="137">
        <f t="shared" si="6"/>
        <v>179.16</v>
      </c>
    </row>
    <row r="211" spans="1:6" ht="37.5">
      <c r="A211" s="44" t="s">
        <v>421</v>
      </c>
      <c r="B211" s="26" t="s">
        <v>606</v>
      </c>
      <c r="C211" s="26" t="s">
        <v>398</v>
      </c>
      <c r="D211" s="137">
        <v>179.16</v>
      </c>
      <c r="E211" s="137"/>
      <c r="F211" s="137">
        <f t="shared" si="6"/>
        <v>179.16</v>
      </c>
    </row>
    <row r="212" spans="1:6" ht="56.25">
      <c r="A212" s="44" t="s">
        <v>760</v>
      </c>
      <c r="B212" s="26" t="s">
        <v>759</v>
      </c>
      <c r="C212" s="26"/>
      <c r="D212" s="137">
        <f>D213</f>
        <v>290.5</v>
      </c>
      <c r="E212" s="220">
        <f>E213</f>
        <v>0.04</v>
      </c>
      <c r="F212" s="137">
        <f t="shared" si="6"/>
        <v>290.54</v>
      </c>
    </row>
    <row r="213" spans="1:6" ht="37.5">
      <c r="A213" s="44" t="s">
        <v>421</v>
      </c>
      <c r="B213" s="26" t="s">
        <v>759</v>
      </c>
      <c r="C213" s="26" t="s">
        <v>398</v>
      </c>
      <c r="D213" s="137">
        <v>290.5</v>
      </c>
      <c r="E213" s="220">
        <v>0.04</v>
      </c>
      <c r="F213" s="137">
        <f t="shared" si="6"/>
        <v>290.54</v>
      </c>
    </row>
    <row r="214" spans="1:6" ht="37.5">
      <c r="A214" s="44" t="s">
        <v>836</v>
      </c>
      <c r="B214" s="26" t="s">
        <v>770</v>
      </c>
      <c r="C214" s="26"/>
      <c r="D214" s="137">
        <f>D215</f>
        <v>240</v>
      </c>
      <c r="E214" s="137">
        <f>E215</f>
        <v>0</v>
      </c>
      <c r="F214" s="137">
        <f t="shared" si="6"/>
        <v>240</v>
      </c>
    </row>
    <row r="215" spans="1:6" ht="18.75">
      <c r="A215" s="44" t="s">
        <v>331</v>
      </c>
      <c r="B215" s="26" t="s">
        <v>770</v>
      </c>
      <c r="C215" s="26" t="s">
        <v>332</v>
      </c>
      <c r="D215" s="137">
        <v>240</v>
      </c>
      <c r="E215" s="137"/>
      <c r="F215" s="137">
        <f t="shared" si="6"/>
        <v>240</v>
      </c>
    </row>
    <row r="216" spans="1:6" ht="56.25">
      <c r="A216" s="44" t="s">
        <v>837</v>
      </c>
      <c r="B216" s="26" t="s">
        <v>763</v>
      </c>
      <c r="C216" s="26"/>
      <c r="D216" s="137">
        <f>D217</f>
        <v>800</v>
      </c>
      <c r="E216" s="137">
        <f>E217</f>
        <v>535.5</v>
      </c>
      <c r="F216" s="137">
        <f t="shared" si="6"/>
        <v>1335.5</v>
      </c>
    </row>
    <row r="217" spans="1:6" ht="37.5">
      <c r="A217" s="44" t="s">
        <v>421</v>
      </c>
      <c r="B217" s="26" t="s">
        <v>763</v>
      </c>
      <c r="C217" s="26" t="s">
        <v>398</v>
      </c>
      <c r="D217" s="137">
        <v>800</v>
      </c>
      <c r="E217" s="137">
        <v>535.5</v>
      </c>
      <c r="F217" s="137">
        <f t="shared" si="6"/>
        <v>1335.5</v>
      </c>
    </row>
    <row r="218" spans="1:6" ht="56.25">
      <c r="A218" s="44" t="s">
        <v>762</v>
      </c>
      <c r="B218" s="26" t="s">
        <v>767</v>
      </c>
      <c r="C218" s="26"/>
      <c r="D218" s="137">
        <f>D219</f>
        <v>770.94</v>
      </c>
      <c r="E218" s="137">
        <f>E219</f>
        <v>0</v>
      </c>
      <c r="F218" s="137">
        <f>F219</f>
        <v>770.94</v>
      </c>
    </row>
    <row r="219" spans="1:6" ht="18.75">
      <c r="A219" s="44" t="s">
        <v>331</v>
      </c>
      <c r="B219" s="26" t="s">
        <v>767</v>
      </c>
      <c r="C219" s="26" t="s">
        <v>332</v>
      </c>
      <c r="D219" s="137">
        <v>770.94</v>
      </c>
      <c r="E219" s="137"/>
      <c r="F219" s="137">
        <f aca="true" t="shared" si="7" ref="F219:F282">D219+E219</f>
        <v>770.94</v>
      </c>
    </row>
    <row r="220" spans="1:6" ht="37.5">
      <c r="A220" s="218" t="s">
        <v>627</v>
      </c>
      <c r="B220" s="26" t="s">
        <v>628</v>
      </c>
      <c r="C220" s="26"/>
      <c r="D220" s="137">
        <f>D221+D224+D227</f>
        <v>1415.6039999999998</v>
      </c>
      <c r="E220" s="137">
        <f>E221+E224+E227</f>
        <v>-0.003</v>
      </c>
      <c r="F220" s="137">
        <f t="shared" si="7"/>
        <v>1415.6009999999999</v>
      </c>
    </row>
    <row r="221" spans="1:6" ht="18.75">
      <c r="A221" s="44" t="s">
        <v>629</v>
      </c>
      <c r="B221" s="26" t="s">
        <v>630</v>
      </c>
      <c r="C221" s="26"/>
      <c r="D221" s="137">
        <f>D222+D223</f>
        <v>350.03</v>
      </c>
      <c r="E221" s="137">
        <f>E222+E223</f>
        <v>-0.003</v>
      </c>
      <c r="F221" s="137">
        <f t="shared" si="7"/>
        <v>350.027</v>
      </c>
    </row>
    <row r="222" spans="1:6" ht="18.75">
      <c r="A222" s="44" t="s">
        <v>280</v>
      </c>
      <c r="B222" s="26" t="s">
        <v>630</v>
      </c>
      <c r="C222" s="26" t="s">
        <v>281</v>
      </c>
      <c r="D222" s="137">
        <v>0</v>
      </c>
      <c r="E222" s="137"/>
      <c r="F222" s="137">
        <f t="shared" si="7"/>
        <v>0</v>
      </c>
    </row>
    <row r="223" spans="1:6" ht="37.5">
      <c r="A223" s="44" t="s">
        <v>421</v>
      </c>
      <c r="B223" s="26" t="s">
        <v>630</v>
      </c>
      <c r="C223" s="26" t="s">
        <v>398</v>
      </c>
      <c r="D223" s="137">
        <v>350.03</v>
      </c>
      <c r="E223" s="137">
        <v>-0.003</v>
      </c>
      <c r="F223" s="137">
        <f t="shared" si="7"/>
        <v>350.027</v>
      </c>
    </row>
    <row r="224" spans="1:6" ht="37.5">
      <c r="A224" s="44" t="s">
        <v>631</v>
      </c>
      <c r="B224" s="26" t="s">
        <v>632</v>
      </c>
      <c r="C224" s="26"/>
      <c r="D224" s="137">
        <f>D225+D226</f>
        <v>357.774</v>
      </c>
      <c r="E224" s="137">
        <f>E225+E226</f>
        <v>0</v>
      </c>
      <c r="F224" s="137">
        <f t="shared" si="7"/>
        <v>357.774</v>
      </c>
    </row>
    <row r="225" spans="1:6" ht="18.75">
      <c r="A225" s="44" t="s">
        <v>280</v>
      </c>
      <c r="B225" s="26" t="s">
        <v>632</v>
      </c>
      <c r="C225" s="26" t="s">
        <v>281</v>
      </c>
      <c r="D225" s="137">
        <v>0</v>
      </c>
      <c r="E225" s="220"/>
      <c r="F225" s="137">
        <f t="shared" si="7"/>
        <v>0</v>
      </c>
    </row>
    <row r="226" spans="1:6" ht="37.5">
      <c r="A226" s="44" t="s">
        <v>421</v>
      </c>
      <c r="B226" s="26" t="s">
        <v>632</v>
      </c>
      <c r="C226" s="26" t="s">
        <v>398</v>
      </c>
      <c r="D226" s="137">
        <v>357.774</v>
      </c>
      <c r="E226" s="220"/>
      <c r="F226" s="137">
        <f t="shared" si="7"/>
        <v>357.774</v>
      </c>
    </row>
    <row r="227" spans="1:6" ht="18.75">
      <c r="A227" s="44" t="s">
        <v>633</v>
      </c>
      <c r="B227" s="26" t="s">
        <v>634</v>
      </c>
      <c r="C227" s="26"/>
      <c r="D227" s="137">
        <f>D228</f>
        <v>707.8</v>
      </c>
      <c r="E227" s="137">
        <f>E228</f>
        <v>0</v>
      </c>
      <c r="F227" s="137">
        <f t="shared" si="7"/>
        <v>707.8</v>
      </c>
    </row>
    <row r="228" spans="1:6" ht="37.5">
      <c r="A228" s="44" t="s">
        <v>421</v>
      </c>
      <c r="B228" s="26" t="s">
        <v>634</v>
      </c>
      <c r="C228" s="26" t="s">
        <v>398</v>
      </c>
      <c r="D228" s="137">
        <v>707.8</v>
      </c>
      <c r="E228" s="137">
        <v>0</v>
      </c>
      <c r="F228" s="137">
        <f t="shared" si="7"/>
        <v>707.8</v>
      </c>
    </row>
    <row r="229" spans="1:6" ht="37.5">
      <c r="A229" s="218" t="s">
        <v>635</v>
      </c>
      <c r="B229" s="26" t="s">
        <v>636</v>
      </c>
      <c r="C229" s="26"/>
      <c r="D229" s="137">
        <f>D230+D233</f>
        <v>48.61</v>
      </c>
      <c r="E229" s="137">
        <f>E230+E233</f>
        <v>-0.01</v>
      </c>
      <c r="F229" s="137">
        <f t="shared" si="7"/>
        <v>48.6</v>
      </c>
    </row>
    <row r="230" spans="1:6" ht="18.75">
      <c r="A230" s="44" t="s">
        <v>637</v>
      </c>
      <c r="B230" s="26" t="s">
        <v>638</v>
      </c>
      <c r="C230" s="26"/>
      <c r="D230" s="137">
        <f>D231+D232</f>
        <v>27.5</v>
      </c>
      <c r="E230" s="137">
        <f>E231+E232</f>
        <v>0</v>
      </c>
      <c r="F230" s="137">
        <f t="shared" si="7"/>
        <v>27.5</v>
      </c>
    </row>
    <row r="231" spans="1:6" ht="18.75">
      <c r="A231" s="44" t="s">
        <v>280</v>
      </c>
      <c r="B231" s="26" t="s">
        <v>638</v>
      </c>
      <c r="C231" s="26" t="s">
        <v>281</v>
      </c>
      <c r="D231" s="137">
        <v>11.9</v>
      </c>
      <c r="E231" s="137">
        <v>0</v>
      </c>
      <c r="F231" s="137">
        <f t="shared" si="7"/>
        <v>11.9</v>
      </c>
    </row>
    <row r="232" spans="1:6" ht="37.5">
      <c r="A232" s="44" t="s">
        <v>421</v>
      </c>
      <c r="B232" s="26" t="s">
        <v>638</v>
      </c>
      <c r="C232" s="26" t="s">
        <v>398</v>
      </c>
      <c r="D232" s="137">
        <v>15.6</v>
      </c>
      <c r="E232" s="137">
        <v>0</v>
      </c>
      <c r="F232" s="137">
        <f t="shared" si="7"/>
        <v>15.6</v>
      </c>
    </row>
    <row r="233" spans="1:6" ht="37.5">
      <c r="A233" s="44" t="s">
        <v>639</v>
      </c>
      <c r="B233" s="26" t="s">
        <v>640</v>
      </c>
      <c r="C233" s="26"/>
      <c r="D233" s="137">
        <f>D234+D235</f>
        <v>21.11</v>
      </c>
      <c r="E233" s="137">
        <f>E234+E235</f>
        <v>-0.01</v>
      </c>
      <c r="F233" s="137">
        <f t="shared" si="7"/>
        <v>21.099999999999998</v>
      </c>
    </row>
    <row r="234" spans="1:6" ht="18.75">
      <c r="A234" s="44" t="s">
        <v>280</v>
      </c>
      <c r="B234" s="26" t="s">
        <v>640</v>
      </c>
      <c r="C234" s="26" t="s">
        <v>281</v>
      </c>
      <c r="D234" s="137">
        <v>6.18</v>
      </c>
      <c r="E234" s="137">
        <v>-0.005</v>
      </c>
      <c r="F234" s="137">
        <f t="shared" si="7"/>
        <v>6.175</v>
      </c>
    </row>
    <row r="235" spans="1:6" ht="37.5">
      <c r="A235" s="44" t="s">
        <v>421</v>
      </c>
      <c r="B235" s="26" t="s">
        <v>640</v>
      </c>
      <c r="C235" s="26" t="s">
        <v>398</v>
      </c>
      <c r="D235" s="137">
        <v>14.93</v>
      </c>
      <c r="E235" s="137">
        <v>-0.005</v>
      </c>
      <c r="F235" s="137">
        <f t="shared" si="7"/>
        <v>14.924999999999999</v>
      </c>
    </row>
    <row r="236" spans="1:6" ht="18.75">
      <c r="A236" s="221" t="s">
        <v>477</v>
      </c>
      <c r="B236" s="26" t="s">
        <v>641</v>
      </c>
      <c r="C236" s="26"/>
      <c r="D236" s="137">
        <f>D237+D239</f>
        <v>14462.939999999999</v>
      </c>
      <c r="E236" s="137">
        <f>E237+E239</f>
        <v>-5.0840000000000005</v>
      </c>
      <c r="F236" s="137">
        <f t="shared" si="7"/>
        <v>14457.855999999998</v>
      </c>
    </row>
    <row r="237" spans="1:6" ht="18.75">
      <c r="A237" s="44" t="s">
        <v>479</v>
      </c>
      <c r="B237" s="26" t="s">
        <v>642</v>
      </c>
      <c r="C237" s="26"/>
      <c r="D237" s="137">
        <f>D238</f>
        <v>2843.2</v>
      </c>
      <c r="E237" s="220">
        <f>E238</f>
        <v>0.002</v>
      </c>
      <c r="F237" s="137">
        <f t="shared" si="7"/>
        <v>2843.2019999999998</v>
      </c>
    </row>
    <row r="238" spans="1:6" ht="56.25">
      <c r="A238" s="44" t="s">
        <v>276</v>
      </c>
      <c r="B238" s="26" t="s">
        <v>642</v>
      </c>
      <c r="C238" s="26" t="s">
        <v>277</v>
      </c>
      <c r="D238" s="137">
        <v>2843.2</v>
      </c>
      <c r="E238" s="220">
        <v>0.002</v>
      </c>
      <c r="F238" s="137">
        <f t="shared" si="7"/>
        <v>2843.2019999999998</v>
      </c>
    </row>
    <row r="239" spans="1:6" ht="18.75">
      <c r="A239" s="44" t="s">
        <v>643</v>
      </c>
      <c r="B239" s="26" t="s">
        <v>644</v>
      </c>
      <c r="C239" s="26"/>
      <c r="D239" s="137">
        <f>D240+D241+D242</f>
        <v>11619.74</v>
      </c>
      <c r="E239" s="220">
        <f>E240+E241+E242</f>
        <v>-5.086</v>
      </c>
      <c r="F239" s="137">
        <f t="shared" si="7"/>
        <v>11614.654</v>
      </c>
    </row>
    <row r="240" spans="1:6" ht="56.25">
      <c r="A240" s="44" t="s">
        <v>276</v>
      </c>
      <c r="B240" s="26" t="s">
        <v>644</v>
      </c>
      <c r="C240" s="24" t="s">
        <v>277</v>
      </c>
      <c r="D240" s="138">
        <v>8274.01</v>
      </c>
      <c r="E240" s="220"/>
      <c r="F240" s="137">
        <f t="shared" si="7"/>
        <v>8274.01</v>
      </c>
    </row>
    <row r="241" spans="1:6" ht="18.75">
      <c r="A241" s="44" t="s">
        <v>280</v>
      </c>
      <c r="B241" s="26" t="s">
        <v>644</v>
      </c>
      <c r="C241" s="26" t="s">
        <v>281</v>
      </c>
      <c r="D241" s="137">
        <v>3343.73</v>
      </c>
      <c r="E241" s="220">
        <v>-5.086</v>
      </c>
      <c r="F241" s="137">
        <f t="shared" si="7"/>
        <v>3338.6440000000002</v>
      </c>
    </row>
    <row r="242" spans="1:6" ht="18.75">
      <c r="A242" s="44" t="s">
        <v>290</v>
      </c>
      <c r="B242" s="26" t="s">
        <v>644</v>
      </c>
      <c r="C242" s="26" t="s">
        <v>291</v>
      </c>
      <c r="D242" s="137">
        <v>2</v>
      </c>
      <c r="E242" s="137"/>
      <c r="F242" s="137">
        <f t="shared" si="7"/>
        <v>2</v>
      </c>
    </row>
    <row r="243" spans="1:6" ht="39">
      <c r="A243" s="28" t="s">
        <v>838</v>
      </c>
      <c r="B243" s="26" t="s">
        <v>416</v>
      </c>
      <c r="C243" s="26"/>
      <c r="D243" s="137">
        <f>D244+D257+D275+D280+D308+D316</f>
        <v>77370.622</v>
      </c>
      <c r="E243" s="137">
        <f>E244+E257+E275+E280+E308+E316</f>
        <v>0</v>
      </c>
      <c r="F243" s="137">
        <f t="shared" si="7"/>
        <v>77370.622</v>
      </c>
    </row>
    <row r="244" spans="1:6" ht="28.5" customHeight="1">
      <c r="A244" s="219" t="s">
        <v>839</v>
      </c>
      <c r="B244" s="26" t="s">
        <v>418</v>
      </c>
      <c r="C244" s="26"/>
      <c r="D244" s="137">
        <f>D245+D247+D249+D251+D253+D255</f>
        <v>13720.25</v>
      </c>
      <c r="E244" s="137">
        <f>E245+E247+E249+E251+E253+E255</f>
        <v>0</v>
      </c>
      <c r="F244" s="137">
        <f t="shared" si="7"/>
        <v>13720.25</v>
      </c>
    </row>
    <row r="245" spans="1:6" ht="18.75">
      <c r="A245" s="27" t="s">
        <v>419</v>
      </c>
      <c r="B245" s="26" t="s">
        <v>420</v>
      </c>
      <c r="C245" s="26"/>
      <c r="D245" s="137">
        <f>D246</f>
        <v>2800</v>
      </c>
      <c r="E245" s="137">
        <f>E246</f>
        <v>0</v>
      </c>
      <c r="F245" s="137">
        <f t="shared" si="7"/>
        <v>2800</v>
      </c>
    </row>
    <row r="246" spans="1:6" ht="37.5">
      <c r="A246" s="44" t="s">
        <v>421</v>
      </c>
      <c r="B246" s="26" t="s">
        <v>420</v>
      </c>
      <c r="C246" s="26" t="s">
        <v>398</v>
      </c>
      <c r="D246" s="137">
        <v>2800</v>
      </c>
      <c r="E246" s="137"/>
      <c r="F246" s="137">
        <f t="shared" si="7"/>
        <v>2800</v>
      </c>
    </row>
    <row r="247" spans="1:6" ht="18.75">
      <c r="A247" s="30" t="s">
        <v>422</v>
      </c>
      <c r="B247" s="24" t="s">
        <v>423</v>
      </c>
      <c r="C247" s="26"/>
      <c r="D247" s="137">
        <f>D248</f>
        <v>133.43</v>
      </c>
      <c r="E247" s="137">
        <f>E248</f>
        <v>0</v>
      </c>
      <c r="F247" s="137">
        <f t="shared" si="7"/>
        <v>133.43</v>
      </c>
    </row>
    <row r="248" spans="1:6" ht="37.5">
      <c r="A248" s="44" t="s">
        <v>421</v>
      </c>
      <c r="B248" s="24" t="s">
        <v>423</v>
      </c>
      <c r="C248" s="26" t="s">
        <v>398</v>
      </c>
      <c r="D248" s="137">
        <v>133.43</v>
      </c>
      <c r="E248" s="137"/>
      <c r="F248" s="137">
        <f t="shared" si="7"/>
        <v>133.43</v>
      </c>
    </row>
    <row r="249" spans="1:6" ht="18.75">
      <c r="A249" s="30" t="s">
        <v>424</v>
      </c>
      <c r="B249" s="24" t="s">
        <v>425</v>
      </c>
      <c r="C249" s="26"/>
      <c r="D249" s="137">
        <f>D250</f>
        <v>10505.02</v>
      </c>
      <c r="E249" s="137">
        <f>E250</f>
        <v>0</v>
      </c>
      <c r="F249" s="137">
        <f t="shared" si="7"/>
        <v>10505.02</v>
      </c>
    </row>
    <row r="250" spans="1:6" ht="37.5">
      <c r="A250" s="44" t="s">
        <v>421</v>
      </c>
      <c r="B250" s="24" t="s">
        <v>425</v>
      </c>
      <c r="C250" s="26" t="s">
        <v>398</v>
      </c>
      <c r="D250" s="137">
        <v>10505.02</v>
      </c>
      <c r="E250" s="137"/>
      <c r="F250" s="137">
        <f t="shared" si="7"/>
        <v>10505.02</v>
      </c>
    </row>
    <row r="251" spans="1:6" ht="56.25">
      <c r="A251" s="44" t="s">
        <v>426</v>
      </c>
      <c r="B251" s="24" t="s">
        <v>427</v>
      </c>
      <c r="C251" s="26"/>
      <c r="D251" s="137">
        <f>D252</f>
        <v>0</v>
      </c>
      <c r="E251" s="137">
        <f>E252</f>
        <v>0</v>
      </c>
      <c r="F251" s="137">
        <f t="shared" si="7"/>
        <v>0</v>
      </c>
    </row>
    <row r="252" spans="1:6" ht="37.5">
      <c r="A252" s="44" t="s">
        <v>421</v>
      </c>
      <c r="B252" s="24" t="s">
        <v>427</v>
      </c>
      <c r="C252" s="26" t="s">
        <v>398</v>
      </c>
      <c r="D252" s="137">
        <v>0</v>
      </c>
      <c r="E252" s="137">
        <v>0</v>
      </c>
      <c r="F252" s="137">
        <f t="shared" si="7"/>
        <v>0</v>
      </c>
    </row>
    <row r="253" spans="1:6" ht="56.25">
      <c r="A253" s="44" t="s">
        <v>231</v>
      </c>
      <c r="B253" s="24" t="s">
        <v>429</v>
      </c>
      <c r="C253" s="26"/>
      <c r="D253" s="137">
        <f>D254</f>
        <v>181.5</v>
      </c>
      <c r="E253" s="137">
        <f>E254</f>
        <v>0</v>
      </c>
      <c r="F253" s="137">
        <f t="shared" si="7"/>
        <v>181.5</v>
      </c>
    </row>
    <row r="254" spans="1:6" ht="37.5">
      <c r="A254" s="44" t="s">
        <v>421</v>
      </c>
      <c r="B254" s="24" t="s">
        <v>429</v>
      </c>
      <c r="C254" s="26" t="s">
        <v>398</v>
      </c>
      <c r="D254" s="137">
        <v>181.5</v>
      </c>
      <c r="E254" s="137"/>
      <c r="F254" s="137">
        <f t="shared" si="7"/>
        <v>181.5</v>
      </c>
    </row>
    <row r="255" spans="1:6" ht="56.25">
      <c r="A255" s="44" t="s">
        <v>840</v>
      </c>
      <c r="B255" s="24" t="s">
        <v>431</v>
      </c>
      <c r="C255" s="26"/>
      <c r="D255" s="137">
        <f>D256</f>
        <v>100.3</v>
      </c>
      <c r="E255" s="137">
        <f>E256</f>
        <v>0</v>
      </c>
      <c r="F255" s="137">
        <f t="shared" si="7"/>
        <v>100.3</v>
      </c>
    </row>
    <row r="256" spans="1:6" ht="37.5">
      <c r="A256" s="44" t="s">
        <v>421</v>
      </c>
      <c r="B256" s="24" t="s">
        <v>431</v>
      </c>
      <c r="C256" s="26" t="s">
        <v>398</v>
      </c>
      <c r="D256" s="137">
        <v>100.3</v>
      </c>
      <c r="E256" s="137"/>
      <c r="F256" s="137">
        <f t="shared" si="7"/>
        <v>100.3</v>
      </c>
    </row>
    <row r="257" spans="1:6" ht="18.75">
      <c r="A257" s="219" t="s">
        <v>432</v>
      </c>
      <c r="B257" s="26" t="s">
        <v>433</v>
      </c>
      <c r="C257" s="26"/>
      <c r="D257" s="137">
        <f>D258+D260+D262+D264+D266+D268+D270+D272</f>
        <v>15538.96</v>
      </c>
      <c r="E257" s="137">
        <f>E258+E260+E262+E264+E266+E268+E270+E272</f>
        <v>0</v>
      </c>
      <c r="F257" s="137">
        <f t="shared" si="7"/>
        <v>15538.96</v>
      </c>
    </row>
    <row r="258" spans="1:6" ht="18.75">
      <c r="A258" s="27" t="s">
        <v>434</v>
      </c>
      <c r="B258" s="26" t="s">
        <v>435</v>
      </c>
      <c r="C258" s="26"/>
      <c r="D258" s="137">
        <f>D259</f>
        <v>81.3</v>
      </c>
      <c r="E258" s="137">
        <f>E259</f>
        <v>0</v>
      </c>
      <c r="F258" s="137">
        <f t="shared" si="7"/>
        <v>81.3</v>
      </c>
    </row>
    <row r="259" spans="1:6" ht="37.5">
      <c r="A259" s="44" t="s">
        <v>421</v>
      </c>
      <c r="B259" s="26" t="s">
        <v>435</v>
      </c>
      <c r="C259" s="26" t="s">
        <v>398</v>
      </c>
      <c r="D259" s="137">
        <v>81.3</v>
      </c>
      <c r="E259" s="137"/>
      <c r="F259" s="137">
        <f t="shared" si="7"/>
        <v>81.3</v>
      </c>
    </row>
    <row r="260" spans="1:6" ht="18.75">
      <c r="A260" s="27" t="s">
        <v>436</v>
      </c>
      <c r="B260" s="26" t="s">
        <v>437</v>
      </c>
      <c r="C260" s="26"/>
      <c r="D260" s="137">
        <f>D261</f>
        <v>230</v>
      </c>
      <c r="E260" s="137">
        <f>E261</f>
        <v>0</v>
      </c>
      <c r="F260" s="137">
        <f t="shared" si="7"/>
        <v>230</v>
      </c>
    </row>
    <row r="261" spans="1:6" ht="37.5">
      <c r="A261" s="44" t="s">
        <v>421</v>
      </c>
      <c r="B261" s="26" t="s">
        <v>437</v>
      </c>
      <c r="C261" s="26" t="s">
        <v>398</v>
      </c>
      <c r="D261" s="137">
        <v>230</v>
      </c>
      <c r="E261" s="137"/>
      <c r="F261" s="137">
        <f t="shared" si="7"/>
        <v>230</v>
      </c>
    </row>
    <row r="262" spans="1:6" ht="18.75">
      <c r="A262" s="44" t="s">
        <v>438</v>
      </c>
      <c r="B262" s="26" t="s">
        <v>439</v>
      </c>
      <c r="C262" s="26"/>
      <c r="D262" s="137">
        <f>D263</f>
        <v>136.10000000000002</v>
      </c>
      <c r="E262" s="137">
        <f>E263</f>
        <v>0</v>
      </c>
      <c r="F262" s="137">
        <f t="shared" si="7"/>
        <v>136.10000000000002</v>
      </c>
    </row>
    <row r="263" spans="1:6" ht="37.5">
      <c r="A263" s="44" t="s">
        <v>421</v>
      </c>
      <c r="B263" s="26" t="s">
        <v>439</v>
      </c>
      <c r="C263" s="26" t="s">
        <v>398</v>
      </c>
      <c r="D263" s="137">
        <f>135.3+0.8</f>
        <v>136.10000000000002</v>
      </c>
      <c r="E263" s="137"/>
      <c r="F263" s="137">
        <f t="shared" si="7"/>
        <v>136.10000000000002</v>
      </c>
    </row>
    <row r="264" spans="1:6" ht="18.75">
      <c r="A264" s="44" t="s">
        <v>440</v>
      </c>
      <c r="B264" s="26" t="s">
        <v>441</v>
      </c>
      <c r="C264" s="26"/>
      <c r="D264" s="137">
        <f>D265</f>
        <v>0</v>
      </c>
      <c r="E264" s="137">
        <f>E265</f>
        <v>0</v>
      </c>
      <c r="F264" s="137">
        <f t="shared" si="7"/>
        <v>0</v>
      </c>
    </row>
    <row r="265" spans="1:6" ht="37.5">
      <c r="A265" s="44" t="s">
        <v>421</v>
      </c>
      <c r="B265" s="26" t="s">
        <v>441</v>
      </c>
      <c r="C265" s="26" t="s">
        <v>398</v>
      </c>
      <c r="D265" s="137">
        <v>0</v>
      </c>
      <c r="E265" s="137">
        <v>0</v>
      </c>
      <c r="F265" s="137">
        <f t="shared" si="7"/>
        <v>0</v>
      </c>
    </row>
    <row r="266" spans="1:6" ht="18.75">
      <c r="A266" s="44" t="s">
        <v>424</v>
      </c>
      <c r="B266" s="26" t="s">
        <v>442</v>
      </c>
      <c r="C266" s="26"/>
      <c r="D266" s="137">
        <f>D267</f>
        <v>14829.466</v>
      </c>
      <c r="E266" s="137">
        <f>E267</f>
        <v>0</v>
      </c>
      <c r="F266" s="137">
        <f t="shared" si="7"/>
        <v>14829.466</v>
      </c>
    </row>
    <row r="267" spans="1:6" ht="37.5">
      <c r="A267" s="44" t="s">
        <v>421</v>
      </c>
      <c r="B267" s="26" t="s">
        <v>442</v>
      </c>
      <c r="C267" s="26" t="s">
        <v>398</v>
      </c>
      <c r="D267" s="137">
        <v>14829.466</v>
      </c>
      <c r="E267" s="137">
        <v>0</v>
      </c>
      <c r="F267" s="137">
        <f t="shared" si="7"/>
        <v>14829.466</v>
      </c>
    </row>
    <row r="268" spans="1:6" ht="75">
      <c r="A268" s="44" t="s">
        <v>798</v>
      </c>
      <c r="B268" s="26" t="s">
        <v>797</v>
      </c>
      <c r="C268" s="26"/>
      <c r="D268" s="137">
        <f>D269</f>
        <v>45.694</v>
      </c>
      <c r="E268" s="137">
        <f>E269</f>
        <v>0</v>
      </c>
      <c r="F268" s="137">
        <f>D268+E268</f>
        <v>45.694</v>
      </c>
    </row>
    <row r="269" spans="1:6" ht="37.5">
      <c r="A269" s="44" t="s">
        <v>421</v>
      </c>
      <c r="B269" s="26" t="s">
        <v>797</v>
      </c>
      <c r="C269" s="26" t="s">
        <v>398</v>
      </c>
      <c r="D269" s="137">
        <v>45.694</v>
      </c>
      <c r="E269" s="137"/>
      <c r="F269" s="137">
        <f>D269+E269</f>
        <v>45.694</v>
      </c>
    </row>
    <row r="270" spans="1:6" ht="37.5">
      <c r="A270" s="44" t="s">
        <v>443</v>
      </c>
      <c r="B270" s="24" t="s">
        <v>444</v>
      </c>
      <c r="C270" s="26"/>
      <c r="D270" s="137">
        <f>D271</f>
        <v>136.1</v>
      </c>
      <c r="E270" s="137">
        <f>E271</f>
        <v>0</v>
      </c>
      <c r="F270" s="137">
        <f t="shared" si="7"/>
        <v>136.1</v>
      </c>
    </row>
    <row r="271" spans="1:6" ht="37.5">
      <c r="A271" s="44" t="s">
        <v>421</v>
      </c>
      <c r="B271" s="24" t="s">
        <v>444</v>
      </c>
      <c r="C271" s="26" t="s">
        <v>398</v>
      </c>
      <c r="D271" s="137">
        <v>136.1</v>
      </c>
      <c r="E271" s="137"/>
      <c r="F271" s="137">
        <f t="shared" si="7"/>
        <v>136.1</v>
      </c>
    </row>
    <row r="272" spans="1:6" ht="37.5">
      <c r="A272" s="44" t="s">
        <v>445</v>
      </c>
      <c r="B272" s="24" t="s">
        <v>446</v>
      </c>
      <c r="C272" s="26"/>
      <c r="D272" s="137">
        <f>D273+D274</f>
        <v>80.3</v>
      </c>
      <c r="E272" s="137">
        <f>E273+E274</f>
        <v>0</v>
      </c>
      <c r="F272" s="137">
        <f t="shared" si="7"/>
        <v>80.3</v>
      </c>
    </row>
    <row r="273" spans="1:6" ht="18.75">
      <c r="A273" s="44" t="s">
        <v>280</v>
      </c>
      <c r="B273" s="24" t="s">
        <v>446</v>
      </c>
      <c r="C273" s="26" t="s">
        <v>281</v>
      </c>
      <c r="D273" s="137">
        <v>0</v>
      </c>
      <c r="E273" s="137">
        <v>0</v>
      </c>
      <c r="F273" s="137">
        <f t="shared" si="7"/>
        <v>0</v>
      </c>
    </row>
    <row r="274" spans="1:6" ht="37.5">
      <c r="A274" s="44" t="s">
        <v>421</v>
      </c>
      <c r="B274" s="24" t="s">
        <v>446</v>
      </c>
      <c r="C274" s="26" t="s">
        <v>398</v>
      </c>
      <c r="D274" s="137">
        <v>80.3</v>
      </c>
      <c r="E274" s="137">
        <v>0</v>
      </c>
      <c r="F274" s="137">
        <f t="shared" si="7"/>
        <v>80.3</v>
      </c>
    </row>
    <row r="275" spans="1:6" ht="18.75">
      <c r="A275" s="218" t="s">
        <v>447</v>
      </c>
      <c r="B275" s="26" t="s">
        <v>448</v>
      </c>
      <c r="C275" s="26"/>
      <c r="D275" s="137">
        <f>D276+D278</f>
        <v>1914.828</v>
      </c>
      <c r="E275" s="137">
        <f>E276+E278</f>
        <v>0</v>
      </c>
      <c r="F275" s="137">
        <f t="shared" si="7"/>
        <v>1914.828</v>
      </c>
    </row>
    <row r="276" spans="1:6" ht="18.75">
      <c r="A276" s="44" t="s">
        <v>438</v>
      </c>
      <c r="B276" s="26" t="s">
        <v>449</v>
      </c>
      <c r="C276" s="26"/>
      <c r="D276" s="137">
        <f>D277</f>
        <v>18.6</v>
      </c>
      <c r="E276" s="137">
        <f>E277</f>
        <v>0</v>
      </c>
      <c r="F276" s="137">
        <f t="shared" si="7"/>
        <v>18.6</v>
      </c>
    </row>
    <row r="277" spans="1:6" ht="37.5">
      <c r="A277" s="44" t="s">
        <v>421</v>
      </c>
      <c r="B277" s="26" t="s">
        <v>449</v>
      </c>
      <c r="C277" s="26" t="s">
        <v>398</v>
      </c>
      <c r="D277" s="137">
        <v>18.6</v>
      </c>
      <c r="E277" s="137"/>
      <c r="F277" s="137">
        <f t="shared" si="7"/>
        <v>18.6</v>
      </c>
    </row>
    <row r="278" spans="1:6" ht="18.75">
      <c r="A278" s="44" t="s">
        <v>424</v>
      </c>
      <c r="B278" s="26" t="s">
        <v>450</v>
      </c>
      <c r="C278" s="26"/>
      <c r="D278" s="137">
        <f>D279</f>
        <v>1896.228</v>
      </c>
      <c r="E278" s="137">
        <f>E279</f>
        <v>0</v>
      </c>
      <c r="F278" s="137">
        <f t="shared" si="7"/>
        <v>1896.228</v>
      </c>
    </row>
    <row r="279" spans="1:6" ht="37.5">
      <c r="A279" s="44" t="s">
        <v>421</v>
      </c>
      <c r="B279" s="26" t="s">
        <v>450</v>
      </c>
      <c r="C279" s="26" t="s">
        <v>398</v>
      </c>
      <c r="D279" s="137">
        <v>1896.228</v>
      </c>
      <c r="E279" s="137"/>
      <c r="F279" s="137">
        <f t="shared" si="7"/>
        <v>1896.228</v>
      </c>
    </row>
    <row r="280" spans="1:6" ht="37.5">
      <c r="A280" s="218" t="s">
        <v>841</v>
      </c>
      <c r="B280" s="26" t="s">
        <v>452</v>
      </c>
      <c r="C280" s="26"/>
      <c r="D280" s="137">
        <f>D281+D283+D285+D287+D289+D291+D293+D295+D297+D299+D304+D306</f>
        <v>35188.36</v>
      </c>
      <c r="E280" s="137">
        <f>E281+E283+E285+E287+E289+E291+E293+E295+E297+E299+E301+E303+E304+E306</f>
        <v>0</v>
      </c>
      <c r="F280" s="137">
        <f t="shared" si="7"/>
        <v>35188.36</v>
      </c>
    </row>
    <row r="281" spans="1:6" ht="18.75">
      <c r="A281" s="44" t="s">
        <v>424</v>
      </c>
      <c r="B281" s="26" t="s">
        <v>453</v>
      </c>
      <c r="C281" s="26"/>
      <c r="D281" s="137">
        <f>D282</f>
        <v>23923</v>
      </c>
      <c r="E281" s="137">
        <f>E282</f>
        <v>0</v>
      </c>
      <c r="F281" s="137">
        <f t="shared" si="7"/>
        <v>23923</v>
      </c>
    </row>
    <row r="282" spans="1:6" ht="37.5">
      <c r="A282" s="44" t="s">
        <v>421</v>
      </c>
      <c r="B282" s="26" t="s">
        <v>453</v>
      </c>
      <c r="C282" s="26" t="s">
        <v>398</v>
      </c>
      <c r="D282" s="137">
        <v>23923</v>
      </c>
      <c r="E282" s="137">
        <v>0</v>
      </c>
      <c r="F282" s="137">
        <f t="shared" si="7"/>
        <v>23923</v>
      </c>
    </row>
    <row r="283" spans="1:6" ht="18.75">
      <c r="A283" s="44" t="s">
        <v>454</v>
      </c>
      <c r="B283" s="26" t="s">
        <v>455</v>
      </c>
      <c r="C283" s="26"/>
      <c r="D283" s="137">
        <f>D284</f>
        <v>600</v>
      </c>
      <c r="E283" s="137">
        <f>E284</f>
        <v>0</v>
      </c>
      <c r="F283" s="137">
        <f aca="true" t="shared" si="8" ref="F283:F293">D283+E283</f>
        <v>600</v>
      </c>
    </row>
    <row r="284" spans="1:6" ht="37.5">
      <c r="A284" s="44" t="s">
        <v>421</v>
      </c>
      <c r="B284" s="26" t="s">
        <v>455</v>
      </c>
      <c r="C284" s="26" t="s">
        <v>398</v>
      </c>
      <c r="D284" s="137">
        <v>600</v>
      </c>
      <c r="E284" s="137"/>
      <c r="F284" s="137">
        <f t="shared" si="8"/>
        <v>600</v>
      </c>
    </row>
    <row r="285" spans="1:6" ht="18.75">
      <c r="A285" s="44" t="s">
        <v>456</v>
      </c>
      <c r="B285" s="26" t="s">
        <v>457</v>
      </c>
      <c r="C285" s="26"/>
      <c r="D285" s="137">
        <f>D286</f>
        <v>250</v>
      </c>
      <c r="E285" s="137">
        <f>E286</f>
        <v>0</v>
      </c>
      <c r="F285" s="137">
        <f t="shared" si="8"/>
        <v>250</v>
      </c>
    </row>
    <row r="286" spans="1:6" ht="37.5">
      <c r="A286" s="44" t="s">
        <v>421</v>
      </c>
      <c r="B286" s="26" t="s">
        <v>457</v>
      </c>
      <c r="C286" s="26" t="s">
        <v>398</v>
      </c>
      <c r="D286" s="137">
        <v>250</v>
      </c>
      <c r="E286" s="137"/>
      <c r="F286" s="137">
        <f t="shared" si="8"/>
        <v>250</v>
      </c>
    </row>
    <row r="287" spans="1:6" ht="37.5">
      <c r="A287" s="44" t="s">
        <v>842</v>
      </c>
      <c r="B287" s="26" t="s">
        <v>459</v>
      </c>
      <c r="C287" s="26"/>
      <c r="D287" s="137">
        <f>D288</f>
        <v>39.1</v>
      </c>
      <c r="E287" s="137">
        <f>E288</f>
        <v>0</v>
      </c>
      <c r="F287" s="137">
        <f t="shared" si="8"/>
        <v>39.1</v>
      </c>
    </row>
    <row r="288" spans="1:6" ht="37.5">
      <c r="A288" s="44" t="s">
        <v>421</v>
      </c>
      <c r="B288" s="26" t="s">
        <v>459</v>
      </c>
      <c r="C288" s="26" t="s">
        <v>398</v>
      </c>
      <c r="D288" s="137">
        <v>39.1</v>
      </c>
      <c r="E288" s="137"/>
      <c r="F288" s="137">
        <f t="shared" si="8"/>
        <v>39.1</v>
      </c>
    </row>
    <row r="289" spans="1:6" ht="18.75">
      <c r="A289" s="44" t="s">
        <v>460</v>
      </c>
      <c r="B289" s="24" t="s">
        <v>461</v>
      </c>
      <c r="C289" s="26"/>
      <c r="D289" s="137">
        <f>D290</f>
        <v>41.5</v>
      </c>
      <c r="E289" s="137">
        <f>E290</f>
        <v>0</v>
      </c>
      <c r="F289" s="137">
        <f t="shared" si="8"/>
        <v>41.5</v>
      </c>
    </row>
    <row r="290" spans="1:6" ht="37.5">
      <c r="A290" s="44" t="s">
        <v>421</v>
      </c>
      <c r="B290" s="24" t="s">
        <v>461</v>
      </c>
      <c r="C290" s="26" t="s">
        <v>398</v>
      </c>
      <c r="D290" s="137">
        <v>41.5</v>
      </c>
      <c r="E290" s="137">
        <v>0</v>
      </c>
      <c r="F290" s="137">
        <f t="shared" si="8"/>
        <v>41.5</v>
      </c>
    </row>
    <row r="291" spans="1:6" ht="18.75">
      <c r="A291" s="44" t="s">
        <v>462</v>
      </c>
      <c r="B291" s="24" t="s">
        <v>463</v>
      </c>
      <c r="C291" s="24"/>
      <c r="D291" s="137">
        <f>D292</f>
        <v>480.66</v>
      </c>
      <c r="E291" s="138">
        <f>E292</f>
        <v>0</v>
      </c>
      <c r="F291" s="137">
        <f t="shared" si="8"/>
        <v>480.66</v>
      </c>
    </row>
    <row r="292" spans="1:6" ht="18.75">
      <c r="A292" s="44" t="s">
        <v>651</v>
      </c>
      <c r="B292" s="24" t="s">
        <v>463</v>
      </c>
      <c r="C292" s="24" t="s">
        <v>652</v>
      </c>
      <c r="D292" s="137">
        <v>480.66</v>
      </c>
      <c r="E292" s="138"/>
      <c r="F292" s="137">
        <f t="shared" si="8"/>
        <v>480.66</v>
      </c>
    </row>
    <row r="293" spans="1:6" ht="18.75">
      <c r="A293" s="44" t="s">
        <v>465</v>
      </c>
      <c r="B293" s="24" t="s">
        <v>466</v>
      </c>
      <c r="C293" s="24"/>
      <c r="D293" s="138">
        <f>D294</f>
        <v>9</v>
      </c>
      <c r="E293" s="137">
        <f>E294</f>
        <v>0</v>
      </c>
      <c r="F293" s="138">
        <f t="shared" si="8"/>
        <v>9</v>
      </c>
    </row>
    <row r="294" spans="1:6" ht="18.75">
      <c r="A294" s="44" t="s">
        <v>331</v>
      </c>
      <c r="B294" s="24" t="s">
        <v>466</v>
      </c>
      <c r="C294" s="24" t="s">
        <v>332</v>
      </c>
      <c r="D294" s="138">
        <v>9</v>
      </c>
      <c r="E294" s="137">
        <v>0</v>
      </c>
      <c r="F294" s="138">
        <f>D294+E294</f>
        <v>9</v>
      </c>
    </row>
    <row r="295" spans="1:6" ht="18.75">
      <c r="A295" s="44" t="s">
        <v>467</v>
      </c>
      <c r="B295" s="24" t="s">
        <v>468</v>
      </c>
      <c r="C295" s="26"/>
      <c r="D295" s="137">
        <f>D296</f>
        <v>380</v>
      </c>
      <c r="E295" s="137">
        <f>E296</f>
        <v>0</v>
      </c>
      <c r="F295" s="137">
        <f aca="true" t="shared" si="9" ref="F295:F358">D295+E295</f>
        <v>380</v>
      </c>
    </row>
    <row r="296" spans="1:6" ht="37.5">
      <c r="A296" s="44" t="s">
        <v>421</v>
      </c>
      <c r="B296" s="24" t="s">
        <v>468</v>
      </c>
      <c r="C296" s="26" t="s">
        <v>398</v>
      </c>
      <c r="D296" s="137">
        <v>380</v>
      </c>
      <c r="E296" s="137"/>
      <c r="F296" s="137">
        <f t="shared" si="9"/>
        <v>380</v>
      </c>
    </row>
    <row r="297" spans="1:6" ht="56.25" hidden="1">
      <c r="A297" s="44" t="s">
        <v>843</v>
      </c>
      <c r="B297" s="24" t="s">
        <v>470</v>
      </c>
      <c r="C297" s="26"/>
      <c r="D297" s="137">
        <f>D298</f>
        <v>0</v>
      </c>
      <c r="E297" s="137">
        <f>E298</f>
        <v>0</v>
      </c>
      <c r="F297" s="137">
        <f t="shared" si="9"/>
        <v>0</v>
      </c>
    </row>
    <row r="298" spans="1:6" ht="37.5" hidden="1">
      <c r="A298" s="44" t="s">
        <v>421</v>
      </c>
      <c r="B298" s="24" t="s">
        <v>470</v>
      </c>
      <c r="C298" s="26" t="s">
        <v>398</v>
      </c>
      <c r="D298" s="137">
        <v>0</v>
      </c>
      <c r="E298" s="137">
        <v>0</v>
      </c>
      <c r="F298" s="137">
        <f t="shared" si="9"/>
        <v>0</v>
      </c>
    </row>
    <row r="299" spans="1:6" ht="56.25">
      <c r="A299" s="44" t="s">
        <v>469</v>
      </c>
      <c r="B299" s="24" t="s">
        <v>472</v>
      </c>
      <c r="C299" s="26"/>
      <c r="D299" s="137">
        <f>D300</f>
        <v>689.1</v>
      </c>
      <c r="E299" s="137">
        <f>E300</f>
        <v>0</v>
      </c>
      <c r="F299" s="137">
        <f t="shared" si="9"/>
        <v>689.1</v>
      </c>
    </row>
    <row r="300" spans="1:6" ht="37.5">
      <c r="A300" s="44" t="s">
        <v>421</v>
      </c>
      <c r="B300" s="24" t="s">
        <v>472</v>
      </c>
      <c r="C300" s="26" t="s">
        <v>398</v>
      </c>
      <c r="D300" s="137">
        <f>400+250+39.1</f>
        <v>689.1</v>
      </c>
      <c r="E300" s="137">
        <v>0</v>
      </c>
      <c r="F300" s="137">
        <f t="shared" si="9"/>
        <v>689.1</v>
      </c>
    </row>
    <row r="301" spans="1:6" s="213" customFormat="1" ht="45">
      <c r="A301" s="210" t="s">
        <v>844</v>
      </c>
      <c r="B301" s="211" t="s">
        <v>472</v>
      </c>
      <c r="C301" s="211" t="s">
        <v>398</v>
      </c>
      <c r="D301" s="212">
        <v>250</v>
      </c>
      <c r="E301" s="212">
        <v>0</v>
      </c>
      <c r="F301" s="212">
        <f t="shared" si="9"/>
        <v>250</v>
      </c>
    </row>
    <row r="302" spans="1:6" s="222" customFormat="1" ht="30">
      <c r="A302" s="210" t="s">
        <v>845</v>
      </c>
      <c r="B302" s="215" t="s">
        <v>472</v>
      </c>
      <c r="C302" s="211" t="s">
        <v>398</v>
      </c>
      <c r="D302" s="212">
        <v>400</v>
      </c>
      <c r="E302" s="212">
        <v>0</v>
      </c>
      <c r="F302" s="212">
        <f t="shared" si="9"/>
        <v>400</v>
      </c>
    </row>
    <row r="303" spans="1:6" s="213" customFormat="1" ht="30">
      <c r="A303" s="210" t="s">
        <v>846</v>
      </c>
      <c r="B303" s="211" t="s">
        <v>472</v>
      </c>
      <c r="C303" s="211" t="s">
        <v>398</v>
      </c>
      <c r="D303" s="212">
        <v>39.1</v>
      </c>
      <c r="E303" s="212">
        <v>0</v>
      </c>
      <c r="F303" s="212">
        <f t="shared" si="9"/>
        <v>39.1</v>
      </c>
    </row>
    <row r="304" spans="1:6" ht="18.75">
      <c r="A304" s="44" t="s">
        <v>669</v>
      </c>
      <c r="B304" s="24" t="s">
        <v>670</v>
      </c>
      <c r="C304" s="24"/>
      <c r="D304" s="137">
        <f>D305</f>
        <v>8563.6</v>
      </c>
      <c r="E304" s="138">
        <f>E305</f>
        <v>0</v>
      </c>
      <c r="F304" s="137">
        <f t="shared" si="9"/>
        <v>8563.6</v>
      </c>
    </row>
    <row r="305" spans="1:6" ht="18.75">
      <c r="A305" s="44" t="s">
        <v>651</v>
      </c>
      <c r="B305" s="24" t="s">
        <v>670</v>
      </c>
      <c r="C305" s="24" t="s">
        <v>652</v>
      </c>
      <c r="D305" s="137">
        <v>8563.6</v>
      </c>
      <c r="E305" s="138"/>
      <c r="F305" s="137">
        <f t="shared" si="9"/>
        <v>8563.6</v>
      </c>
    </row>
    <row r="306" spans="1:6" ht="18.75">
      <c r="A306" s="44" t="s">
        <v>225</v>
      </c>
      <c r="B306" s="24" t="s">
        <v>476</v>
      </c>
      <c r="C306" s="26"/>
      <c r="D306" s="137">
        <f>D307</f>
        <v>212.4</v>
      </c>
      <c r="E306" s="137">
        <f>E307</f>
        <v>0</v>
      </c>
      <c r="F306" s="137">
        <f t="shared" si="9"/>
        <v>212.4</v>
      </c>
    </row>
    <row r="307" spans="1:6" ht="37.5">
      <c r="A307" s="44" t="s">
        <v>421</v>
      </c>
      <c r="B307" s="24" t="s">
        <v>476</v>
      </c>
      <c r="C307" s="26" t="s">
        <v>398</v>
      </c>
      <c r="D307" s="137">
        <v>212.4</v>
      </c>
      <c r="E307" s="137">
        <v>0</v>
      </c>
      <c r="F307" s="137">
        <f t="shared" si="9"/>
        <v>212.4</v>
      </c>
    </row>
    <row r="308" spans="1:6" ht="18.75">
      <c r="A308" s="221" t="s">
        <v>477</v>
      </c>
      <c r="B308" s="26" t="s">
        <v>478</v>
      </c>
      <c r="C308" s="26"/>
      <c r="D308" s="137">
        <f>D309+D312</f>
        <v>2794.178</v>
      </c>
      <c r="E308" s="137">
        <f>E309+E312</f>
        <v>0</v>
      </c>
      <c r="F308" s="137">
        <f t="shared" si="9"/>
        <v>2794.178</v>
      </c>
    </row>
    <row r="309" spans="1:6" ht="18.75">
      <c r="A309" s="44" t="s">
        <v>479</v>
      </c>
      <c r="B309" s="26" t="s">
        <v>480</v>
      </c>
      <c r="C309" s="26"/>
      <c r="D309" s="137">
        <f>D310+D311</f>
        <v>1104.542</v>
      </c>
      <c r="E309" s="137">
        <f>E310+E311</f>
        <v>121.84</v>
      </c>
      <c r="F309" s="137">
        <f t="shared" si="9"/>
        <v>1226.3819999999998</v>
      </c>
    </row>
    <row r="310" spans="1:6" ht="56.25">
      <c r="A310" s="44" t="s">
        <v>276</v>
      </c>
      <c r="B310" s="26" t="s">
        <v>480</v>
      </c>
      <c r="C310" s="26" t="s">
        <v>277</v>
      </c>
      <c r="D310" s="137">
        <v>1098.042</v>
      </c>
      <c r="E310" s="137">
        <v>121.84</v>
      </c>
      <c r="F310" s="137">
        <f t="shared" si="9"/>
        <v>1219.8819999999998</v>
      </c>
    </row>
    <row r="311" spans="1:6" ht="18.75">
      <c r="A311" s="44" t="s">
        <v>280</v>
      </c>
      <c r="B311" s="26" t="s">
        <v>480</v>
      </c>
      <c r="C311" s="26" t="s">
        <v>281</v>
      </c>
      <c r="D311" s="137">
        <v>6.5</v>
      </c>
      <c r="E311" s="137"/>
      <c r="F311" s="137">
        <f t="shared" si="9"/>
        <v>6.5</v>
      </c>
    </row>
    <row r="312" spans="1:6" ht="18.75">
      <c r="A312" s="44" t="s">
        <v>400</v>
      </c>
      <c r="B312" s="26" t="s">
        <v>481</v>
      </c>
      <c r="C312" s="24"/>
      <c r="D312" s="138">
        <f>D313+D314+D315</f>
        <v>1689.636</v>
      </c>
      <c r="E312" s="137">
        <f>E313+E314+E315</f>
        <v>-121.84</v>
      </c>
      <c r="F312" s="137">
        <f t="shared" si="9"/>
        <v>1567.796</v>
      </c>
    </row>
    <row r="313" spans="1:6" ht="56.25">
      <c r="A313" s="44" t="s">
        <v>276</v>
      </c>
      <c r="B313" s="26" t="s">
        <v>481</v>
      </c>
      <c r="C313" s="26" t="s">
        <v>277</v>
      </c>
      <c r="D313" s="137">
        <v>1135.846</v>
      </c>
      <c r="E313" s="137"/>
      <c r="F313" s="137">
        <f t="shared" si="9"/>
        <v>1135.846</v>
      </c>
    </row>
    <row r="314" spans="1:6" ht="18.75">
      <c r="A314" s="44" t="s">
        <v>280</v>
      </c>
      <c r="B314" s="26" t="s">
        <v>481</v>
      </c>
      <c r="C314" s="26" t="s">
        <v>281</v>
      </c>
      <c r="D314" s="137">
        <v>552.79</v>
      </c>
      <c r="E314" s="137">
        <v>-121.84</v>
      </c>
      <c r="F314" s="137">
        <f t="shared" si="9"/>
        <v>430.94999999999993</v>
      </c>
    </row>
    <row r="315" spans="1:6" ht="18.75">
      <c r="A315" s="44" t="s">
        <v>290</v>
      </c>
      <c r="B315" s="26" t="s">
        <v>481</v>
      </c>
      <c r="C315" s="26" t="s">
        <v>291</v>
      </c>
      <c r="D315" s="137">
        <v>1</v>
      </c>
      <c r="E315" s="137"/>
      <c r="F315" s="137">
        <f t="shared" si="9"/>
        <v>1</v>
      </c>
    </row>
    <row r="316" spans="1:6" ht="19.5">
      <c r="A316" s="208" t="s">
        <v>482</v>
      </c>
      <c r="B316" s="26" t="s">
        <v>483</v>
      </c>
      <c r="C316" s="26"/>
      <c r="D316" s="137">
        <f>D317</f>
        <v>8214.046</v>
      </c>
      <c r="E316" s="137">
        <f>E317</f>
        <v>0</v>
      </c>
      <c r="F316" s="137">
        <f t="shared" si="9"/>
        <v>8214.046</v>
      </c>
    </row>
    <row r="317" spans="1:6" ht="18.75">
      <c r="A317" s="44" t="s">
        <v>424</v>
      </c>
      <c r="B317" s="26" t="s">
        <v>484</v>
      </c>
      <c r="C317" s="26"/>
      <c r="D317" s="137">
        <f>D318</f>
        <v>8214.046</v>
      </c>
      <c r="E317" s="137">
        <f>E318</f>
        <v>0</v>
      </c>
      <c r="F317" s="137">
        <f t="shared" si="9"/>
        <v>8214.046</v>
      </c>
    </row>
    <row r="318" spans="1:6" ht="37.5">
      <c r="A318" s="44" t="s">
        <v>421</v>
      </c>
      <c r="B318" s="26" t="s">
        <v>484</v>
      </c>
      <c r="C318" s="26" t="s">
        <v>398</v>
      </c>
      <c r="D318" s="137">
        <v>8214.046</v>
      </c>
      <c r="E318" s="137"/>
      <c r="F318" s="137">
        <f t="shared" si="9"/>
        <v>8214.046</v>
      </c>
    </row>
    <row r="319" spans="1:6" ht="39">
      <c r="A319" s="208" t="s">
        <v>672</v>
      </c>
      <c r="B319" s="26" t="s">
        <v>316</v>
      </c>
      <c r="C319" s="26"/>
      <c r="D319" s="137">
        <f>D320+D329+D334</f>
        <v>2371.04</v>
      </c>
      <c r="E319" s="137">
        <f>E320+E329+E334</f>
        <v>-60.32</v>
      </c>
      <c r="F319" s="137">
        <f t="shared" si="9"/>
        <v>2310.72</v>
      </c>
    </row>
    <row r="320" spans="1:6" ht="18.75">
      <c r="A320" s="218" t="s">
        <v>317</v>
      </c>
      <c r="B320" s="26" t="s">
        <v>318</v>
      </c>
      <c r="C320" s="26"/>
      <c r="D320" s="137">
        <f>D321+D323+D325+D327</f>
        <v>1969.22</v>
      </c>
      <c r="E320" s="137">
        <f>E323+E321+E325+E328</f>
        <v>0</v>
      </c>
      <c r="F320" s="137">
        <f t="shared" si="9"/>
        <v>1969.22</v>
      </c>
    </row>
    <row r="321" spans="1:6" ht="18.75">
      <c r="A321" s="44" t="s">
        <v>673</v>
      </c>
      <c r="B321" s="26" t="s">
        <v>674</v>
      </c>
      <c r="C321" s="26"/>
      <c r="D321" s="137">
        <f>D322</f>
        <v>1747</v>
      </c>
      <c r="E321" s="138">
        <f>E322</f>
        <v>0</v>
      </c>
      <c r="F321" s="137">
        <f t="shared" si="9"/>
        <v>1747</v>
      </c>
    </row>
    <row r="322" spans="1:6" ht="18.75">
      <c r="A322" s="44" t="s">
        <v>651</v>
      </c>
      <c r="B322" s="26" t="s">
        <v>674</v>
      </c>
      <c r="C322" s="26" t="s">
        <v>652</v>
      </c>
      <c r="D322" s="137">
        <v>1747</v>
      </c>
      <c r="E322" s="138">
        <v>0</v>
      </c>
      <c r="F322" s="137">
        <f t="shared" si="9"/>
        <v>1747</v>
      </c>
    </row>
    <row r="323" spans="1:6" ht="37.5" hidden="1">
      <c r="A323" s="44" t="s">
        <v>319</v>
      </c>
      <c r="B323" s="26" t="s">
        <v>320</v>
      </c>
      <c r="C323" s="26"/>
      <c r="D323" s="137">
        <f>D324</f>
        <v>0</v>
      </c>
      <c r="E323" s="137">
        <f>E324</f>
        <v>0</v>
      </c>
      <c r="F323" s="137">
        <f t="shared" si="9"/>
        <v>0</v>
      </c>
    </row>
    <row r="324" spans="1:6" ht="18.75" hidden="1">
      <c r="A324" s="44" t="s">
        <v>280</v>
      </c>
      <c r="B324" s="26" t="s">
        <v>320</v>
      </c>
      <c r="C324" s="26" t="s">
        <v>281</v>
      </c>
      <c r="D324" s="137">
        <v>0</v>
      </c>
      <c r="E324" s="137">
        <v>0</v>
      </c>
      <c r="F324" s="137">
        <f t="shared" si="9"/>
        <v>0</v>
      </c>
    </row>
    <row r="325" spans="1:6" ht="18.75">
      <c r="A325" s="44" t="s">
        <v>675</v>
      </c>
      <c r="B325" s="24" t="s">
        <v>676</v>
      </c>
      <c r="C325" s="24"/>
      <c r="D325" s="137">
        <f>D326</f>
        <v>22.22</v>
      </c>
      <c r="E325" s="138">
        <f>E326</f>
        <v>0</v>
      </c>
      <c r="F325" s="137">
        <f t="shared" si="9"/>
        <v>22.22</v>
      </c>
    </row>
    <row r="326" spans="1:6" ht="18.75">
      <c r="A326" s="44" t="s">
        <v>651</v>
      </c>
      <c r="B326" s="24" t="s">
        <v>677</v>
      </c>
      <c r="C326" s="24" t="s">
        <v>652</v>
      </c>
      <c r="D326" s="137">
        <v>22.22</v>
      </c>
      <c r="E326" s="138">
        <v>0</v>
      </c>
      <c r="F326" s="137">
        <f t="shared" si="9"/>
        <v>22.22</v>
      </c>
    </row>
    <row r="327" spans="1:6" ht="37.5">
      <c r="A327" s="44" t="s">
        <v>224</v>
      </c>
      <c r="B327" s="24" t="s">
        <v>678</v>
      </c>
      <c r="C327" s="24"/>
      <c r="D327" s="137">
        <f>D328</f>
        <v>200</v>
      </c>
      <c r="E327" s="138">
        <f>E328</f>
        <v>0</v>
      </c>
      <c r="F327" s="137">
        <f t="shared" si="9"/>
        <v>200</v>
      </c>
    </row>
    <row r="328" spans="1:6" ht="18.75">
      <c r="A328" s="44" t="s">
        <v>651</v>
      </c>
      <c r="B328" s="24" t="s">
        <v>678</v>
      </c>
      <c r="C328" s="24" t="s">
        <v>652</v>
      </c>
      <c r="D328" s="137">
        <v>200</v>
      </c>
      <c r="E328" s="138"/>
      <c r="F328" s="137">
        <f t="shared" si="9"/>
        <v>200</v>
      </c>
    </row>
    <row r="329" spans="1:6" ht="18.75">
      <c r="A329" s="218" t="s">
        <v>321</v>
      </c>
      <c r="B329" s="26" t="s">
        <v>322</v>
      </c>
      <c r="C329" s="26"/>
      <c r="D329" s="137">
        <f>D330+D332</f>
        <v>101.82</v>
      </c>
      <c r="E329" s="137">
        <f>E330+E332</f>
        <v>-31.82</v>
      </c>
      <c r="F329" s="137">
        <f t="shared" si="9"/>
        <v>70</v>
      </c>
    </row>
    <row r="330" spans="1:6" ht="37.5">
      <c r="A330" s="44" t="s">
        <v>323</v>
      </c>
      <c r="B330" s="26" t="s">
        <v>324</v>
      </c>
      <c r="C330" s="26"/>
      <c r="D330" s="137">
        <f>D331</f>
        <v>1.82</v>
      </c>
      <c r="E330" s="137">
        <f>E331</f>
        <v>-1.82</v>
      </c>
      <c r="F330" s="137">
        <f t="shared" si="9"/>
        <v>0</v>
      </c>
    </row>
    <row r="331" spans="1:6" ht="18.75">
      <c r="A331" s="44" t="s">
        <v>280</v>
      </c>
      <c r="B331" s="26" t="s">
        <v>324</v>
      </c>
      <c r="C331" s="26" t="s">
        <v>281</v>
      </c>
      <c r="D331" s="137">
        <v>1.82</v>
      </c>
      <c r="E331" s="137">
        <v>-1.82</v>
      </c>
      <c r="F331" s="137">
        <f t="shared" si="9"/>
        <v>0</v>
      </c>
    </row>
    <row r="332" spans="1:6" ht="56.25">
      <c r="A332" s="44" t="s">
        <v>325</v>
      </c>
      <c r="B332" s="26" t="s">
        <v>326</v>
      </c>
      <c r="C332" s="26"/>
      <c r="D332" s="137">
        <f>D333</f>
        <v>100</v>
      </c>
      <c r="E332" s="137">
        <f>E333</f>
        <v>-30</v>
      </c>
      <c r="F332" s="137">
        <f t="shared" si="9"/>
        <v>70</v>
      </c>
    </row>
    <row r="333" spans="1:6" ht="18.75">
      <c r="A333" s="44" t="s">
        <v>280</v>
      </c>
      <c r="B333" s="26" t="s">
        <v>326</v>
      </c>
      <c r="C333" s="26" t="s">
        <v>281</v>
      </c>
      <c r="D333" s="137">
        <v>100</v>
      </c>
      <c r="E333" s="137">
        <v>-30</v>
      </c>
      <c r="F333" s="137">
        <f t="shared" si="9"/>
        <v>70</v>
      </c>
    </row>
    <row r="334" spans="1:6" ht="18.75">
      <c r="A334" s="218" t="s">
        <v>327</v>
      </c>
      <c r="B334" s="26" t="s">
        <v>328</v>
      </c>
      <c r="C334" s="26"/>
      <c r="D334" s="137">
        <f>D335</f>
        <v>300</v>
      </c>
      <c r="E334" s="137">
        <f>E335</f>
        <v>-28.5</v>
      </c>
      <c r="F334" s="137">
        <f t="shared" si="9"/>
        <v>271.5</v>
      </c>
    </row>
    <row r="335" spans="1:6" ht="37.5">
      <c r="A335" s="44" t="s">
        <v>329</v>
      </c>
      <c r="B335" s="26" t="s">
        <v>330</v>
      </c>
      <c r="C335" s="26"/>
      <c r="D335" s="137">
        <f>D337+D336+D338</f>
        <v>300</v>
      </c>
      <c r="E335" s="137">
        <f>E337+E336+E338</f>
        <v>-28.5</v>
      </c>
      <c r="F335" s="137">
        <f t="shared" si="9"/>
        <v>271.5</v>
      </c>
    </row>
    <row r="336" spans="1:6" ht="56.25">
      <c r="A336" s="44" t="s">
        <v>276</v>
      </c>
      <c r="B336" s="26" t="s">
        <v>330</v>
      </c>
      <c r="C336" s="26" t="s">
        <v>277</v>
      </c>
      <c r="D336" s="137">
        <v>10</v>
      </c>
      <c r="E336" s="137">
        <v>-3.5</v>
      </c>
      <c r="F336" s="137">
        <f t="shared" si="9"/>
        <v>6.5</v>
      </c>
    </row>
    <row r="337" spans="1:6" ht="18.75">
      <c r="A337" s="44" t="s">
        <v>280</v>
      </c>
      <c r="B337" s="26" t="s">
        <v>330</v>
      </c>
      <c r="C337" s="26" t="s">
        <v>281</v>
      </c>
      <c r="D337" s="137">
        <v>75</v>
      </c>
      <c r="E337" s="137">
        <v>-25</v>
      </c>
      <c r="F337" s="137">
        <f t="shared" si="9"/>
        <v>50</v>
      </c>
    </row>
    <row r="338" spans="1:6" ht="18.75">
      <c r="A338" s="44" t="s">
        <v>331</v>
      </c>
      <c r="B338" s="26" t="s">
        <v>330</v>
      </c>
      <c r="C338" s="26" t="s">
        <v>332</v>
      </c>
      <c r="D338" s="137">
        <v>215</v>
      </c>
      <c r="E338" s="137"/>
      <c r="F338" s="137">
        <f t="shared" si="9"/>
        <v>215</v>
      </c>
    </row>
    <row r="339" spans="1:6" ht="39">
      <c r="A339" s="28" t="s">
        <v>847</v>
      </c>
      <c r="B339" s="26" t="s">
        <v>334</v>
      </c>
      <c r="C339" s="26"/>
      <c r="D339" s="137">
        <f>D340+D345+D348+D351+D356+D365</f>
        <v>99642.01699999999</v>
      </c>
      <c r="E339" s="137">
        <f>E340+E345+E348+E351+E356+E365</f>
        <v>-1021.746</v>
      </c>
      <c r="F339" s="137">
        <f t="shared" si="9"/>
        <v>98620.271</v>
      </c>
    </row>
    <row r="340" spans="1:6" ht="37.5">
      <c r="A340" s="219" t="s">
        <v>335</v>
      </c>
      <c r="B340" s="26" t="s">
        <v>336</v>
      </c>
      <c r="C340" s="26"/>
      <c r="D340" s="137">
        <f>D341+D343</f>
        <v>10</v>
      </c>
      <c r="E340" s="137">
        <f>E341+E343</f>
        <v>0</v>
      </c>
      <c r="F340" s="137">
        <f t="shared" si="9"/>
        <v>10</v>
      </c>
    </row>
    <row r="341" spans="1:6" ht="18.75">
      <c r="A341" s="27" t="s">
        <v>337</v>
      </c>
      <c r="B341" s="26" t="s">
        <v>338</v>
      </c>
      <c r="C341" s="26"/>
      <c r="D341" s="137">
        <f>D342</f>
        <v>5</v>
      </c>
      <c r="E341" s="137">
        <f>E342</f>
        <v>0</v>
      </c>
      <c r="F341" s="137">
        <f t="shared" si="9"/>
        <v>5</v>
      </c>
    </row>
    <row r="342" spans="1:6" ht="18.75">
      <c r="A342" s="44" t="s">
        <v>280</v>
      </c>
      <c r="B342" s="26" t="s">
        <v>338</v>
      </c>
      <c r="C342" s="26" t="s">
        <v>281</v>
      </c>
      <c r="D342" s="137">
        <v>5</v>
      </c>
      <c r="E342" s="137"/>
      <c r="F342" s="137">
        <f t="shared" si="9"/>
        <v>5</v>
      </c>
    </row>
    <row r="343" spans="1:6" ht="18.75">
      <c r="A343" s="44" t="s">
        <v>339</v>
      </c>
      <c r="B343" s="26" t="s">
        <v>340</v>
      </c>
      <c r="C343" s="26"/>
      <c r="D343" s="137">
        <f>D344</f>
        <v>5</v>
      </c>
      <c r="E343" s="137">
        <f>E344</f>
        <v>0</v>
      </c>
      <c r="F343" s="137">
        <f t="shared" si="9"/>
        <v>5</v>
      </c>
    </row>
    <row r="344" spans="1:6" ht="18.75">
      <c r="A344" s="44" t="s">
        <v>280</v>
      </c>
      <c r="B344" s="26" t="s">
        <v>340</v>
      </c>
      <c r="C344" s="26" t="s">
        <v>281</v>
      </c>
      <c r="D344" s="137">
        <v>5</v>
      </c>
      <c r="E344" s="137"/>
      <c r="F344" s="137">
        <f t="shared" si="9"/>
        <v>5</v>
      </c>
    </row>
    <row r="345" spans="1:6" ht="37.5">
      <c r="A345" s="218" t="s">
        <v>341</v>
      </c>
      <c r="B345" s="26" t="s">
        <v>342</v>
      </c>
      <c r="C345" s="26"/>
      <c r="D345" s="137">
        <f>D346</f>
        <v>10</v>
      </c>
      <c r="E345" s="137">
        <f>E346</f>
        <v>-2.4</v>
      </c>
      <c r="F345" s="137">
        <f t="shared" si="9"/>
        <v>7.6</v>
      </c>
    </row>
    <row r="346" spans="1:6" ht="18.75">
      <c r="A346" s="197" t="s">
        <v>343</v>
      </c>
      <c r="B346" s="26" t="s">
        <v>345</v>
      </c>
      <c r="C346" s="26"/>
      <c r="D346" s="137">
        <f>D347</f>
        <v>10</v>
      </c>
      <c r="E346" s="137">
        <f>E347</f>
        <v>-2.4</v>
      </c>
      <c r="F346" s="137">
        <f t="shared" si="9"/>
        <v>7.6</v>
      </c>
    </row>
    <row r="347" spans="1:6" ht="18.75">
      <c r="A347" s="44" t="s">
        <v>280</v>
      </c>
      <c r="B347" s="26" t="s">
        <v>345</v>
      </c>
      <c r="C347" s="26" t="s">
        <v>281</v>
      </c>
      <c r="D347" s="137">
        <v>10</v>
      </c>
      <c r="E347" s="137">
        <v>-2.4</v>
      </c>
      <c r="F347" s="137">
        <f t="shared" si="9"/>
        <v>7.6</v>
      </c>
    </row>
    <row r="348" spans="1:6" ht="37.5">
      <c r="A348" s="218" t="s">
        <v>346</v>
      </c>
      <c r="B348" s="26" t="s">
        <v>347</v>
      </c>
      <c r="C348" s="26"/>
      <c r="D348" s="137">
        <f>D349</f>
        <v>52</v>
      </c>
      <c r="E348" s="137">
        <f>E349</f>
        <v>0</v>
      </c>
      <c r="F348" s="137">
        <f t="shared" si="9"/>
        <v>52</v>
      </c>
    </row>
    <row r="349" spans="1:6" ht="18.75">
      <c r="A349" s="44" t="s">
        <v>348</v>
      </c>
      <c r="B349" s="26" t="s">
        <v>349</v>
      </c>
      <c r="C349" s="26"/>
      <c r="D349" s="137">
        <f>D350</f>
        <v>52</v>
      </c>
      <c r="E349" s="137">
        <f>E350</f>
        <v>0</v>
      </c>
      <c r="F349" s="137">
        <f t="shared" si="9"/>
        <v>52</v>
      </c>
    </row>
    <row r="350" spans="1:6" ht="18.75">
      <c r="A350" s="44" t="s">
        <v>280</v>
      </c>
      <c r="B350" s="26" t="s">
        <v>349</v>
      </c>
      <c r="C350" s="26" t="s">
        <v>281</v>
      </c>
      <c r="D350" s="137">
        <v>52</v>
      </c>
      <c r="E350" s="137"/>
      <c r="F350" s="137">
        <f t="shared" si="9"/>
        <v>52</v>
      </c>
    </row>
    <row r="351" spans="1:6" ht="18.75">
      <c r="A351" s="221" t="s">
        <v>539</v>
      </c>
      <c r="B351" s="26" t="s">
        <v>540</v>
      </c>
      <c r="C351" s="26"/>
      <c r="D351" s="137">
        <f>D352</f>
        <v>5163.293000000001</v>
      </c>
      <c r="E351" s="137">
        <f>E352</f>
        <v>0</v>
      </c>
      <c r="F351" s="137">
        <f t="shared" si="9"/>
        <v>5163.293000000001</v>
      </c>
    </row>
    <row r="352" spans="1:6" ht="18.75">
      <c r="A352" s="44" t="s">
        <v>541</v>
      </c>
      <c r="B352" s="26" t="s">
        <v>542</v>
      </c>
      <c r="C352" s="26"/>
      <c r="D352" s="137">
        <f>D353+D354+D355</f>
        <v>5163.293000000001</v>
      </c>
      <c r="E352" s="137">
        <f>E353+E354+E355</f>
        <v>0</v>
      </c>
      <c r="F352" s="137">
        <f t="shared" si="9"/>
        <v>5163.293000000001</v>
      </c>
    </row>
    <row r="353" spans="1:6" ht="56.25">
      <c r="A353" s="44" t="s">
        <v>276</v>
      </c>
      <c r="B353" s="26" t="s">
        <v>542</v>
      </c>
      <c r="C353" s="24" t="s">
        <v>277</v>
      </c>
      <c r="D353" s="138">
        <v>4876.02</v>
      </c>
      <c r="E353" s="137"/>
      <c r="F353" s="137">
        <f t="shared" si="9"/>
        <v>4876.02</v>
      </c>
    </row>
    <row r="354" spans="1:6" ht="18.75">
      <c r="A354" s="44" t="s">
        <v>280</v>
      </c>
      <c r="B354" s="26" t="s">
        <v>542</v>
      </c>
      <c r="C354" s="24" t="s">
        <v>281</v>
      </c>
      <c r="D354" s="138">
        <v>286.649</v>
      </c>
      <c r="E354" s="137"/>
      <c r="F354" s="137">
        <f t="shared" si="9"/>
        <v>286.649</v>
      </c>
    </row>
    <row r="355" spans="1:6" ht="18.75">
      <c r="A355" s="44" t="s">
        <v>290</v>
      </c>
      <c r="B355" s="26" t="s">
        <v>542</v>
      </c>
      <c r="C355" s="26" t="s">
        <v>291</v>
      </c>
      <c r="D355" s="137">
        <v>0.624</v>
      </c>
      <c r="E355" s="137"/>
      <c r="F355" s="137">
        <f t="shared" si="9"/>
        <v>0.624</v>
      </c>
    </row>
    <row r="356" spans="1:6" ht="19.5">
      <c r="A356" s="208" t="s">
        <v>679</v>
      </c>
      <c r="B356" s="24" t="s">
        <v>680</v>
      </c>
      <c r="C356" s="24"/>
      <c r="D356" s="138">
        <f>D357+D359+D363</f>
        <v>68910.99399999999</v>
      </c>
      <c r="E356" s="137">
        <f>E357+E359+E363</f>
        <v>-505.946</v>
      </c>
      <c r="F356" s="137">
        <f t="shared" si="9"/>
        <v>68405.048</v>
      </c>
    </row>
    <row r="357" spans="1:6" ht="18.75">
      <c r="A357" s="44" t="s">
        <v>681</v>
      </c>
      <c r="B357" s="24" t="s">
        <v>682</v>
      </c>
      <c r="C357" s="24" t="s">
        <v>377</v>
      </c>
      <c r="D357" s="138">
        <f>D358</f>
        <v>58609.064</v>
      </c>
      <c r="E357" s="138">
        <f>E358</f>
        <v>27.5</v>
      </c>
      <c r="F357" s="137">
        <f t="shared" si="9"/>
        <v>58636.564</v>
      </c>
    </row>
    <row r="358" spans="1:6" ht="18.75">
      <c r="A358" s="44" t="s">
        <v>651</v>
      </c>
      <c r="B358" s="24" t="s">
        <v>682</v>
      </c>
      <c r="C358" s="24" t="s">
        <v>652</v>
      </c>
      <c r="D358" s="138">
        <v>58609.064</v>
      </c>
      <c r="E358" s="138">
        <v>27.5</v>
      </c>
      <c r="F358" s="137">
        <f t="shared" si="9"/>
        <v>58636.564</v>
      </c>
    </row>
    <row r="359" spans="1:6" ht="18.75">
      <c r="A359" s="44" t="s">
        <v>683</v>
      </c>
      <c r="B359" s="24" t="s">
        <v>684</v>
      </c>
      <c r="C359" s="24" t="s">
        <v>377</v>
      </c>
      <c r="D359" s="138">
        <f>D360+D361+D362</f>
        <v>9648.73</v>
      </c>
      <c r="E359" s="138">
        <f>E360+E361+E362</f>
        <v>-533.446</v>
      </c>
      <c r="F359" s="137">
        <f aca="true" t="shared" si="10" ref="F359:F383">D359+E359</f>
        <v>9115.284</v>
      </c>
    </row>
    <row r="360" spans="1:6" ht="56.25">
      <c r="A360" s="44" t="s">
        <v>276</v>
      </c>
      <c r="B360" s="24" t="s">
        <v>684</v>
      </c>
      <c r="C360" s="24" t="s">
        <v>277</v>
      </c>
      <c r="D360" s="138">
        <v>8924.13</v>
      </c>
      <c r="E360" s="138">
        <f>0.014-68.587</f>
        <v>-68.57300000000001</v>
      </c>
      <c r="F360" s="137">
        <f t="shared" si="10"/>
        <v>8855.556999999999</v>
      </c>
    </row>
    <row r="361" spans="1:6" ht="18.75">
      <c r="A361" s="44" t="s">
        <v>280</v>
      </c>
      <c r="B361" s="24" t="s">
        <v>684</v>
      </c>
      <c r="C361" s="24" t="s">
        <v>281</v>
      </c>
      <c r="D361" s="138">
        <v>722.5</v>
      </c>
      <c r="E361" s="138">
        <v>-462.782</v>
      </c>
      <c r="F361" s="137">
        <f t="shared" si="10"/>
        <v>259.718</v>
      </c>
    </row>
    <row r="362" spans="1:6" ht="18.75">
      <c r="A362" s="44" t="s">
        <v>290</v>
      </c>
      <c r="B362" s="24" t="s">
        <v>684</v>
      </c>
      <c r="C362" s="24" t="s">
        <v>291</v>
      </c>
      <c r="D362" s="138">
        <v>2.1</v>
      </c>
      <c r="E362" s="137">
        <v>-2.091</v>
      </c>
      <c r="F362" s="137">
        <f t="shared" si="10"/>
        <v>0.008999999999999897</v>
      </c>
    </row>
    <row r="363" spans="1:6" ht="37.5">
      <c r="A363" s="44" t="s">
        <v>685</v>
      </c>
      <c r="B363" s="24" t="s">
        <v>686</v>
      </c>
      <c r="C363" s="24"/>
      <c r="D363" s="138">
        <f>D364</f>
        <v>653.2</v>
      </c>
      <c r="E363" s="137">
        <f>E364</f>
        <v>0</v>
      </c>
      <c r="F363" s="137">
        <f t="shared" si="10"/>
        <v>653.2</v>
      </c>
    </row>
    <row r="364" spans="1:6" ht="18.75">
      <c r="A364" s="44" t="s">
        <v>651</v>
      </c>
      <c r="B364" s="24" t="s">
        <v>686</v>
      </c>
      <c r="C364" s="24" t="s">
        <v>652</v>
      </c>
      <c r="D364" s="138">
        <v>653.2</v>
      </c>
      <c r="E364" s="138"/>
      <c r="F364" s="137">
        <f t="shared" si="10"/>
        <v>653.2</v>
      </c>
    </row>
    <row r="365" spans="1:6" ht="18.75">
      <c r="A365" s="221" t="s">
        <v>350</v>
      </c>
      <c r="B365" s="26" t="s">
        <v>351</v>
      </c>
      <c r="C365" s="26"/>
      <c r="D365" s="137">
        <f>D366</f>
        <v>25495.73</v>
      </c>
      <c r="E365" s="137">
        <f>E366</f>
        <v>-513.4</v>
      </c>
      <c r="F365" s="137">
        <f t="shared" si="10"/>
        <v>24982.329999999998</v>
      </c>
    </row>
    <row r="366" spans="1:6" ht="37.5">
      <c r="A366" s="44" t="s">
        <v>352</v>
      </c>
      <c r="B366" s="26" t="s">
        <v>353</v>
      </c>
      <c r="C366" s="26"/>
      <c r="D366" s="137">
        <f>D367+D368+D369</f>
        <v>25495.73</v>
      </c>
      <c r="E366" s="137">
        <f>E367+E368+E369</f>
        <v>-513.4</v>
      </c>
      <c r="F366" s="137">
        <f t="shared" si="10"/>
        <v>24982.329999999998</v>
      </c>
    </row>
    <row r="367" spans="1:6" ht="56.25">
      <c r="A367" s="44" t="s">
        <v>276</v>
      </c>
      <c r="B367" s="26" t="s">
        <v>353</v>
      </c>
      <c r="C367" s="24" t="s">
        <v>277</v>
      </c>
      <c r="D367" s="138">
        <v>21323.02</v>
      </c>
      <c r="E367" s="138">
        <v>-64</v>
      </c>
      <c r="F367" s="137">
        <f t="shared" si="10"/>
        <v>21259.02</v>
      </c>
    </row>
    <row r="368" spans="1:6" ht="18.75">
      <c r="A368" s="44" t="s">
        <v>280</v>
      </c>
      <c r="B368" s="26" t="s">
        <v>353</v>
      </c>
      <c r="C368" s="24" t="s">
        <v>281</v>
      </c>
      <c r="D368" s="138">
        <v>4153.71</v>
      </c>
      <c r="E368" s="138">
        <v>-447.1</v>
      </c>
      <c r="F368" s="137">
        <f t="shared" si="10"/>
        <v>3706.61</v>
      </c>
    </row>
    <row r="369" spans="1:6" ht="18.75">
      <c r="A369" s="44" t="s">
        <v>290</v>
      </c>
      <c r="B369" s="26" t="s">
        <v>353</v>
      </c>
      <c r="C369" s="24" t="s">
        <v>291</v>
      </c>
      <c r="D369" s="138">
        <v>19</v>
      </c>
      <c r="E369" s="138">
        <v>-2.3</v>
      </c>
      <c r="F369" s="137">
        <f t="shared" si="10"/>
        <v>16.7</v>
      </c>
    </row>
    <row r="370" spans="1:6" ht="37.5">
      <c r="A370" s="221" t="s">
        <v>354</v>
      </c>
      <c r="B370" s="24" t="s">
        <v>355</v>
      </c>
      <c r="C370" s="26"/>
      <c r="D370" s="137">
        <f>D371+D376+D381+D386</f>
        <v>6373.5</v>
      </c>
      <c r="E370" s="137">
        <f>E371+E376+E382+E386</f>
        <v>-1397.806</v>
      </c>
      <c r="F370" s="137">
        <f t="shared" si="10"/>
        <v>4975.6939999999995</v>
      </c>
    </row>
    <row r="371" spans="1:6" ht="19.5">
      <c r="A371" s="208" t="s">
        <v>486</v>
      </c>
      <c r="B371" s="24" t="s">
        <v>487</v>
      </c>
      <c r="C371" s="26"/>
      <c r="D371" s="137">
        <f>D372</f>
        <v>393.5</v>
      </c>
      <c r="E371" s="137">
        <f>E372</f>
        <v>0</v>
      </c>
      <c r="F371" s="137">
        <f t="shared" si="10"/>
        <v>393.5</v>
      </c>
    </row>
    <row r="372" spans="1:6" ht="18.75">
      <c r="A372" s="44" t="s">
        <v>488</v>
      </c>
      <c r="B372" s="24" t="s">
        <v>489</v>
      </c>
      <c r="C372" s="26"/>
      <c r="D372" s="137">
        <f>D373+D374</f>
        <v>393.5</v>
      </c>
      <c r="E372" s="137">
        <f>E373+E374</f>
        <v>0</v>
      </c>
      <c r="F372" s="137">
        <f t="shared" si="10"/>
        <v>393.5</v>
      </c>
    </row>
    <row r="373" spans="1:6" ht="18.75">
      <c r="A373" s="44" t="s">
        <v>331</v>
      </c>
      <c r="B373" s="24" t="s">
        <v>489</v>
      </c>
      <c r="C373" s="24" t="s">
        <v>332</v>
      </c>
      <c r="D373" s="138">
        <v>30</v>
      </c>
      <c r="E373" s="137"/>
      <c r="F373" s="137">
        <f t="shared" si="10"/>
        <v>30</v>
      </c>
    </row>
    <row r="374" spans="1:6" ht="37.5">
      <c r="A374" s="106" t="s">
        <v>421</v>
      </c>
      <c r="B374" s="24" t="s">
        <v>489</v>
      </c>
      <c r="C374" s="24" t="s">
        <v>398</v>
      </c>
      <c r="D374" s="138">
        <v>363.5</v>
      </c>
      <c r="E374" s="137"/>
      <c r="F374" s="137">
        <f>D374+E374</f>
        <v>363.5</v>
      </c>
    </row>
    <row r="375" spans="1:6" ht="18.75">
      <c r="A375" s="44"/>
      <c r="B375" s="24"/>
      <c r="C375" s="24"/>
      <c r="D375" s="138"/>
      <c r="E375" s="137"/>
      <c r="F375" s="137"/>
    </row>
    <row r="376" spans="1:6" ht="19.5">
      <c r="A376" s="208" t="s">
        <v>848</v>
      </c>
      <c r="B376" s="24" t="s">
        <v>688</v>
      </c>
      <c r="C376" s="24"/>
      <c r="D376" s="138">
        <f>D377+D379</f>
        <v>910.29</v>
      </c>
      <c r="E376" s="137">
        <f>E377+E379</f>
        <v>-462.29</v>
      </c>
      <c r="F376" s="137">
        <f t="shared" si="10"/>
        <v>447.99999999999994</v>
      </c>
    </row>
    <row r="377" spans="1:6" ht="37.5">
      <c r="A377" s="44" t="s">
        <v>689</v>
      </c>
      <c r="B377" s="24" t="s">
        <v>690</v>
      </c>
      <c r="C377" s="24"/>
      <c r="D377" s="138">
        <f>D378</f>
        <v>0</v>
      </c>
      <c r="E377" s="137">
        <f>E378</f>
        <v>0</v>
      </c>
      <c r="F377" s="137">
        <f t="shared" si="10"/>
        <v>0</v>
      </c>
    </row>
    <row r="378" spans="1:6" ht="18.75">
      <c r="A378" s="44" t="s">
        <v>651</v>
      </c>
      <c r="B378" s="24" t="s">
        <v>690</v>
      </c>
      <c r="C378" s="24" t="s">
        <v>652</v>
      </c>
      <c r="D378" s="138">
        <v>0</v>
      </c>
      <c r="E378" s="137"/>
      <c r="F378" s="137">
        <f t="shared" si="10"/>
        <v>0</v>
      </c>
    </row>
    <row r="379" spans="1:6" ht="37.5">
      <c r="A379" s="44" t="s">
        <v>691</v>
      </c>
      <c r="B379" s="24" t="s">
        <v>692</v>
      </c>
      <c r="C379" s="24"/>
      <c r="D379" s="138">
        <f>D380</f>
        <v>910.29</v>
      </c>
      <c r="E379" s="137">
        <f>E380</f>
        <v>-462.29</v>
      </c>
      <c r="F379" s="137">
        <f t="shared" si="10"/>
        <v>447.99999999999994</v>
      </c>
    </row>
    <row r="380" spans="1:6" ht="18.75">
      <c r="A380" s="44" t="s">
        <v>651</v>
      </c>
      <c r="B380" s="24" t="s">
        <v>692</v>
      </c>
      <c r="C380" s="24" t="s">
        <v>652</v>
      </c>
      <c r="D380" s="138">
        <v>910.29</v>
      </c>
      <c r="E380" s="137">
        <v>-462.29</v>
      </c>
      <c r="F380" s="137">
        <f t="shared" si="10"/>
        <v>447.99999999999994</v>
      </c>
    </row>
    <row r="381" spans="1:6" ht="19.5">
      <c r="A381" s="208" t="s">
        <v>356</v>
      </c>
      <c r="B381" s="24" t="s">
        <v>357</v>
      </c>
      <c r="C381" s="24"/>
      <c r="D381" s="138">
        <f>D382+D384</f>
        <v>2569.71</v>
      </c>
      <c r="E381" s="137">
        <f>E382</f>
        <v>0</v>
      </c>
      <c r="F381" s="137">
        <f t="shared" si="10"/>
        <v>2569.71</v>
      </c>
    </row>
    <row r="382" spans="1:6" ht="18.75">
      <c r="A382" s="44" t="s">
        <v>422</v>
      </c>
      <c r="B382" s="24" t="s">
        <v>544</v>
      </c>
      <c r="C382" s="24"/>
      <c r="D382" s="138">
        <f>D383</f>
        <v>2389.71</v>
      </c>
      <c r="E382" s="137">
        <f>E383+E384</f>
        <v>0</v>
      </c>
      <c r="F382" s="137">
        <f t="shared" si="10"/>
        <v>2389.71</v>
      </c>
    </row>
    <row r="383" spans="1:6" ht="18.75">
      <c r="A383" s="44" t="s">
        <v>280</v>
      </c>
      <c r="B383" s="24" t="s">
        <v>544</v>
      </c>
      <c r="C383" s="24" t="s">
        <v>281</v>
      </c>
      <c r="D383" s="138">
        <v>2389.71</v>
      </c>
      <c r="E383" s="137"/>
      <c r="F383" s="137">
        <f t="shared" si="10"/>
        <v>2389.71</v>
      </c>
    </row>
    <row r="384" spans="1:6" ht="37.5">
      <c r="A384" s="44" t="s">
        <v>358</v>
      </c>
      <c r="B384" s="24" t="s">
        <v>359</v>
      </c>
      <c r="C384" s="24"/>
      <c r="D384" s="138">
        <f>D385</f>
        <v>180</v>
      </c>
      <c r="E384" s="138">
        <f>E385</f>
        <v>0</v>
      </c>
      <c r="F384" s="137">
        <f>F385</f>
        <v>180</v>
      </c>
    </row>
    <row r="385" spans="1:6" ht="18.75">
      <c r="A385" s="44" t="s">
        <v>280</v>
      </c>
      <c r="B385" s="24" t="s">
        <v>359</v>
      </c>
      <c r="C385" s="24" t="s">
        <v>281</v>
      </c>
      <c r="D385" s="138">
        <v>180</v>
      </c>
      <c r="E385" s="138">
        <v>0</v>
      </c>
      <c r="F385" s="137">
        <f aca="true" t="shared" si="11" ref="F385:F390">D385+E385</f>
        <v>180</v>
      </c>
    </row>
    <row r="386" spans="1:6" ht="19.5">
      <c r="A386" s="208" t="s">
        <v>693</v>
      </c>
      <c r="B386" s="24" t="s">
        <v>694</v>
      </c>
      <c r="C386" s="24"/>
      <c r="D386" s="138">
        <f>D387+D389</f>
        <v>2500</v>
      </c>
      <c r="E386" s="137">
        <f>E387+E389</f>
        <v>-935.516</v>
      </c>
      <c r="F386" s="137">
        <f t="shared" si="11"/>
        <v>1564.484</v>
      </c>
    </row>
    <row r="387" spans="1:6" ht="18.75">
      <c r="A387" s="44" t="s">
        <v>695</v>
      </c>
      <c r="B387" s="24" t="s">
        <v>696</v>
      </c>
      <c r="C387" s="24"/>
      <c r="D387" s="138">
        <f>D388</f>
        <v>2500</v>
      </c>
      <c r="E387" s="137">
        <f>E388</f>
        <v>-935.516</v>
      </c>
      <c r="F387" s="137">
        <f t="shared" si="11"/>
        <v>1564.484</v>
      </c>
    </row>
    <row r="388" spans="1:6" ht="18.75">
      <c r="A388" s="44" t="s">
        <v>651</v>
      </c>
      <c r="B388" s="24" t="s">
        <v>696</v>
      </c>
      <c r="C388" s="24" t="s">
        <v>652</v>
      </c>
      <c r="D388" s="138">
        <v>2500</v>
      </c>
      <c r="E388" s="137">
        <v>-935.516</v>
      </c>
      <c r="F388" s="137">
        <f t="shared" si="11"/>
        <v>1564.484</v>
      </c>
    </row>
    <row r="389" spans="1:6" ht="56.25">
      <c r="A389" s="44" t="s">
        <v>849</v>
      </c>
      <c r="B389" s="24" t="s">
        <v>850</v>
      </c>
      <c r="C389" s="24"/>
      <c r="D389" s="138">
        <f>D390</f>
        <v>0</v>
      </c>
      <c r="E389" s="137">
        <f>E390</f>
        <v>0</v>
      </c>
      <c r="F389" s="137">
        <f t="shared" si="11"/>
        <v>0</v>
      </c>
    </row>
    <row r="390" spans="1:6" ht="18.75">
      <c r="A390" s="44" t="s">
        <v>664</v>
      </c>
      <c r="B390" s="24" t="s">
        <v>850</v>
      </c>
      <c r="C390" s="24" t="s">
        <v>652</v>
      </c>
      <c r="D390" s="138">
        <v>0</v>
      </c>
      <c r="E390" s="137">
        <v>0</v>
      </c>
      <c r="F390" s="137">
        <f t="shared" si="11"/>
        <v>0</v>
      </c>
    </row>
    <row r="391" spans="1:6" ht="19.5">
      <c r="A391" s="208" t="s">
        <v>851</v>
      </c>
      <c r="B391" s="26" t="s">
        <v>361</v>
      </c>
      <c r="C391" s="26"/>
      <c r="D391" s="137">
        <f>D392+D401+D404</f>
        <v>705</v>
      </c>
      <c r="E391" s="137">
        <f>E392+E401+E404</f>
        <v>-56</v>
      </c>
      <c r="F391" s="137">
        <f>F392+F401+F404</f>
        <v>649</v>
      </c>
    </row>
    <row r="392" spans="1:6" ht="56.25">
      <c r="A392" s="218" t="s">
        <v>852</v>
      </c>
      <c r="B392" s="26" t="s">
        <v>363</v>
      </c>
      <c r="C392" s="26"/>
      <c r="D392" s="137">
        <f>D393+D395+D397+D399</f>
        <v>705</v>
      </c>
      <c r="E392" s="137">
        <f>E393+E395+E397+E399</f>
        <v>-56</v>
      </c>
      <c r="F392" s="137">
        <f aca="true" t="shared" si="12" ref="F392:F403">D392+E392</f>
        <v>649</v>
      </c>
    </row>
    <row r="393" spans="1:6" ht="56.25">
      <c r="A393" s="44" t="s">
        <v>364</v>
      </c>
      <c r="B393" s="26" t="s">
        <v>365</v>
      </c>
      <c r="C393" s="26"/>
      <c r="D393" s="137">
        <f>D394</f>
        <v>50</v>
      </c>
      <c r="E393" s="137">
        <f>E394</f>
        <v>-17</v>
      </c>
      <c r="F393" s="137">
        <f t="shared" si="12"/>
        <v>33</v>
      </c>
    </row>
    <row r="394" spans="1:6" ht="18.75">
      <c r="A394" s="44" t="s">
        <v>331</v>
      </c>
      <c r="B394" s="26" t="s">
        <v>365</v>
      </c>
      <c r="C394" s="26" t="s">
        <v>332</v>
      </c>
      <c r="D394" s="137">
        <v>50</v>
      </c>
      <c r="E394" s="137">
        <v>-17</v>
      </c>
      <c r="F394" s="137">
        <f t="shared" si="12"/>
        <v>33</v>
      </c>
    </row>
    <row r="395" spans="1:6" ht="18.75">
      <c r="A395" s="44" t="s">
        <v>366</v>
      </c>
      <c r="B395" s="26" t="s">
        <v>367</v>
      </c>
      <c r="C395" s="26"/>
      <c r="D395" s="137">
        <f>D396</f>
        <v>0</v>
      </c>
      <c r="E395" s="137">
        <f>E396</f>
        <v>0</v>
      </c>
      <c r="F395" s="137">
        <f t="shared" si="12"/>
        <v>0</v>
      </c>
    </row>
    <row r="396" spans="1:6" ht="18.75">
      <c r="A396" s="44" t="s">
        <v>280</v>
      </c>
      <c r="B396" s="26" t="s">
        <v>367</v>
      </c>
      <c r="C396" s="26" t="s">
        <v>281</v>
      </c>
      <c r="D396" s="137">
        <v>0</v>
      </c>
      <c r="E396" s="137"/>
      <c r="F396" s="137">
        <f t="shared" si="12"/>
        <v>0</v>
      </c>
    </row>
    <row r="397" spans="1:6" ht="37.5">
      <c r="A397" s="44" t="s">
        <v>368</v>
      </c>
      <c r="B397" s="26" t="s">
        <v>369</v>
      </c>
      <c r="C397" s="26"/>
      <c r="D397" s="137">
        <f>D398</f>
        <v>290</v>
      </c>
      <c r="E397" s="137">
        <f>E398</f>
        <v>-30</v>
      </c>
      <c r="F397" s="137">
        <f t="shared" si="12"/>
        <v>260</v>
      </c>
    </row>
    <row r="398" spans="1:6" ht="18.75">
      <c r="A398" s="44" t="s">
        <v>290</v>
      </c>
      <c r="B398" s="26" t="s">
        <v>369</v>
      </c>
      <c r="C398" s="26" t="s">
        <v>291</v>
      </c>
      <c r="D398" s="137">
        <v>290</v>
      </c>
      <c r="E398" s="137">
        <v>-30</v>
      </c>
      <c r="F398" s="137">
        <f t="shared" si="12"/>
        <v>260</v>
      </c>
    </row>
    <row r="399" spans="1:6" ht="18.75">
      <c r="A399" s="44" t="s">
        <v>370</v>
      </c>
      <c r="B399" s="26" t="s">
        <v>371</v>
      </c>
      <c r="C399" s="26"/>
      <c r="D399" s="137">
        <f>D400</f>
        <v>365</v>
      </c>
      <c r="E399" s="137">
        <f>E400</f>
        <v>-9</v>
      </c>
      <c r="F399" s="137">
        <f t="shared" si="12"/>
        <v>356</v>
      </c>
    </row>
    <row r="400" spans="1:6" ht="18.75">
      <c r="A400" s="44" t="s">
        <v>290</v>
      </c>
      <c r="B400" s="26" t="s">
        <v>371</v>
      </c>
      <c r="C400" s="26" t="s">
        <v>291</v>
      </c>
      <c r="D400" s="137">
        <v>365</v>
      </c>
      <c r="E400" s="137">
        <v>-9</v>
      </c>
      <c r="F400" s="137">
        <f t="shared" si="12"/>
        <v>356</v>
      </c>
    </row>
    <row r="401" spans="1:6" ht="19.5">
      <c r="A401" s="208" t="s">
        <v>372</v>
      </c>
      <c r="B401" s="26" t="s">
        <v>373</v>
      </c>
      <c r="C401" s="26"/>
      <c r="D401" s="137">
        <f>D402</f>
        <v>0</v>
      </c>
      <c r="E401" s="137">
        <f>E402</f>
        <v>0</v>
      </c>
      <c r="F401" s="137">
        <f t="shared" si="12"/>
        <v>0</v>
      </c>
    </row>
    <row r="402" spans="1:6" ht="18.75">
      <c r="A402" s="44" t="s">
        <v>374</v>
      </c>
      <c r="B402" s="26" t="s">
        <v>375</v>
      </c>
      <c r="C402" s="26"/>
      <c r="D402" s="137">
        <f>D403</f>
        <v>0</v>
      </c>
      <c r="E402" s="137">
        <f>E403</f>
        <v>0</v>
      </c>
      <c r="F402" s="137">
        <f t="shared" si="12"/>
        <v>0</v>
      </c>
    </row>
    <row r="403" spans="1:6" ht="18.75">
      <c r="A403" s="44" t="s">
        <v>331</v>
      </c>
      <c r="B403" s="29" t="s">
        <v>375</v>
      </c>
      <c r="C403" s="29">
        <v>300</v>
      </c>
      <c r="D403" s="137">
        <v>0</v>
      </c>
      <c r="E403" s="137"/>
      <c r="F403" s="137">
        <f t="shared" si="12"/>
        <v>0</v>
      </c>
    </row>
    <row r="404" spans="1:6" ht="19.5" hidden="1">
      <c r="A404" s="208" t="s">
        <v>697</v>
      </c>
      <c r="B404" s="29" t="s">
        <v>698</v>
      </c>
      <c r="C404" s="29"/>
      <c r="D404" s="137">
        <f aca="true" t="shared" si="13" ref="D404:F405">D405</f>
        <v>0</v>
      </c>
      <c r="E404" s="137">
        <f t="shared" si="13"/>
        <v>0</v>
      </c>
      <c r="F404" s="137">
        <f t="shared" si="13"/>
        <v>0</v>
      </c>
    </row>
    <row r="405" spans="1:6" ht="56.25" hidden="1">
      <c r="A405" s="44" t="s">
        <v>699</v>
      </c>
      <c r="B405" s="29" t="s">
        <v>700</v>
      </c>
      <c r="C405" s="29"/>
      <c r="D405" s="137">
        <f t="shared" si="13"/>
        <v>0</v>
      </c>
      <c r="E405" s="137">
        <f t="shared" si="13"/>
        <v>0</v>
      </c>
      <c r="F405" s="137">
        <f t="shared" si="13"/>
        <v>0</v>
      </c>
    </row>
    <row r="406" spans="1:6" ht="18.75" hidden="1">
      <c r="A406" s="44" t="s">
        <v>651</v>
      </c>
      <c r="B406" s="29" t="s">
        <v>700</v>
      </c>
      <c r="C406" s="29">
        <v>500</v>
      </c>
      <c r="D406" s="137">
        <v>0</v>
      </c>
      <c r="E406" s="137"/>
      <c r="F406" s="137">
        <f>D406+E406</f>
        <v>0</v>
      </c>
    </row>
    <row r="407" spans="1:6" ht="19.5">
      <c r="A407" s="208" t="s">
        <v>272</v>
      </c>
      <c r="B407" s="24" t="s">
        <v>376</v>
      </c>
      <c r="C407" s="24" t="s">
        <v>377</v>
      </c>
      <c r="D407" s="138">
        <f>D408</f>
        <v>12790.321</v>
      </c>
      <c r="E407" s="138">
        <f>E408</f>
        <v>-3286.946</v>
      </c>
      <c r="F407" s="137">
        <f>D407+E407</f>
        <v>9503.375</v>
      </c>
    </row>
    <row r="408" spans="1:6" ht="18.75">
      <c r="A408" s="44" t="s">
        <v>378</v>
      </c>
      <c r="B408" s="24" t="s">
        <v>379</v>
      </c>
      <c r="C408" s="24"/>
      <c r="D408" s="138">
        <f>D409+D411+D413+D417+D419+D422+D424+D427+D430+D432+D434+D436+D438+D440+D442+D446+D451+D448+D453+D415</f>
        <v>12790.321</v>
      </c>
      <c r="E408" s="138">
        <f>E409+E411+E413+E417+E419+E422+E424+E427+E430+E432+E434+E436+E438+E440+E442+E446+E451+E448+E453+E415</f>
        <v>-3286.946</v>
      </c>
      <c r="F408" s="138">
        <f>D408+E408</f>
        <v>9503.375</v>
      </c>
    </row>
    <row r="409" spans="1:6" ht="18.75">
      <c r="A409" s="44" t="s">
        <v>380</v>
      </c>
      <c r="B409" s="24" t="s">
        <v>381</v>
      </c>
      <c r="C409" s="24"/>
      <c r="D409" s="138">
        <f>D410</f>
        <v>2472.4</v>
      </c>
      <c r="E409" s="138">
        <f>E410</f>
        <v>15</v>
      </c>
      <c r="F409" s="137">
        <f>D409+E409</f>
        <v>2487.4</v>
      </c>
    </row>
    <row r="410" spans="1:6" ht="56.25">
      <c r="A410" s="44" t="s">
        <v>276</v>
      </c>
      <c r="B410" s="24" t="s">
        <v>381</v>
      </c>
      <c r="C410" s="24" t="s">
        <v>277</v>
      </c>
      <c r="D410" s="138">
        <v>2472.4</v>
      </c>
      <c r="E410" s="138">
        <v>15</v>
      </c>
      <c r="F410" s="137">
        <f>D410+E410</f>
        <v>2487.4</v>
      </c>
    </row>
    <row r="411" spans="1:6" ht="18.75">
      <c r="A411" s="44" t="s">
        <v>274</v>
      </c>
      <c r="B411" s="24" t="s">
        <v>275</v>
      </c>
      <c r="C411" s="24"/>
      <c r="D411" s="138">
        <f>D412</f>
        <v>647.126</v>
      </c>
      <c r="E411" s="138">
        <f>E412</f>
        <v>78.748</v>
      </c>
      <c r="F411" s="138">
        <f>F412</f>
        <v>725.874</v>
      </c>
    </row>
    <row r="412" spans="1:6" ht="56.25">
      <c r="A412" s="44" t="s">
        <v>276</v>
      </c>
      <c r="B412" s="24" t="s">
        <v>275</v>
      </c>
      <c r="C412" s="24" t="s">
        <v>277</v>
      </c>
      <c r="D412" s="138">
        <v>647.126</v>
      </c>
      <c r="E412" s="138">
        <f>79-0.252</f>
        <v>78.748</v>
      </c>
      <c r="F412" s="137">
        <f>D412+E412</f>
        <v>725.874</v>
      </c>
    </row>
    <row r="413" spans="1:6" ht="37.5">
      <c r="A413" s="44" t="s">
        <v>701</v>
      </c>
      <c r="B413" s="24" t="s">
        <v>702</v>
      </c>
      <c r="C413" s="24" t="s">
        <v>377</v>
      </c>
      <c r="D413" s="138">
        <f>D414</f>
        <v>1132.11</v>
      </c>
      <c r="E413" s="138">
        <f>E414</f>
        <v>0</v>
      </c>
      <c r="F413" s="137">
        <f>D413+E413</f>
        <v>1132.11</v>
      </c>
    </row>
    <row r="414" spans="1:6" ht="18.75">
      <c r="A414" s="44" t="s">
        <v>651</v>
      </c>
      <c r="B414" s="24" t="s">
        <v>702</v>
      </c>
      <c r="C414" s="24" t="s">
        <v>652</v>
      </c>
      <c r="D414" s="138">
        <v>1132.11</v>
      </c>
      <c r="E414" s="138">
        <v>0</v>
      </c>
      <c r="F414" s="137">
        <f>D414+E414</f>
        <v>1132.11</v>
      </c>
    </row>
    <row r="415" spans="1:6" ht="75">
      <c r="A415" s="44" t="s">
        <v>780</v>
      </c>
      <c r="B415" s="223" t="s">
        <v>779</v>
      </c>
      <c r="C415" s="223"/>
      <c r="D415" s="224">
        <f>D416</f>
        <v>1.9</v>
      </c>
      <c r="E415" s="224">
        <f>E416</f>
        <v>0</v>
      </c>
      <c r="F415" s="224">
        <f>D415+E415</f>
        <v>1.9</v>
      </c>
    </row>
    <row r="416" spans="1:6" ht="18.75">
      <c r="A416" s="44" t="s">
        <v>280</v>
      </c>
      <c r="B416" s="223" t="s">
        <v>779</v>
      </c>
      <c r="C416" s="223" t="s">
        <v>281</v>
      </c>
      <c r="D416" s="224">
        <v>1.9</v>
      </c>
      <c r="E416" s="224"/>
      <c r="F416" s="224">
        <f>D416+E416</f>
        <v>1.9</v>
      </c>
    </row>
    <row r="417" spans="1:6" ht="56.25">
      <c r="A417" s="44" t="s">
        <v>703</v>
      </c>
      <c r="B417" s="24" t="s">
        <v>704</v>
      </c>
      <c r="C417" s="24"/>
      <c r="D417" s="138">
        <f>D418</f>
        <v>82</v>
      </c>
      <c r="E417" s="138">
        <f>E418</f>
        <v>0</v>
      </c>
      <c r="F417" s="138">
        <f>F418</f>
        <v>82</v>
      </c>
    </row>
    <row r="418" spans="1:6" ht="18.75">
      <c r="A418" s="44" t="s">
        <v>651</v>
      </c>
      <c r="B418" s="24" t="s">
        <v>704</v>
      </c>
      <c r="C418" s="24" t="s">
        <v>652</v>
      </c>
      <c r="D418" s="138">
        <v>82</v>
      </c>
      <c r="E418" s="138">
        <v>0</v>
      </c>
      <c r="F418" s="138">
        <f aca="true" t="shared" si="14" ref="F418:F447">D418+E418</f>
        <v>82</v>
      </c>
    </row>
    <row r="419" spans="1:6" ht="112.5">
      <c r="A419" s="72" t="s">
        <v>645</v>
      </c>
      <c r="B419" s="24" t="s">
        <v>646</v>
      </c>
      <c r="C419" s="26"/>
      <c r="D419" s="137">
        <f>D421+D420</f>
        <v>26.8</v>
      </c>
      <c r="E419" s="137">
        <f>E420+E421</f>
        <v>0</v>
      </c>
      <c r="F419" s="137">
        <f t="shared" si="14"/>
        <v>26.8</v>
      </c>
    </row>
    <row r="420" spans="1:6" ht="56.25">
      <c r="A420" s="44" t="s">
        <v>276</v>
      </c>
      <c r="B420" s="24" t="s">
        <v>646</v>
      </c>
      <c r="C420" s="26" t="s">
        <v>277</v>
      </c>
      <c r="D420" s="137">
        <v>25.87</v>
      </c>
      <c r="E420" s="137">
        <v>0.001</v>
      </c>
      <c r="F420" s="137">
        <f t="shared" si="14"/>
        <v>25.871000000000002</v>
      </c>
    </row>
    <row r="421" spans="1:6" ht="18.75">
      <c r="A421" s="44" t="s">
        <v>280</v>
      </c>
      <c r="B421" s="24" t="s">
        <v>646</v>
      </c>
      <c r="C421" s="24" t="s">
        <v>281</v>
      </c>
      <c r="D421" s="138">
        <v>0.93</v>
      </c>
      <c r="E421" s="137">
        <v>-0.001</v>
      </c>
      <c r="F421" s="137">
        <f t="shared" si="14"/>
        <v>0.929</v>
      </c>
    </row>
    <row r="422" spans="1:6" ht="93.75">
      <c r="A422" s="72" t="s">
        <v>545</v>
      </c>
      <c r="B422" s="24" t="s">
        <v>546</v>
      </c>
      <c r="C422" s="24" t="s">
        <v>377</v>
      </c>
      <c r="D422" s="138">
        <f>D423</f>
        <v>8.9</v>
      </c>
      <c r="E422" s="137">
        <f>E423</f>
        <v>0</v>
      </c>
      <c r="F422" s="137">
        <f t="shared" si="14"/>
        <v>8.9</v>
      </c>
    </row>
    <row r="423" spans="1:6" ht="18.75">
      <c r="A423" s="44" t="s">
        <v>280</v>
      </c>
      <c r="B423" s="24" t="s">
        <v>546</v>
      </c>
      <c r="C423" s="24" t="s">
        <v>281</v>
      </c>
      <c r="D423" s="138">
        <v>8.9</v>
      </c>
      <c r="E423" s="137"/>
      <c r="F423" s="137">
        <f t="shared" si="14"/>
        <v>8.9</v>
      </c>
    </row>
    <row r="424" spans="1:6" ht="75">
      <c r="A424" s="44" t="s">
        <v>382</v>
      </c>
      <c r="B424" s="26" t="s">
        <v>383</v>
      </c>
      <c r="C424" s="26"/>
      <c r="D424" s="137">
        <f>D426</f>
        <v>46.658</v>
      </c>
      <c r="E424" s="137">
        <f>E426+E425</f>
        <v>0</v>
      </c>
      <c r="F424" s="137">
        <f t="shared" si="14"/>
        <v>46.658</v>
      </c>
    </row>
    <row r="425" spans="1:6" ht="56.25">
      <c r="A425" s="44" t="s">
        <v>276</v>
      </c>
      <c r="B425" s="26" t="s">
        <v>383</v>
      </c>
      <c r="C425" s="26" t="s">
        <v>277</v>
      </c>
      <c r="D425" s="137"/>
      <c r="E425" s="137">
        <v>43.658</v>
      </c>
      <c r="F425" s="137">
        <f t="shared" si="14"/>
        <v>43.658</v>
      </c>
    </row>
    <row r="426" spans="1:6" ht="18.75">
      <c r="A426" s="44" t="s">
        <v>280</v>
      </c>
      <c r="B426" s="26" t="s">
        <v>383</v>
      </c>
      <c r="C426" s="26" t="s">
        <v>281</v>
      </c>
      <c r="D426" s="137">
        <v>46.658</v>
      </c>
      <c r="E426" s="137">
        <v>-43.658</v>
      </c>
      <c r="F426" s="137">
        <f t="shared" si="14"/>
        <v>3</v>
      </c>
    </row>
    <row r="427" spans="1:6" ht="150">
      <c r="A427" s="72" t="s">
        <v>384</v>
      </c>
      <c r="B427" s="26" t="s">
        <v>385</v>
      </c>
      <c r="C427" s="24"/>
      <c r="D427" s="138">
        <f>D428+D429</f>
        <v>116.883</v>
      </c>
      <c r="E427" s="138">
        <f>E428+E429</f>
        <v>0</v>
      </c>
      <c r="F427" s="138">
        <f t="shared" si="14"/>
        <v>116.883</v>
      </c>
    </row>
    <row r="428" spans="1:6" ht="56.25">
      <c r="A428" s="44" t="s">
        <v>276</v>
      </c>
      <c r="B428" s="26" t="s">
        <v>385</v>
      </c>
      <c r="C428" s="24" t="s">
        <v>277</v>
      </c>
      <c r="D428" s="138">
        <v>113.564</v>
      </c>
      <c r="E428" s="138"/>
      <c r="F428" s="137">
        <f t="shared" si="14"/>
        <v>113.564</v>
      </c>
    </row>
    <row r="429" spans="1:6" ht="18.75">
      <c r="A429" s="44" t="s">
        <v>280</v>
      </c>
      <c r="B429" s="26" t="s">
        <v>385</v>
      </c>
      <c r="C429" s="26" t="s">
        <v>281</v>
      </c>
      <c r="D429" s="137">
        <v>3.319</v>
      </c>
      <c r="E429" s="137"/>
      <c r="F429" s="137">
        <f t="shared" si="14"/>
        <v>3.319</v>
      </c>
    </row>
    <row r="430" spans="1:6" ht="93.75">
      <c r="A430" s="72" t="s">
        <v>853</v>
      </c>
      <c r="B430" s="24" t="s">
        <v>706</v>
      </c>
      <c r="C430" s="24"/>
      <c r="D430" s="138">
        <f>D431</f>
        <v>4.5</v>
      </c>
      <c r="E430" s="138">
        <f>E431</f>
        <v>0</v>
      </c>
      <c r="F430" s="137">
        <f t="shared" si="14"/>
        <v>4.5</v>
      </c>
    </row>
    <row r="431" spans="1:6" ht="18.75">
      <c r="A431" s="44" t="s">
        <v>280</v>
      </c>
      <c r="B431" s="24" t="s">
        <v>706</v>
      </c>
      <c r="C431" s="24" t="s">
        <v>281</v>
      </c>
      <c r="D431" s="138">
        <v>4.5</v>
      </c>
      <c r="E431" s="138"/>
      <c r="F431" s="137">
        <f t="shared" si="14"/>
        <v>4.5</v>
      </c>
    </row>
    <row r="432" spans="1:6" ht="168.75">
      <c r="A432" s="72" t="s">
        <v>854</v>
      </c>
      <c r="B432" s="24" t="s">
        <v>708</v>
      </c>
      <c r="C432" s="24"/>
      <c r="D432" s="138">
        <f>D433</f>
        <v>5</v>
      </c>
      <c r="E432" s="138">
        <f>E433</f>
        <v>0</v>
      </c>
      <c r="F432" s="137">
        <f t="shared" si="14"/>
        <v>5</v>
      </c>
    </row>
    <row r="433" spans="1:6" ht="18.75">
      <c r="A433" s="44" t="s">
        <v>280</v>
      </c>
      <c r="B433" s="24" t="s">
        <v>708</v>
      </c>
      <c r="C433" s="24" t="s">
        <v>281</v>
      </c>
      <c r="D433" s="138">
        <v>5</v>
      </c>
      <c r="E433" s="138"/>
      <c r="F433" s="137">
        <f t="shared" si="14"/>
        <v>5</v>
      </c>
    </row>
    <row r="434" spans="1:6" ht="112.5">
      <c r="A434" s="44" t="s">
        <v>855</v>
      </c>
      <c r="B434" s="24" t="s">
        <v>709</v>
      </c>
      <c r="C434" s="107"/>
      <c r="D434" s="138">
        <f>D435</f>
        <v>52.3</v>
      </c>
      <c r="E434" s="137">
        <f>E435</f>
        <v>0</v>
      </c>
      <c r="F434" s="138">
        <f t="shared" si="14"/>
        <v>52.3</v>
      </c>
    </row>
    <row r="435" spans="1:6" ht="18.75">
      <c r="A435" s="44" t="s">
        <v>651</v>
      </c>
      <c r="B435" s="29" t="s">
        <v>709</v>
      </c>
      <c r="C435" s="32">
        <v>500</v>
      </c>
      <c r="D435" s="137">
        <v>52.3</v>
      </c>
      <c r="E435" s="137">
        <v>0</v>
      </c>
      <c r="F435" s="137">
        <f t="shared" si="14"/>
        <v>52.3</v>
      </c>
    </row>
    <row r="436" spans="1:6" ht="168.75">
      <c r="A436" s="44" t="s">
        <v>856</v>
      </c>
      <c r="B436" s="29" t="s">
        <v>386</v>
      </c>
      <c r="C436" s="32"/>
      <c r="D436" s="137">
        <f>D437</f>
        <v>4.5</v>
      </c>
      <c r="E436" s="137">
        <f>E437</f>
        <v>0</v>
      </c>
      <c r="F436" s="137">
        <f t="shared" si="14"/>
        <v>4.5</v>
      </c>
    </row>
    <row r="437" spans="1:6" ht="18.75">
      <c r="A437" s="44" t="s">
        <v>280</v>
      </c>
      <c r="B437" s="29" t="s">
        <v>386</v>
      </c>
      <c r="C437" s="32">
        <v>200</v>
      </c>
      <c r="D437" s="137">
        <v>4.5</v>
      </c>
      <c r="E437" s="137">
        <f>'[1]расходы (2)'!F107+'[1]расходы (2)'!F499</f>
        <v>0</v>
      </c>
      <c r="F437" s="137">
        <f t="shared" si="14"/>
        <v>4.5</v>
      </c>
    </row>
    <row r="438" spans="1:6" ht="93.75">
      <c r="A438" s="44" t="s">
        <v>857</v>
      </c>
      <c r="B438" s="29" t="s">
        <v>711</v>
      </c>
      <c r="C438" s="32"/>
      <c r="D438" s="137">
        <f>D439</f>
        <v>58.1</v>
      </c>
      <c r="E438" s="137">
        <f>E439</f>
        <v>0</v>
      </c>
      <c r="F438" s="137">
        <f t="shared" si="14"/>
        <v>58.1</v>
      </c>
    </row>
    <row r="439" spans="1:6" ht="18.75">
      <c r="A439" s="44" t="s">
        <v>651</v>
      </c>
      <c r="B439" s="29" t="s">
        <v>711</v>
      </c>
      <c r="C439" s="32">
        <v>500</v>
      </c>
      <c r="D439" s="137">
        <v>58.1</v>
      </c>
      <c r="E439" s="137"/>
      <c r="F439" s="137">
        <f t="shared" si="14"/>
        <v>58.1</v>
      </c>
    </row>
    <row r="440" spans="1:6" ht="131.25">
      <c r="A440" s="44" t="s">
        <v>858</v>
      </c>
      <c r="B440" s="29" t="s">
        <v>388</v>
      </c>
      <c r="C440" s="32"/>
      <c r="D440" s="137">
        <f>D441</f>
        <v>5</v>
      </c>
      <c r="E440" s="137">
        <f>E441</f>
        <v>0</v>
      </c>
      <c r="F440" s="137">
        <f t="shared" si="14"/>
        <v>5</v>
      </c>
    </row>
    <row r="441" spans="1:6" ht="18.75">
      <c r="A441" s="44" t="s">
        <v>280</v>
      </c>
      <c r="B441" s="29" t="s">
        <v>388</v>
      </c>
      <c r="C441" s="32">
        <v>200</v>
      </c>
      <c r="D441" s="137">
        <v>5</v>
      </c>
      <c r="E441" s="137">
        <f>'[1]расходы (2)'!F109+'[1]расходы (2)'!F503</f>
        <v>0</v>
      </c>
      <c r="F441" s="137">
        <f t="shared" si="14"/>
        <v>5</v>
      </c>
    </row>
    <row r="442" spans="1:6" ht="93.75">
      <c r="A442" s="44" t="s">
        <v>712</v>
      </c>
      <c r="B442" s="29" t="s">
        <v>390</v>
      </c>
      <c r="C442" s="32"/>
      <c r="D442" s="137">
        <f>SUM(D443:D445)</f>
        <v>63.9</v>
      </c>
      <c r="E442" s="137">
        <f>SUM(E443:E445)</f>
        <v>0</v>
      </c>
      <c r="F442" s="137">
        <f>D442+E442</f>
        <v>63.9</v>
      </c>
    </row>
    <row r="443" spans="1:6" ht="56.25">
      <c r="A443" s="44" t="s">
        <v>276</v>
      </c>
      <c r="B443" s="29" t="s">
        <v>390</v>
      </c>
      <c r="C443" s="32">
        <v>100</v>
      </c>
      <c r="D443" s="137">
        <v>4.366</v>
      </c>
      <c r="E443" s="137"/>
      <c r="F443" s="137">
        <f>D443+E443</f>
        <v>4.366</v>
      </c>
    </row>
    <row r="444" spans="1:6" ht="18.75">
      <c r="A444" s="44" t="s">
        <v>280</v>
      </c>
      <c r="B444" s="29" t="s">
        <v>390</v>
      </c>
      <c r="C444" s="32">
        <v>200</v>
      </c>
      <c r="D444" s="137">
        <v>1.443</v>
      </c>
      <c r="E444" s="137"/>
      <c r="F444" s="137">
        <f>D444+E444</f>
        <v>1.443</v>
      </c>
    </row>
    <row r="445" spans="1:6" ht="18.75">
      <c r="A445" s="44" t="s">
        <v>651</v>
      </c>
      <c r="B445" s="29" t="s">
        <v>390</v>
      </c>
      <c r="C445" s="32">
        <v>500</v>
      </c>
      <c r="D445" s="137">
        <v>58.091</v>
      </c>
      <c r="E445" s="137"/>
      <c r="F445" s="137">
        <f>D445+E445</f>
        <v>58.091</v>
      </c>
    </row>
    <row r="446" spans="1:6" ht="131.25">
      <c r="A446" s="44" t="s">
        <v>391</v>
      </c>
      <c r="B446" s="29" t="s">
        <v>392</v>
      </c>
      <c r="C446" s="32"/>
      <c r="D446" s="137">
        <f>D447</f>
        <v>5</v>
      </c>
      <c r="E446" s="137">
        <f>E447</f>
        <v>0</v>
      </c>
      <c r="F446" s="137">
        <f t="shared" si="14"/>
        <v>5</v>
      </c>
    </row>
    <row r="447" spans="1:6" ht="18.75">
      <c r="A447" s="44" t="s">
        <v>280</v>
      </c>
      <c r="B447" s="29" t="s">
        <v>392</v>
      </c>
      <c r="C447" s="32">
        <v>200</v>
      </c>
      <c r="D447" s="137">
        <v>5</v>
      </c>
      <c r="E447" s="137">
        <f>'[1]расходы (2)'!F114+'[1]расходы (2)'!F507</f>
        <v>0</v>
      </c>
      <c r="F447" s="137">
        <f t="shared" si="14"/>
        <v>5</v>
      </c>
    </row>
    <row r="448" spans="1:6" ht="37.5">
      <c r="A448" s="44" t="s">
        <v>278</v>
      </c>
      <c r="B448" s="24" t="s">
        <v>279</v>
      </c>
      <c r="C448" s="24"/>
      <c r="D448" s="138">
        <f>D449+D450</f>
        <v>332.274</v>
      </c>
      <c r="E448" s="138">
        <f>E449+E450</f>
        <v>-332.274</v>
      </c>
      <c r="F448" s="138">
        <f>F449+F450</f>
        <v>0</v>
      </c>
    </row>
    <row r="449" spans="1:6" ht="56.25">
      <c r="A449" s="44" t="s">
        <v>276</v>
      </c>
      <c r="B449" s="24" t="s">
        <v>279</v>
      </c>
      <c r="C449" s="24" t="s">
        <v>277</v>
      </c>
      <c r="D449" s="138">
        <v>288.674</v>
      </c>
      <c r="E449" s="138">
        <v>-288.674</v>
      </c>
      <c r="F449" s="137">
        <f aca="true" t="shared" si="15" ref="F449:F454">D449+E449</f>
        <v>0</v>
      </c>
    </row>
    <row r="450" spans="1:6" ht="18.75">
      <c r="A450" s="44" t="s">
        <v>280</v>
      </c>
      <c r="B450" s="24" t="s">
        <v>279</v>
      </c>
      <c r="C450" s="24" t="s">
        <v>281</v>
      </c>
      <c r="D450" s="138">
        <v>43.6</v>
      </c>
      <c r="E450" s="138">
        <v>-43.6</v>
      </c>
      <c r="F450" s="137">
        <f t="shared" si="15"/>
        <v>0</v>
      </c>
    </row>
    <row r="451" spans="1:6" ht="37.5">
      <c r="A451" s="44" t="s">
        <v>393</v>
      </c>
      <c r="B451" s="24" t="s">
        <v>394</v>
      </c>
      <c r="C451" s="24"/>
      <c r="D451" s="138">
        <f>D452</f>
        <v>3000</v>
      </c>
      <c r="E451" s="138">
        <f>E452</f>
        <v>-3000</v>
      </c>
      <c r="F451" s="137">
        <f t="shared" si="15"/>
        <v>0</v>
      </c>
    </row>
    <row r="452" spans="1:6" ht="18.75">
      <c r="A452" s="44" t="s">
        <v>290</v>
      </c>
      <c r="B452" s="24" t="s">
        <v>394</v>
      </c>
      <c r="C452" s="24" t="s">
        <v>291</v>
      </c>
      <c r="D452" s="138">
        <v>3000</v>
      </c>
      <c r="E452" s="138">
        <v>-3000</v>
      </c>
      <c r="F452" s="137">
        <f t="shared" si="15"/>
        <v>0</v>
      </c>
    </row>
    <row r="453" spans="1:6" ht="18.75">
      <c r="A453" s="44" t="s">
        <v>395</v>
      </c>
      <c r="B453" s="24" t="s">
        <v>396</v>
      </c>
      <c r="C453" s="24"/>
      <c r="D453" s="138">
        <f>SUM(D454:D458)</f>
        <v>4724.97</v>
      </c>
      <c r="E453" s="138">
        <f>SUM(E454:E458)</f>
        <v>-48.42</v>
      </c>
      <c r="F453" s="137">
        <f t="shared" si="15"/>
        <v>4676.55</v>
      </c>
    </row>
    <row r="454" spans="1:6" ht="56.25">
      <c r="A454" s="44" t="s">
        <v>276</v>
      </c>
      <c r="B454" s="24" t="s">
        <v>396</v>
      </c>
      <c r="C454" s="24" t="s">
        <v>277</v>
      </c>
      <c r="D454" s="138">
        <v>25.557</v>
      </c>
      <c r="E454" s="138"/>
      <c r="F454" s="137">
        <f t="shared" si="15"/>
        <v>25.557</v>
      </c>
    </row>
    <row r="455" spans="1:6" ht="18.75">
      <c r="A455" s="44" t="s">
        <v>280</v>
      </c>
      <c r="B455" s="24" t="s">
        <v>396</v>
      </c>
      <c r="C455" s="24" t="s">
        <v>281</v>
      </c>
      <c r="D455" s="138">
        <v>420.613</v>
      </c>
      <c r="E455" s="138">
        <v>-45</v>
      </c>
      <c r="F455" s="137">
        <f>D455+E455</f>
        <v>375.613</v>
      </c>
    </row>
    <row r="456" spans="1:6" ht="18.75">
      <c r="A456" s="44" t="s">
        <v>331</v>
      </c>
      <c r="B456" s="24" t="s">
        <v>396</v>
      </c>
      <c r="C456" s="24" t="s">
        <v>332</v>
      </c>
      <c r="D456" s="138">
        <v>3527</v>
      </c>
      <c r="E456" s="138"/>
      <c r="F456" s="137">
        <f>D456+E456</f>
        <v>3527</v>
      </c>
    </row>
    <row r="457" spans="1:6" ht="37.5">
      <c r="A457" s="44" t="s">
        <v>397</v>
      </c>
      <c r="B457" s="24" t="s">
        <v>396</v>
      </c>
      <c r="C457" s="24" t="s">
        <v>398</v>
      </c>
      <c r="D457" s="138">
        <v>241.8</v>
      </c>
      <c r="E457" s="138">
        <v>-3.42</v>
      </c>
      <c r="F457" s="137">
        <f>D457+E457</f>
        <v>238.38000000000002</v>
      </c>
    </row>
    <row r="458" spans="1:6" ht="18.75">
      <c r="A458" s="44" t="s">
        <v>290</v>
      </c>
      <c r="B458" s="24" t="s">
        <v>399</v>
      </c>
      <c r="C458" s="24" t="s">
        <v>291</v>
      </c>
      <c r="D458" s="138">
        <v>510</v>
      </c>
      <c r="E458" s="138"/>
      <c r="F458" s="137">
        <f>D458+E458</f>
        <v>510</v>
      </c>
    </row>
    <row r="459" spans="1:6" ht="18.75">
      <c r="A459" s="122"/>
      <c r="B459" s="223"/>
      <c r="C459" s="223"/>
      <c r="D459" s="225"/>
      <c r="E459" s="223"/>
      <c r="F459" s="226"/>
    </row>
    <row r="460" spans="1:6" ht="18.75">
      <c r="A460" s="44"/>
      <c r="B460" s="223"/>
      <c r="C460" s="223"/>
      <c r="D460" s="223"/>
      <c r="E460" s="223"/>
      <c r="F460" s="227"/>
    </row>
    <row r="461" spans="1:6" ht="15.75">
      <c r="A461" s="228"/>
      <c r="B461" s="229"/>
      <c r="C461" s="229"/>
      <c r="D461" s="229"/>
      <c r="E461" s="229"/>
      <c r="F461" s="230"/>
    </row>
    <row r="462" spans="1:6" ht="15.75">
      <c r="A462" s="228"/>
      <c r="B462" s="229"/>
      <c r="C462" s="229"/>
      <c r="D462" s="229"/>
      <c r="E462" s="229"/>
      <c r="F462" s="230"/>
    </row>
    <row r="463" spans="1:6" ht="15.75">
      <c r="A463" s="228"/>
      <c r="B463" s="229"/>
      <c r="C463" s="229"/>
      <c r="D463" s="229"/>
      <c r="E463" s="229"/>
      <c r="F463" s="231"/>
    </row>
    <row r="464" spans="1:6" ht="15.75">
      <c r="A464" s="228"/>
      <c r="B464" s="229"/>
      <c r="C464" s="229"/>
      <c r="D464" s="229"/>
      <c r="E464" s="229"/>
      <c r="F464" s="231"/>
    </row>
    <row r="465" spans="1:6" ht="15.75">
      <c r="A465" s="228"/>
      <c r="B465" s="229"/>
      <c r="C465" s="229"/>
      <c r="D465" s="229"/>
      <c r="E465" s="229"/>
      <c r="F465" s="229"/>
    </row>
    <row r="466" spans="1:6" ht="15.75">
      <c r="A466" s="228"/>
      <c r="B466" s="229"/>
      <c r="C466" s="229"/>
      <c r="D466" s="229"/>
      <c r="E466" s="229"/>
      <c r="F466" s="229"/>
    </row>
    <row r="467" spans="1:6" ht="15.75">
      <c r="A467" s="228"/>
      <c r="B467" s="229"/>
      <c r="C467" s="229"/>
      <c r="D467" s="229"/>
      <c r="E467" s="229"/>
      <c r="F467" s="229"/>
    </row>
    <row r="468" spans="1:6" ht="15.75">
      <c r="A468" s="228"/>
      <c r="B468" s="229"/>
      <c r="C468" s="229"/>
      <c r="D468" s="229"/>
      <c r="E468" s="229"/>
      <c r="F468" s="229"/>
    </row>
    <row r="469" spans="1:6" ht="15.75">
      <c r="A469" s="228"/>
      <c r="B469" s="229"/>
      <c r="C469" s="229"/>
      <c r="D469" s="229"/>
      <c r="E469" s="229"/>
      <c r="F469" s="229"/>
    </row>
    <row r="470" spans="1:6" ht="15.75">
      <c r="A470" s="228"/>
      <c r="B470" s="229"/>
      <c r="C470" s="229"/>
      <c r="D470" s="229"/>
      <c r="E470" s="229"/>
      <c r="F470" s="229"/>
    </row>
    <row r="471" ht="15.75">
      <c r="A471" s="228"/>
    </row>
    <row r="477" spans="2:6" ht="15.75">
      <c r="B477" s="229"/>
      <c r="C477" s="229"/>
      <c r="D477" s="229"/>
      <c r="E477" s="229"/>
      <c r="F477" s="230"/>
    </row>
    <row r="478" spans="1:6" ht="15.75">
      <c r="A478" s="228"/>
      <c r="B478" s="229"/>
      <c r="C478" s="229"/>
      <c r="D478" s="229"/>
      <c r="E478" s="229"/>
      <c r="F478" s="230"/>
    </row>
    <row r="479" spans="1:6" ht="15.75">
      <c r="A479" s="228"/>
      <c r="B479" s="229"/>
      <c r="C479" s="229"/>
      <c r="D479" s="229"/>
      <c r="E479" s="229"/>
      <c r="F479" s="230"/>
    </row>
    <row r="480" spans="1:6" ht="15.75">
      <c r="A480" s="228"/>
      <c r="B480" s="229"/>
      <c r="C480" s="229"/>
      <c r="D480" s="229"/>
      <c r="E480" s="229"/>
      <c r="F480" s="230"/>
    </row>
    <row r="481" spans="1:6" ht="15.75">
      <c r="A481" s="228"/>
      <c r="B481" s="229"/>
      <c r="C481" s="229"/>
      <c r="D481" s="229"/>
      <c r="E481" s="229"/>
      <c r="F481" s="230"/>
    </row>
    <row r="482" spans="1:6" ht="15.75">
      <c r="A482" s="228"/>
      <c r="B482" s="229"/>
      <c r="C482" s="229"/>
      <c r="D482" s="229"/>
      <c r="E482" s="229"/>
      <c r="F482" s="230"/>
    </row>
    <row r="483" spans="1:6" ht="15.75">
      <c r="A483" s="228"/>
      <c r="B483" s="229"/>
      <c r="C483" s="229"/>
      <c r="D483" s="229"/>
      <c r="E483" s="229"/>
      <c r="F483" s="230"/>
    </row>
    <row r="484" spans="1:6" ht="15.75">
      <c r="A484" s="228"/>
      <c r="B484" s="229"/>
      <c r="C484" s="229"/>
      <c r="D484" s="229"/>
      <c r="E484" s="229"/>
      <c r="F484" s="230"/>
    </row>
    <row r="485" spans="1:6" ht="15.75">
      <c r="A485" s="228"/>
      <c r="B485" s="229"/>
      <c r="C485" s="229"/>
      <c r="D485" s="229"/>
      <c r="E485" s="229"/>
      <c r="F485" s="230"/>
    </row>
    <row r="486" spans="1:6" ht="15.75">
      <c r="A486" s="228"/>
      <c r="B486" s="229"/>
      <c r="C486" s="229"/>
      <c r="D486" s="229"/>
      <c r="E486" s="229"/>
      <c r="F486" s="230"/>
    </row>
    <row r="487" spans="1:6" ht="15.75">
      <c r="A487" s="228"/>
      <c r="B487" s="229"/>
      <c r="C487" s="229"/>
      <c r="D487" s="229"/>
      <c r="E487" s="229"/>
      <c r="F487" s="230"/>
    </row>
    <row r="488" spans="1:6" ht="15.75">
      <c r="A488" s="228"/>
      <c r="B488" s="229"/>
      <c r="C488" s="229"/>
      <c r="D488" s="229"/>
      <c r="E488" s="229"/>
      <c r="F488" s="230"/>
    </row>
    <row r="489" spans="1:6" ht="15.75">
      <c r="A489" s="228"/>
      <c r="B489" s="229"/>
      <c r="C489" s="229"/>
      <c r="D489" s="229"/>
      <c r="E489" s="229"/>
      <c r="F489" s="230"/>
    </row>
    <row r="490" spans="1:6" ht="15.75">
      <c r="A490" s="228"/>
      <c r="B490" s="229"/>
      <c r="C490" s="229"/>
      <c r="D490" s="229"/>
      <c r="E490" s="229"/>
      <c r="F490" s="230"/>
    </row>
    <row r="491" spans="1:6" ht="15.75">
      <c r="A491" s="228"/>
      <c r="B491" s="229"/>
      <c r="C491" s="229"/>
      <c r="D491" s="229"/>
      <c r="E491" s="229"/>
      <c r="F491" s="230"/>
    </row>
    <row r="492" spans="1:6" ht="15.75">
      <c r="A492" s="228"/>
      <c r="B492" s="229"/>
      <c r="C492" s="229"/>
      <c r="D492" s="229"/>
      <c r="E492" s="229"/>
      <c r="F492" s="230"/>
    </row>
    <row r="493" spans="1:6" ht="15.75">
      <c r="A493" s="228"/>
      <c r="B493" s="229"/>
      <c r="C493" s="229"/>
      <c r="D493" s="229"/>
      <c r="E493" s="229"/>
      <c r="F493" s="230"/>
    </row>
    <row r="494" spans="1:6" ht="15.75">
      <c r="A494" s="228"/>
      <c r="B494" s="229"/>
      <c r="C494" s="229"/>
      <c r="D494" s="229"/>
      <c r="E494" s="229"/>
      <c r="F494" s="230"/>
    </row>
    <row r="495" spans="1:6" ht="15.75">
      <c r="A495" s="228"/>
      <c r="B495" s="229"/>
      <c r="C495" s="229"/>
      <c r="D495" s="229"/>
      <c r="E495" s="229"/>
      <c r="F495" s="230"/>
    </row>
    <row r="496" spans="1:6" ht="15.75">
      <c r="A496" s="228"/>
      <c r="B496" s="229"/>
      <c r="C496" s="229"/>
      <c r="D496" s="229"/>
      <c r="E496" s="229"/>
      <c r="F496" s="230"/>
    </row>
    <row r="497" spans="1:6" ht="15.75">
      <c r="A497" s="228"/>
      <c r="B497" s="229"/>
      <c r="C497" s="229"/>
      <c r="D497" s="229"/>
      <c r="E497" s="229"/>
      <c r="F497" s="230"/>
    </row>
    <row r="498" spans="1:6" ht="15.75">
      <c r="A498" s="228"/>
      <c r="B498" s="229"/>
      <c r="C498" s="229"/>
      <c r="D498" s="229"/>
      <c r="E498" s="229"/>
      <c r="F498" s="230"/>
    </row>
    <row r="499" spans="1:6" ht="15.75">
      <c r="A499" s="228"/>
      <c r="B499" s="229"/>
      <c r="C499" s="229"/>
      <c r="D499" s="229"/>
      <c r="E499" s="229"/>
      <c r="F499" s="230"/>
    </row>
    <row r="500" spans="1:6" ht="15.75">
      <c r="A500" s="228"/>
      <c r="B500" s="229"/>
      <c r="C500" s="229"/>
      <c r="D500" s="229"/>
      <c r="E500" s="229"/>
      <c r="F500" s="230"/>
    </row>
    <row r="501" spans="1:6" ht="15.75">
      <c r="A501" s="228"/>
      <c r="B501" s="229"/>
      <c r="C501" s="229"/>
      <c r="D501" s="229"/>
      <c r="E501" s="229"/>
      <c r="F501" s="230"/>
    </row>
    <row r="502" spans="1:6" ht="15.75">
      <c r="A502" s="228"/>
      <c r="B502" s="229"/>
      <c r="C502" s="229"/>
      <c r="D502" s="229"/>
      <c r="E502" s="229"/>
      <c r="F502" s="230"/>
    </row>
    <row r="503" spans="1:6" ht="15.75">
      <c r="A503" s="228"/>
      <c r="B503" s="229"/>
      <c r="C503" s="229"/>
      <c r="D503" s="229"/>
      <c r="E503" s="229"/>
      <c r="F503" s="230"/>
    </row>
    <row r="504" spans="1:6" ht="15.75">
      <c r="A504" s="228"/>
      <c r="B504" s="229"/>
      <c r="C504" s="229"/>
      <c r="D504" s="229"/>
      <c r="E504" s="229"/>
      <c r="F504" s="230"/>
    </row>
    <row r="505" spans="1:6" ht="15.75">
      <c r="A505" s="228"/>
      <c r="B505" s="229"/>
      <c r="C505" s="229"/>
      <c r="D505" s="229"/>
      <c r="E505" s="229"/>
      <c r="F505" s="230"/>
    </row>
    <row r="506" spans="1:6" ht="15.75">
      <c r="A506" s="228"/>
      <c r="B506" s="229"/>
      <c r="C506" s="229"/>
      <c r="D506" s="229"/>
      <c r="E506" s="229"/>
      <c r="F506" s="230"/>
    </row>
    <row r="507" spans="1:6" ht="15.75">
      <c r="A507" s="228"/>
      <c r="B507" s="229"/>
      <c r="C507" s="229"/>
      <c r="D507" s="229"/>
      <c r="E507" s="229"/>
      <c r="F507" s="230"/>
    </row>
    <row r="508" spans="1:6" ht="15.75">
      <c r="A508" s="232"/>
      <c r="B508" s="229"/>
      <c r="C508" s="229"/>
      <c r="D508" s="229"/>
      <c r="E508" s="229"/>
      <c r="F508" s="230"/>
    </row>
    <row r="509" spans="1:6" ht="15.75">
      <c r="A509" s="228"/>
      <c r="B509" s="229"/>
      <c r="C509" s="229"/>
      <c r="D509" s="229"/>
      <c r="E509" s="229"/>
      <c r="F509" s="230"/>
    </row>
    <row r="510" spans="1:6" ht="15.75">
      <c r="A510" s="232"/>
      <c r="B510" s="229"/>
      <c r="C510" s="229"/>
      <c r="D510" s="229"/>
      <c r="E510" s="229"/>
      <c r="F510" s="230"/>
    </row>
    <row r="511" spans="1:6" ht="15.75">
      <c r="A511" s="228"/>
      <c r="B511" s="229"/>
      <c r="C511" s="229"/>
      <c r="D511" s="229"/>
      <c r="E511" s="229"/>
      <c r="F511" s="230"/>
    </row>
    <row r="512" spans="1:6" ht="15.75">
      <c r="A512" s="228"/>
      <c r="B512" s="229"/>
      <c r="C512" s="229"/>
      <c r="D512" s="229"/>
      <c r="E512" s="229"/>
      <c r="F512" s="230"/>
    </row>
    <row r="513" spans="1:6" ht="15.75">
      <c r="A513" s="228"/>
      <c r="B513" s="229"/>
      <c r="C513" s="229"/>
      <c r="D513" s="229"/>
      <c r="E513" s="229"/>
      <c r="F513" s="230"/>
    </row>
    <row r="514" spans="1:6" ht="15.75">
      <c r="A514" s="228"/>
      <c r="B514" s="229"/>
      <c r="C514" s="229"/>
      <c r="D514" s="229"/>
      <c r="E514" s="229"/>
      <c r="F514" s="230"/>
    </row>
    <row r="515" spans="1:6" ht="15.75">
      <c r="A515" s="228"/>
      <c r="B515" s="229"/>
      <c r="C515" s="229"/>
      <c r="D515" s="229"/>
      <c r="E515" s="229"/>
      <c r="F515" s="230"/>
    </row>
    <row r="516" spans="1:6" ht="15.75">
      <c r="A516" s="228"/>
      <c r="B516" s="229"/>
      <c r="C516" s="229"/>
      <c r="D516" s="229"/>
      <c r="E516" s="229"/>
      <c r="F516" s="230"/>
    </row>
    <row r="517" spans="1:6" ht="15.75">
      <c r="A517" s="228"/>
      <c r="B517" s="229"/>
      <c r="C517" s="229"/>
      <c r="D517" s="229"/>
      <c r="E517" s="229"/>
      <c r="F517" s="230"/>
    </row>
    <row r="518" spans="1:6" ht="15.75">
      <c r="A518" s="228"/>
      <c r="B518" s="229"/>
      <c r="C518" s="229"/>
      <c r="D518" s="229"/>
      <c r="E518" s="229"/>
      <c r="F518" s="230"/>
    </row>
    <row r="519" spans="1:6" ht="15.75">
      <c r="A519" s="228"/>
      <c r="B519" s="229"/>
      <c r="C519" s="229"/>
      <c r="D519" s="229"/>
      <c r="E519" s="229"/>
      <c r="F519" s="230"/>
    </row>
    <row r="520" spans="1:6" ht="15.75">
      <c r="A520" s="228"/>
      <c r="B520" s="229"/>
      <c r="C520" s="229"/>
      <c r="D520" s="229"/>
      <c r="E520" s="229"/>
      <c r="F520" s="230"/>
    </row>
    <row r="521" spans="1:6" ht="15.75">
      <c r="A521" s="228"/>
      <c r="B521" s="229"/>
      <c r="C521" s="229"/>
      <c r="D521" s="229"/>
      <c r="E521" s="229"/>
      <c r="F521" s="230"/>
    </row>
    <row r="522" spans="1:6" ht="15.75">
      <c r="A522" s="228"/>
      <c r="B522" s="229"/>
      <c r="C522" s="229"/>
      <c r="D522" s="229"/>
      <c r="E522" s="229"/>
      <c r="F522" s="230"/>
    </row>
    <row r="523" spans="1:6" ht="15.75">
      <c r="A523" s="228"/>
      <c r="B523" s="229"/>
      <c r="C523" s="229"/>
      <c r="D523" s="229"/>
      <c r="E523" s="229"/>
      <c r="F523" s="230"/>
    </row>
    <row r="524" spans="1:6" ht="15.75">
      <c r="A524" s="228"/>
      <c r="B524" s="229"/>
      <c r="C524" s="229"/>
      <c r="D524" s="229"/>
      <c r="E524" s="229"/>
      <c r="F524" s="230"/>
    </row>
    <row r="525" spans="1:6" ht="15.75">
      <c r="A525" s="232"/>
      <c r="B525" s="229"/>
      <c r="C525" s="229"/>
      <c r="D525" s="229"/>
      <c r="E525" s="229"/>
      <c r="F525" s="230"/>
    </row>
    <row r="526" spans="1:6" ht="15.75">
      <c r="A526" s="228"/>
      <c r="B526" s="229"/>
      <c r="C526" s="229"/>
      <c r="D526" s="229"/>
      <c r="E526" s="229"/>
      <c r="F526" s="230"/>
    </row>
    <row r="527" spans="1:6" ht="15.75">
      <c r="A527" s="228"/>
      <c r="B527" s="229"/>
      <c r="C527" s="229"/>
      <c r="D527" s="229"/>
      <c r="E527" s="229"/>
      <c r="F527" s="230"/>
    </row>
    <row r="528" spans="1:6" ht="15.75">
      <c r="A528" s="228"/>
      <c r="B528" s="229"/>
      <c r="C528" s="229"/>
      <c r="D528" s="229"/>
      <c r="E528" s="229"/>
      <c r="F528" s="230"/>
    </row>
    <row r="529" spans="1:6" ht="15.75">
      <c r="A529" s="228"/>
      <c r="B529" s="229"/>
      <c r="C529" s="229"/>
      <c r="D529" s="229"/>
      <c r="E529" s="229"/>
      <c r="F529" s="230"/>
    </row>
    <row r="530" spans="1:6" ht="15.75">
      <c r="A530" s="228"/>
      <c r="B530" s="229"/>
      <c r="C530" s="229"/>
      <c r="D530" s="229"/>
      <c r="E530" s="229"/>
      <c r="F530" s="230"/>
    </row>
    <row r="531" spans="1:6" ht="15.75">
      <c r="A531" s="228"/>
      <c r="B531" s="229"/>
      <c r="C531" s="229"/>
      <c r="D531" s="229"/>
      <c r="E531" s="229"/>
      <c r="F531" s="230"/>
    </row>
    <row r="532" spans="1:6" ht="15.75">
      <c r="A532" s="228"/>
      <c r="B532" s="229"/>
      <c r="C532" s="229"/>
      <c r="D532" s="229"/>
      <c r="E532" s="229"/>
      <c r="F532" s="230"/>
    </row>
    <row r="533" spans="1:6" ht="15.75">
      <c r="A533" s="228"/>
      <c r="B533" s="229"/>
      <c r="C533" s="229"/>
      <c r="D533" s="229"/>
      <c r="E533" s="229"/>
      <c r="F533" s="230"/>
    </row>
    <row r="534" spans="1:6" ht="15.75">
      <c r="A534" s="228"/>
      <c r="B534" s="229"/>
      <c r="C534" s="229"/>
      <c r="D534" s="229"/>
      <c r="E534" s="229"/>
      <c r="F534" s="230"/>
    </row>
    <row r="535" spans="1:6" ht="15.75">
      <c r="A535" s="228"/>
      <c r="B535" s="233"/>
      <c r="C535" s="233"/>
      <c r="D535" s="233"/>
      <c r="E535" s="233"/>
      <c r="F535" s="233"/>
    </row>
    <row r="536" ht="12.75">
      <c r="A536" s="233"/>
    </row>
  </sheetData>
  <sheetProtection password="EEDF" sheet="1"/>
  <mergeCells count="14">
    <mergeCell ref="B1:F1"/>
    <mergeCell ref="A2:F2"/>
    <mergeCell ref="A3:F3"/>
    <mergeCell ref="A4:F4"/>
    <mergeCell ref="B6:F6"/>
    <mergeCell ref="A7:F7"/>
    <mergeCell ref="A8:F8"/>
    <mergeCell ref="A9:F9"/>
    <mergeCell ref="A10:F10"/>
    <mergeCell ref="A12:A13"/>
    <mergeCell ref="B12:B13"/>
    <mergeCell ref="C12:C13"/>
    <mergeCell ref="E12:E13"/>
    <mergeCell ref="F12:F13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959"/>
  <sheetViews>
    <sheetView tabSelected="1" zoomScalePageLayoutView="0" workbookViewId="0" topLeftCell="A7">
      <selection activeCell="O26" sqref="O26"/>
    </sheetView>
  </sheetViews>
  <sheetFormatPr defaultColWidth="9.00390625" defaultRowHeight="12.75"/>
  <cols>
    <col min="1" max="1" width="4.125" style="2" customWidth="1"/>
    <col min="2" max="2" width="58.25390625" style="2" customWidth="1"/>
    <col min="3" max="3" width="15.00390625" style="2" customWidth="1"/>
    <col min="4" max="4" width="9.125" style="2" hidden="1" customWidth="1"/>
    <col min="5" max="5" width="32.25390625" style="179" hidden="1" customWidth="1"/>
    <col min="6" max="6" width="9.125" style="179" hidden="1" customWidth="1"/>
    <col min="7" max="8" width="0" style="2" hidden="1" customWidth="1"/>
    <col min="9" max="16384" width="9.125" style="2" customWidth="1"/>
  </cols>
  <sheetData>
    <row r="1" spans="2:3" ht="18.75">
      <c r="B1" s="348" t="s">
        <v>714</v>
      </c>
      <c r="C1" s="348"/>
    </row>
    <row r="2" spans="2:3" ht="18.75">
      <c r="B2" s="348" t="s">
        <v>177</v>
      </c>
      <c r="C2" s="348"/>
    </row>
    <row r="3" spans="2:3" ht="18.75">
      <c r="B3" s="348" t="s">
        <v>713</v>
      </c>
      <c r="C3" s="348"/>
    </row>
    <row r="4" spans="2:3" ht="18.75">
      <c r="B4" s="348" t="s">
        <v>890</v>
      </c>
      <c r="C4" s="348"/>
    </row>
    <row r="6" spans="2:5" ht="18.75">
      <c r="B6" s="348" t="s">
        <v>740</v>
      </c>
      <c r="C6" s="348"/>
      <c r="D6" s="158"/>
      <c r="E6" s="180"/>
    </row>
    <row r="7" spans="2:5" ht="18.75">
      <c r="B7" s="348" t="s">
        <v>741</v>
      </c>
      <c r="C7" s="348"/>
      <c r="D7" s="158"/>
      <c r="E7" s="180"/>
    </row>
    <row r="8" spans="2:5" ht="18.75">
      <c r="B8" s="348" t="s">
        <v>174</v>
      </c>
      <c r="C8" s="348"/>
      <c r="D8" s="158"/>
      <c r="E8" s="180"/>
    </row>
    <row r="9" spans="2:5" ht="18.75">
      <c r="B9" s="348" t="s">
        <v>259</v>
      </c>
      <c r="C9" s="348"/>
      <c r="D9" s="158"/>
      <c r="E9" s="180"/>
    </row>
    <row r="10" spans="2:3" ht="18.75">
      <c r="B10" s="122"/>
      <c r="C10" s="122"/>
    </row>
    <row r="11" spans="2:3" ht="18.75">
      <c r="B11" s="353" t="s">
        <v>742</v>
      </c>
      <c r="C11" s="353"/>
    </row>
    <row r="12" spans="2:3" ht="18.75">
      <c r="B12" s="353"/>
      <c r="C12" s="353"/>
    </row>
    <row r="13" spans="2:3" ht="18.75">
      <c r="B13" s="361" t="s">
        <v>743</v>
      </c>
      <c r="C13" s="354"/>
    </row>
    <row r="14" spans="2:3" ht="34.5" customHeight="1">
      <c r="B14" s="362" t="s">
        <v>744</v>
      </c>
      <c r="C14" s="363"/>
    </row>
    <row r="15" spans="2:3" ht="18.75">
      <c r="B15" s="45"/>
      <c r="C15" s="46"/>
    </row>
    <row r="16" spans="2:6" ht="56.25">
      <c r="B16" s="47" t="s">
        <v>745</v>
      </c>
      <c r="C16" s="47" t="s">
        <v>175</v>
      </c>
      <c r="E16" s="179" t="s">
        <v>806</v>
      </c>
      <c r="F16" s="179" t="s">
        <v>266</v>
      </c>
    </row>
    <row r="17" spans="2:6" ht="18.75">
      <c r="B17" s="48" t="s">
        <v>746</v>
      </c>
      <c r="C17" s="49">
        <f>SUM(C19:C28)</f>
        <v>58636.564000000006</v>
      </c>
      <c r="E17" s="181">
        <f>SUM(E18:E28)</f>
        <v>56296.630000000005</v>
      </c>
      <c r="F17" s="181">
        <f>C17-E17</f>
        <v>2339.934000000001</v>
      </c>
    </row>
    <row r="18" spans="2:5" ht="18.75">
      <c r="B18" s="45"/>
      <c r="C18" s="50"/>
      <c r="E18" s="181"/>
    </row>
    <row r="19" spans="2:6" ht="18.75">
      <c r="B19" s="52" t="s">
        <v>747</v>
      </c>
      <c r="C19" s="51">
        <f>4600+2604.06</f>
        <v>7204.0599999999995</v>
      </c>
      <c r="E19" s="181">
        <v>7204.06</v>
      </c>
      <c r="F19" s="181">
        <f aca="true" t="shared" si="0" ref="F19:F28">C19-E19</f>
        <v>0</v>
      </c>
    </row>
    <row r="20" spans="2:6" ht="18.75">
      <c r="B20" s="52" t="s">
        <v>748</v>
      </c>
      <c r="C20" s="51">
        <f>1900+95.54+5.3+8.7</f>
        <v>2009.54</v>
      </c>
      <c r="E20" s="181">
        <v>2000.84</v>
      </c>
      <c r="F20" s="181">
        <f t="shared" si="0"/>
        <v>8.700000000000045</v>
      </c>
    </row>
    <row r="21" spans="2:6" ht="18.75">
      <c r="B21" s="52" t="s">
        <v>749</v>
      </c>
      <c r="C21" s="51">
        <f>1850+16.25</f>
        <v>1866.25</v>
      </c>
      <c r="E21" s="181">
        <v>1850</v>
      </c>
      <c r="F21" s="181">
        <f t="shared" si="0"/>
        <v>16.25</v>
      </c>
    </row>
    <row r="22" spans="2:7" ht="18.75">
      <c r="B22" s="52" t="s">
        <v>750</v>
      </c>
      <c r="C22" s="51">
        <f>1960+67.5+145+4.842+38-20.288+27.5+200</f>
        <v>2422.554</v>
      </c>
      <c r="E22" s="3" t="s">
        <v>887</v>
      </c>
      <c r="F22" s="181" t="e">
        <f t="shared" si="0"/>
        <v>#VALUE!</v>
      </c>
      <c r="G22" s="2">
        <v>200</v>
      </c>
    </row>
    <row r="23" spans="2:7" ht="18.75">
      <c r="B23" s="52" t="s">
        <v>751</v>
      </c>
      <c r="C23" s="51">
        <f>1380+1212.18+10+100</f>
        <v>2702.1800000000003</v>
      </c>
      <c r="E23" s="181">
        <v>2602.18</v>
      </c>
      <c r="F23" s="181">
        <f t="shared" si="0"/>
        <v>100.00000000000045</v>
      </c>
      <c r="G23" s="2">
        <v>100</v>
      </c>
    </row>
    <row r="24" spans="2:6" ht="18.75">
      <c r="B24" s="52" t="s">
        <v>752</v>
      </c>
      <c r="C24" s="51">
        <f>2080+17.915+4</f>
        <v>2101.915</v>
      </c>
      <c r="E24" s="181">
        <v>2080</v>
      </c>
      <c r="F24" s="181">
        <f t="shared" si="0"/>
        <v>21.914999999999964</v>
      </c>
    </row>
    <row r="25" spans="2:6" ht="18.75">
      <c r="B25" s="52" t="s">
        <v>753</v>
      </c>
      <c r="C25" s="51">
        <f>2970+1991.56+8476.53+17.2</f>
        <v>13455.29</v>
      </c>
      <c r="E25" s="181">
        <v>13455.29</v>
      </c>
      <c r="F25" s="181">
        <f t="shared" si="0"/>
        <v>0</v>
      </c>
    </row>
    <row r="26" spans="2:6" ht="18.75">
      <c r="B26" s="120" t="s">
        <v>754</v>
      </c>
      <c r="C26" s="51">
        <f>3019.88+95.68+350</f>
        <v>3465.56</v>
      </c>
      <c r="E26" s="181">
        <v>3465.56</v>
      </c>
      <c r="F26" s="181">
        <f t="shared" si="0"/>
        <v>0</v>
      </c>
    </row>
    <row r="27" spans="2:6" ht="18.75">
      <c r="B27" s="120" t="s">
        <v>755</v>
      </c>
      <c r="C27" s="51">
        <f>20000+6010.91+3927.79-9000+1400+91.24+41.464-62.189-100</f>
        <v>22309.215000000004</v>
      </c>
      <c r="E27" s="181">
        <v>22338.7</v>
      </c>
      <c r="F27" s="181">
        <f t="shared" si="0"/>
        <v>-29.484999999996944</v>
      </c>
    </row>
    <row r="28" spans="2:7" ht="18.75">
      <c r="B28" s="120" t="s">
        <v>756</v>
      </c>
      <c r="C28" s="51">
        <f>1300-200</f>
        <v>1100</v>
      </c>
      <c r="E28" s="181">
        <v>1300</v>
      </c>
      <c r="F28" s="181">
        <f t="shared" si="0"/>
        <v>-200</v>
      </c>
      <c r="G28" s="2">
        <v>-300</v>
      </c>
    </row>
    <row r="29" spans="2:3" ht="18.75">
      <c r="B29" s="120"/>
      <c r="C29" s="53"/>
    </row>
    <row r="30" spans="2:3" ht="18.75">
      <c r="B30" s="120"/>
      <c r="C30" s="54"/>
    </row>
    <row r="31" spans="2:3" ht="15.75">
      <c r="B31" s="121"/>
      <c r="C31" s="55"/>
    </row>
    <row r="32" spans="2:3" ht="15.75">
      <c r="B32" s="121"/>
      <c r="C32" s="56"/>
    </row>
    <row r="33" spans="2:3" ht="15.75">
      <c r="B33" s="121"/>
      <c r="C33" s="56"/>
    </row>
    <row r="34" spans="2:3" ht="15.75">
      <c r="B34" s="121"/>
      <c r="C34" s="56"/>
    </row>
    <row r="35" spans="2:3" ht="15.75">
      <c r="B35" s="121"/>
      <c r="C35" s="56"/>
    </row>
    <row r="36" spans="2:3" ht="15.75">
      <c r="B36" s="121"/>
      <c r="C36" s="56"/>
    </row>
    <row r="37" spans="2:3" ht="15.75">
      <c r="B37" s="124"/>
      <c r="C37" s="56"/>
    </row>
    <row r="38" spans="2:3" ht="15.75">
      <c r="B38" s="124"/>
      <c r="C38" s="57"/>
    </row>
    <row r="39" spans="2:3" ht="15.75">
      <c r="B39" s="121"/>
      <c r="C39" s="57"/>
    </row>
    <row r="40" spans="2:3" ht="15.75">
      <c r="B40" s="121"/>
      <c r="C40" s="56"/>
    </row>
    <row r="41" spans="2:3" ht="15.75">
      <c r="B41" s="124"/>
      <c r="C41" s="57"/>
    </row>
    <row r="42" spans="2:3" ht="15.75">
      <c r="B42" s="124"/>
      <c r="C42" s="57"/>
    </row>
    <row r="43" spans="2:3" ht="15.75">
      <c r="B43" s="124"/>
      <c r="C43" s="57"/>
    </row>
    <row r="44" spans="2:3" ht="15.75">
      <c r="B44" s="124"/>
      <c r="C44" s="57"/>
    </row>
    <row r="45" spans="2:3" ht="15.75">
      <c r="B45" s="124"/>
      <c r="C45" s="57"/>
    </row>
    <row r="46" spans="2:3" ht="15.75">
      <c r="B46" s="124"/>
      <c r="C46" s="57"/>
    </row>
    <row r="47" spans="2:3" ht="15.75">
      <c r="B47" s="124"/>
      <c r="C47" s="57"/>
    </row>
    <row r="48" spans="2:3" ht="15.75">
      <c r="B48" s="33"/>
      <c r="C48" s="57"/>
    </row>
    <row r="49" spans="2:3" ht="15.75">
      <c r="B49" s="125"/>
      <c r="C49" s="159"/>
    </row>
    <row r="50" ht="15.75">
      <c r="C50" s="160"/>
    </row>
    <row r="51" ht="15.75">
      <c r="C51" s="160"/>
    </row>
    <row r="52" ht="15.75">
      <c r="C52" s="160"/>
    </row>
    <row r="53" ht="15.75">
      <c r="C53" s="160"/>
    </row>
    <row r="54" ht="15.75">
      <c r="C54" s="160"/>
    </row>
    <row r="55" ht="15.75">
      <c r="C55" s="160"/>
    </row>
    <row r="56" ht="15.75">
      <c r="C56" s="160"/>
    </row>
    <row r="57" ht="15.75">
      <c r="C57" s="160"/>
    </row>
    <row r="58" ht="15.75">
      <c r="C58" s="160"/>
    </row>
    <row r="59" ht="15.75">
      <c r="C59" s="160"/>
    </row>
    <row r="60" ht="15.75">
      <c r="C60" s="160"/>
    </row>
    <row r="61" ht="15.75">
      <c r="C61" s="160"/>
    </row>
    <row r="62" ht="15.75">
      <c r="C62" s="160"/>
    </row>
    <row r="63" ht="15.75">
      <c r="C63" s="160"/>
    </row>
    <row r="64" ht="15.75">
      <c r="C64" s="160"/>
    </row>
    <row r="65" ht="15.75">
      <c r="C65" s="160"/>
    </row>
    <row r="66" ht="15.75">
      <c r="C66" s="160"/>
    </row>
    <row r="67" ht="15.75">
      <c r="C67" s="160"/>
    </row>
    <row r="68" ht="15.75">
      <c r="C68" s="160"/>
    </row>
    <row r="69" ht="15.75">
      <c r="C69" s="160"/>
    </row>
    <row r="70" ht="15.75">
      <c r="C70" s="160"/>
    </row>
    <row r="71" ht="15.75">
      <c r="C71" s="160"/>
    </row>
    <row r="72" ht="15.75">
      <c r="C72" s="160"/>
    </row>
    <row r="73" ht="15.75">
      <c r="C73" s="160"/>
    </row>
    <row r="74" ht="15.75">
      <c r="C74" s="160"/>
    </row>
    <row r="75" ht="15.75">
      <c r="C75" s="160"/>
    </row>
    <row r="76" ht="15.75">
      <c r="C76" s="160"/>
    </row>
    <row r="77" ht="15.75">
      <c r="C77" s="160"/>
    </row>
    <row r="78" ht="15.75">
      <c r="C78" s="160"/>
    </row>
    <row r="79" ht="15.75">
      <c r="C79" s="160"/>
    </row>
    <row r="80" ht="15.75">
      <c r="C80" s="160"/>
    </row>
    <row r="81" ht="15.75">
      <c r="C81" s="160"/>
    </row>
    <row r="82" ht="15.75">
      <c r="C82" s="160"/>
    </row>
    <row r="83" ht="15.75">
      <c r="C83" s="160"/>
    </row>
    <row r="84" ht="15.75">
      <c r="C84" s="160"/>
    </row>
    <row r="85" ht="15.75">
      <c r="C85" s="160"/>
    </row>
    <row r="86" ht="15.75">
      <c r="C86" s="160"/>
    </row>
    <row r="87" ht="15.75">
      <c r="C87" s="160"/>
    </row>
    <row r="88" ht="15.75">
      <c r="C88" s="160"/>
    </row>
    <row r="89" ht="15.75">
      <c r="C89" s="160"/>
    </row>
    <row r="90" ht="15.75">
      <c r="C90" s="160"/>
    </row>
    <row r="91" ht="15.75">
      <c r="C91" s="160"/>
    </row>
    <row r="92" ht="15.75">
      <c r="C92" s="160"/>
    </row>
    <row r="93" ht="15.75">
      <c r="C93" s="160"/>
    </row>
    <row r="94" ht="15.75">
      <c r="C94" s="160"/>
    </row>
    <row r="95" ht="15.75">
      <c r="C95" s="160"/>
    </row>
    <row r="96" ht="15.75">
      <c r="C96" s="160"/>
    </row>
    <row r="97" ht="15.75">
      <c r="C97" s="160"/>
    </row>
    <row r="98" ht="15.75">
      <c r="C98" s="160"/>
    </row>
    <row r="99" ht="15.75">
      <c r="C99" s="160"/>
    </row>
    <row r="100" ht="15.75">
      <c r="C100" s="160"/>
    </row>
    <row r="101" ht="15.75">
      <c r="C101" s="160"/>
    </row>
    <row r="102" ht="15.75">
      <c r="C102" s="160"/>
    </row>
    <row r="103" ht="15.75">
      <c r="C103" s="160"/>
    </row>
    <row r="104" ht="15.75">
      <c r="C104" s="160"/>
    </row>
    <row r="105" ht="15.75">
      <c r="C105" s="160"/>
    </row>
    <row r="106" ht="15.75">
      <c r="C106" s="160"/>
    </row>
    <row r="107" ht="15.75">
      <c r="C107" s="160"/>
    </row>
    <row r="108" ht="15.75">
      <c r="C108" s="160"/>
    </row>
    <row r="109" ht="15.75">
      <c r="C109" s="160"/>
    </row>
    <row r="110" ht="15.75">
      <c r="C110" s="160"/>
    </row>
    <row r="111" ht="15.75">
      <c r="C111" s="160"/>
    </row>
    <row r="112" ht="15.75">
      <c r="C112" s="160"/>
    </row>
    <row r="113" ht="15.75">
      <c r="C113" s="160"/>
    </row>
    <row r="114" ht="15.75">
      <c r="C114" s="160"/>
    </row>
    <row r="115" ht="15.75">
      <c r="C115" s="160"/>
    </row>
    <row r="116" ht="15.75">
      <c r="C116" s="160"/>
    </row>
    <row r="117" ht="15.75">
      <c r="C117" s="160"/>
    </row>
    <row r="118" ht="15.75">
      <c r="C118" s="160"/>
    </row>
    <row r="119" ht="15.75">
      <c r="C119" s="160"/>
    </row>
    <row r="120" ht="15.75">
      <c r="C120" s="160"/>
    </row>
    <row r="121" ht="15.75">
      <c r="C121" s="160"/>
    </row>
    <row r="122" ht="15.75">
      <c r="C122" s="160"/>
    </row>
    <row r="123" ht="15.75">
      <c r="C123" s="160"/>
    </row>
    <row r="124" ht="15.75">
      <c r="C124" s="160"/>
    </row>
    <row r="125" ht="15.75">
      <c r="C125" s="160"/>
    </row>
    <row r="126" ht="15.75">
      <c r="C126" s="160"/>
    </row>
    <row r="127" ht="15.75">
      <c r="C127" s="160"/>
    </row>
    <row r="128" ht="15.75">
      <c r="C128" s="160"/>
    </row>
    <row r="129" ht="15.75">
      <c r="C129" s="160"/>
    </row>
    <row r="130" ht="15.75">
      <c r="C130" s="160"/>
    </row>
    <row r="131" ht="15.75">
      <c r="C131" s="160"/>
    </row>
    <row r="132" ht="15.75">
      <c r="C132" s="160"/>
    </row>
    <row r="133" ht="15.75">
      <c r="C133" s="160"/>
    </row>
    <row r="134" ht="15.75">
      <c r="C134" s="160"/>
    </row>
    <row r="135" ht="15.75">
      <c r="C135" s="160"/>
    </row>
    <row r="136" ht="15.75">
      <c r="C136" s="160"/>
    </row>
    <row r="137" ht="15.75">
      <c r="C137" s="160"/>
    </row>
    <row r="138" ht="15.75">
      <c r="C138" s="160"/>
    </row>
    <row r="139" ht="15.75">
      <c r="C139" s="160"/>
    </row>
    <row r="140" ht="15.75">
      <c r="C140" s="160"/>
    </row>
    <row r="141" ht="15.75">
      <c r="C141" s="160"/>
    </row>
    <row r="142" ht="15.75">
      <c r="C142" s="160"/>
    </row>
    <row r="143" ht="15.75">
      <c r="C143" s="160"/>
    </row>
    <row r="144" ht="15.75">
      <c r="C144" s="160"/>
    </row>
    <row r="145" ht="15.75">
      <c r="C145" s="160"/>
    </row>
    <row r="146" ht="15.75">
      <c r="C146" s="160"/>
    </row>
    <row r="147" ht="15.75">
      <c r="C147" s="160"/>
    </row>
    <row r="148" ht="15.75">
      <c r="C148" s="160"/>
    </row>
    <row r="149" ht="15.75">
      <c r="C149" s="160"/>
    </row>
    <row r="150" ht="15.75">
      <c r="C150" s="160"/>
    </row>
    <row r="151" ht="15.75">
      <c r="C151" s="160"/>
    </row>
    <row r="152" ht="15.75">
      <c r="C152" s="160"/>
    </row>
    <row r="153" ht="15.75">
      <c r="C153" s="160"/>
    </row>
    <row r="154" ht="15.75">
      <c r="C154" s="160"/>
    </row>
    <row r="155" ht="15.75">
      <c r="C155" s="160"/>
    </row>
    <row r="156" ht="15.75">
      <c r="C156" s="160"/>
    </row>
    <row r="157" ht="15.75">
      <c r="C157" s="160"/>
    </row>
    <row r="158" ht="15.75">
      <c r="C158" s="160"/>
    </row>
    <row r="159" ht="15.75">
      <c r="C159" s="160"/>
    </row>
    <row r="160" ht="15.75">
      <c r="C160" s="160"/>
    </row>
    <row r="161" ht="15.75">
      <c r="C161" s="160"/>
    </row>
    <row r="162" ht="15.75">
      <c r="C162" s="160"/>
    </row>
    <row r="163" ht="15.75">
      <c r="C163" s="160"/>
    </row>
    <row r="164" ht="15.75">
      <c r="C164" s="160"/>
    </row>
    <row r="165" ht="15.75">
      <c r="C165" s="160"/>
    </row>
    <row r="166" ht="15.75">
      <c r="C166" s="160"/>
    </row>
    <row r="167" ht="15.75">
      <c r="C167" s="160"/>
    </row>
    <row r="168" ht="15.75">
      <c r="C168" s="160"/>
    </row>
    <row r="169" ht="15.75">
      <c r="C169" s="160"/>
    </row>
    <row r="170" ht="15.75">
      <c r="C170" s="160"/>
    </row>
    <row r="171" ht="15.75">
      <c r="C171" s="160"/>
    </row>
    <row r="172" ht="15.75">
      <c r="C172" s="160"/>
    </row>
    <row r="173" ht="15.75">
      <c r="C173" s="160"/>
    </row>
    <row r="174" ht="15.75">
      <c r="C174" s="160"/>
    </row>
    <row r="175" ht="15.75">
      <c r="C175" s="160"/>
    </row>
    <row r="176" ht="15.75">
      <c r="C176" s="160"/>
    </row>
    <row r="177" ht="15.75">
      <c r="C177" s="160"/>
    </row>
    <row r="178" ht="15.75">
      <c r="C178" s="160"/>
    </row>
    <row r="179" ht="15.75">
      <c r="C179" s="160"/>
    </row>
    <row r="180" ht="15.75">
      <c r="C180" s="160"/>
    </row>
    <row r="181" ht="15.75">
      <c r="C181" s="160"/>
    </row>
    <row r="182" ht="15.75">
      <c r="C182" s="160"/>
    </row>
    <row r="183" ht="15.75">
      <c r="C183" s="160"/>
    </row>
    <row r="184" ht="15.75">
      <c r="C184" s="160"/>
    </row>
    <row r="185" ht="15.75">
      <c r="C185" s="160"/>
    </row>
    <row r="186" ht="15.75">
      <c r="C186" s="160"/>
    </row>
    <row r="187" ht="15.75">
      <c r="C187" s="160"/>
    </row>
    <row r="188" ht="15.75">
      <c r="C188" s="160"/>
    </row>
    <row r="189" ht="15.75">
      <c r="C189" s="160"/>
    </row>
    <row r="190" ht="15.75">
      <c r="C190" s="160"/>
    </row>
    <row r="191" ht="15.75">
      <c r="C191" s="160"/>
    </row>
    <row r="192" ht="15.75">
      <c r="C192" s="160"/>
    </row>
    <row r="193" ht="15.75">
      <c r="C193" s="160"/>
    </row>
    <row r="194" ht="15.75">
      <c r="C194" s="160"/>
    </row>
    <row r="195" ht="15.75">
      <c r="C195" s="160"/>
    </row>
    <row r="196" ht="15.75">
      <c r="C196" s="160"/>
    </row>
    <row r="197" ht="15.75">
      <c r="C197" s="160"/>
    </row>
    <row r="198" ht="15.75">
      <c r="C198" s="160"/>
    </row>
    <row r="199" ht="15.75">
      <c r="C199" s="160"/>
    </row>
    <row r="200" ht="15.75">
      <c r="C200" s="160"/>
    </row>
    <row r="201" ht="15.75">
      <c r="C201" s="160"/>
    </row>
    <row r="202" ht="15.75">
      <c r="C202" s="160"/>
    </row>
    <row r="203" ht="15.75">
      <c r="C203" s="160"/>
    </row>
    <row r="204" ht="15.75">
      <c r="C204" s="160"/>
    </row>
    <row r="205" ht="15.75">
      <c r="C205" s="160"/>
    </row>
    <row r="206" ht="15.75">
      <c r="C206" s="160"/>
    </row>
    <row r="207" ht="15.75">
      <c r="C207" s="160"/>
    </row>
    <row r="208" ht="15.75">
      <c r="C208" s="160"/>
    </row>
    <row r="209" ht="15.75">
      <c r="C209" s="160"/>
    </row>
    <row r="210" ht="15.75">
      <c r="C210" s="160"/>
    </row>
    <row r="211" ht="15.75">
      <c r="C211" s="160"/>
    </row>
    <row r="212" ht="15.75">
      <c r="C212" s="160"/>
    </row>
    <row r="213" ht="15.75">
      <c r="C213" s="160"/>
    </row>
    <row r="214" ht="15.75">
      <c r="C214" s="160"/>
    </row>
    <row r="215" ht="15.75">
      <c r="C215" s="160"/>
    </row>
    <row r="216" ht="15.75">
      <c r="C216" s="160"/>
    </row>
    <row r="217" ht="15.75">
      <c r="C217" s="160"/>
    </row>
    <row r="218" ht="15.75">
      <c r="C218" s="160"/>
    </row>
    <row r="219" ht="15.75">
      <c r="C219" s="160"/>
    </row>
    <row r="220" ht="15.75">
      <c r="C220" s="160"/>
    </row>
    <row r="221" ht="15.75">
      <c r="C221" s="160"/>
    </row>
    <row r="222" ht="15.75">
      <c r="C222" s="160"/>
    </row>
    <row r="223" ht="15.75">
      <c r="C223" s="160"/>
    </row>
    <row r="224" ht="15.75">
      <c r="C224" s="160"/>
    </row>
    <row r="225" ht="15.75">
      <c r="C225" s="160"/>
    </row>
    <row r="226" ht="15.75">
      <c r="C226" s="160"/>
    </row>
    <row r="227" ht="15.75">
      <c r="C227" s="160"/>
    </row>
    <row r="228" ht="15.75">
      <c r="C228" s="160"/>
    </row>
    <row r="229" ht="15.75">
      <c r="C229" s="160"/>
    </row>
    <row r="230" ht="15.75">
      <c r="C230" s="160"/>
    </row>
    <row r="231" ht="15.75">
      <c r="C231" s="160"/>
    </row>
    <row r="232" ht="15.75">
      <c r="C232" s="160"/>
    </row>
    <row r="233" ht="15.75">
      <c r="C233" s="160"/>
    </row>
    <row r="234" ht="15.75">
      <c r="C234" s="160"/>
    </row>
    <row r="235" ht="15.75">
      <c r="C235" s="160"/>
    </row>
    <row r="236" ht="15.75">
      <c r="C236" s="160"/>
    </row>
    <row r="237" ht="15.75">
      <c r="C237" s="160"/>
    </row>
    <row r="238" ht="15.75">
      <c r="C238" s="160"/>
    </row>
    <row r="239" ht="15.75">
      <c r="C239" s="160"/>
    </row>
    <row r="240" ht="15.75">
      <c r="C240" s="160"/>
    </row>
    <row r="241" ht="15.75">
      <c r="C241" s="160"/>
    </row>
    <row r="242" ht="15.75">
      <c r="C242" s="160"/>
    </row>
    <row r="243" ht="15.75">
      <c r="C243" s="160"/>
    </row>
    <row r="244" ht="15.75">
      <c r="C244" s="160"/>
    </row>
    <row r="245" ht="15.75">
      <c r="C245" s="160"/>
    </row>
    <row r="246" ht="15.75">
      <c r="C246" s="160"/>
    </row>
    <row r="247" ht="15.75">
      <c r="C247" s="160"/>
    </row>
    <row r="248" ht="15.75">
      <c r="C248" s="160"/>
    </row>
    <row r="249" ht="15.75">
      <c r="C249" s="160"/>
    </row>
    <row r="250" ht="15.75">
      <c r="C250" s="160"/>
    </row>
    <row r="251" ht="15.75">
      <c r="C251" s="160"/>
    </row>
    <row r="252" ht="15.75">
      <c r="C252" s="160"/>
    </row>
    <row r="253" ht="15.75">
      <c r="C253" s="160"/>
    </row>
    <row r="254" ht="15.75">
      <c r="C254" s="160"/>
    </row>
    <row r="255" ht="15.75">
      <c r="C255" s="160"/>
    </row>
    <row r="256" ht="15.75">
      <c r="C256" s="160"/>
    </row>
    <row r="257" ht="15.75">
      <c r="C257" s="160"/>
    </row>
    <row r="258" ht="15.75">
      <c r="C258" s="160"/>
    </row>
    <row r="259" ht="15.75">
      <c r="C259" s="160"/>
    </row>
    <row r="260" ht="15.75">
      <c r="C260" s="160"/>
    </row>
    <row r="261" ht="15.75">
      <c r="C261" s="160"/>
    </row>
    <row r="262" ht="15.75">
      <c r="C262" s="160"/>
    </row>
    <row r="263" ht="15.75">
      <c r="C263" s="160"/>
    </row>
    <row r="264" ht="15.75">
      <c r="C264" s="160"/>
    </row>
    <row r="265" ht="15.75">
      <c r="C265" s="160"/>
    </row>
    <row r="266" ht="15.75">
      <c r="C266" s="160"/>
    </row>
    <row r="267" ht="15.75">
      <c r="C267" s="160"/>
    </row>
    <row r="268" ht="15.75">
      <c r="C268" s="160"/>
    </row>
    <row r="269" ht="15.75">
      <c r="C269" s="160"/>
    </row>
    <row r="270" ht="15.75">
      <c r="C270" s="160"/>
    </row>
    <row r="271" ht="15.75">
      <c r="C271" s="160"/>
    </row>
    <row r="272" ht="15.75">
      <c r="C272" s="160"/>
    </row>
    <row r="273" ht="15.75">
      <c r="C273" s="160"/>
    </row>
    <row r="274" ht="15.75">
      <c r="C274" s="160"/>
    </row>
    <row r="275" ht="15.75">
      <c r="C275" s="160"/>
    </row>
    <row r="276" ht="15.75">
      <c r="C276" s="160"/>
    </row>
    <row r="277" ht="15.75">
      <c r="C277" s="160"/>
    </row>
    <row r="278" ht="15.75">
      <c r="C278" s="160"/>
    </row>
    <row r="279" ht="15.75">
      <c r="C279" s="160"/>
    </row>
    <row r="280" ht="15.75">
      <c r="C280" s="160"/>
    </row>
    <row r="281" ht="15.75">
      <c r="C281" s="160"/>
    </row>
    <row r="282" ht="15.75">
      <c r="C282" s="160"/>
    </row>
    <row r="283" ht="15.75">
      <c r="C283" s="160"/>
    </row>
    <row r="284" ht="15.75">
      <c r="C284" s="160"/>
    </row>
    <row r="285" ht="15.75">
      <c r="C285" s="160"/>
    </row>
    <row r="286" ht="15.75">
      <c r="C286" s="160"/>
    </row>
    <row r="287" ht="15.75">
      <c r="C287" s="160"/>
    </row>
    <row r="288" ht="15.75">
      <c r="C288" s="160"/>
    </row>
    <row r="289" ht="15.75">
      <c r="C289" s="160"/>
    </row>
    <row r="290" ht="15.75">
      <c r="C290" s="160"/>
    </row>
    <row r="291" ht="15.75">
      <c r="C291" s="160"/>
    </row>
    <row r="292" ht="15.75">
      <c r="C292" s="160"/>
    </row>
    <row r="293" ht="15.75">
      <c r="C293" s="160"/>
    </row>
    <row r="294" ht="15.75">
      <c r="C294" s="160"/>
    </row>
    <row r="295" ht="15.75">
      <c r="C295" s="160"/>
    </row>
    <row r="296" ht="15.75">
      <c r="C296" s="160"/>
    </row>
    <row r="297" ht="15.75">
      <c r="C297" s="160"/>
    </row>
    <row r="298" ht="15.75">
      <c r="C298" s="160"/>
    </row>
    <row r="299" ht="15.75">
      <c r="C299" s="160"/>
    </row>
    <row r="300" ht="15.75">
      <c r="C300" s="160"/>
    </row>
    <row r="301" ht="15.75">
      <c r="C301" s="160"/>
    </row>
    <row r="302" ht="15.75">
      <c r="C302" s="160"/>
    </row>
    <row r="303" ht="15.75">
      <c r="C303" s="160"/>
    </row>
    <row r="304" ht="15.75">
      <c r="C304" s="160"/>
    </row>
    <row r="305" ht="15.75">
      <c r="C305" s="160"/>
    </row>
    <row r="306" ht="15.75">
      <c r="C306" s="160"/>
    </row>
    <row r="307" ht="15.75">
      <c r="C307" s="160"/>
    </row>
    <row r="308" ht="15.75">
      <c r="C308" s="160"/>
    </row>
    <row r="309" ht="15.75">
      <c r="C309" s="160"/>
    </row>
    <row r="310" ht="15.75">
      <c r="C310" s="160"/>
    </row>
    <row r="311" ht="15.75">
      <c r="C311" s="160"/>
    </row>
    <row r="312" ht="15.75">
      <c r="C312" s="160"/>
    </row>
    <row r="313" ht="15.75">
      <c r="C313" s="160"/>
    </row>
    <row r="314" ht="15.75">
      <c r="C314" s="160"/>
    </row>
    <row r="315" ht="15.75">
      <c r="C315" s="160"/>
    </row>
    <row r="316" ht="15.75">
      <c r="C316" s="160"/>
    </row>
    <row r="317" ht="15.75">
      <c r="C317" s="160"/>
    </row>
    <row r="318" ht="15.75">
      <c r="C318" s="160"/>
    </row>
    <row r="319" ht="15.75">
      <c r="C319" s="160"/>
    </row>
    <row r="320" ht="15.75">
      <c r="C320" s="160"/>
    </row>
    <row r="321" ht="15.75">
      <c r="C321" s="160"/>
    </row>
    <row r="322" ht="15.75">
      <c r="C322" s="160"/>
    </row>
    <row r="323" ht="15.75">
      <c r="C323" s="160"/>
    </row>
    <row r="324" ht="15.75">
      <c r="C324" s="160"/>
    </row>
    <row r="325" ht="15.75">
      <c r="C325" s="160"/>
    </row>
    <row r="326" ht="15.75">
      <c r="C326" s="160"/>
    </row>
    <row r="327" ht="15.75">
      <c r="C327" s="160"/>
    </row>
    <row r="328" ht="15.75">
      <c r="C328" s="160"/>
    </row>
    <row r="329" ht="15.75">
      <c r="C329" s="160"/>
    </row>
    <row r="330" ht="15.75">
      <c r="C330" s="160"/>
    </row>
    <row r="331" ht="15.75">
      <c r="C331" s="160"/>
    </row>
    <row r="332" ht="15.75">
      <c r="C332" s="160"/>
    </row>
    <row r="333" ht="15.75">
      <c r="C333" s="160"/>
    </row>
    <row r="334" ht="15.75">
      <c r="C334" s="160"/>
    </row>
    <row r="335" ht="15.75">
      <c r="C335" s="160"/>
    </row>
    <row r="336" ht="15.75">
      <c r="C336" s="160"/>
    </row>
    <row r="337" ht="15.75">
      <c r="C337" s="160"/>
    </row>
    <row r="338" ht="15.75">
      <c r="C338" s="160"/>
    </row>
    <row r="339" ht="15.75">
      <c r="C339" s="160"/>
    </row>
    <row r="340" ht="15.75">
      <c r="C340" s="160"/>
    </row>
    <row r="341" ht="15.75">
      <c r="C341" s="160"/>
    </row>
    <row r="342" ht="15.75">
      <c r="C342" s="160"/>
    </row>
    <row r="343" ht="15.75">
      <c r="C343" s="160"/>
    </row>
    <row r="344" ht="15.75">
      <c r="C344" s="160"/>
    </row>
    <row r="345" ht="15.75">
      <c r="C345" s="160"/>
    </row>
    <row r="346" ht="15.75">
      <c r="C346" s="160"/>
    </row>
    <row r="347" ht="15.75">
      <c r="C347" s="160"/>
    </row>
    <row r="348" ht="15.75">
      <c r="C348" s="160"/>
    </row>
    <row r="349" ht="15.75">
      <c r="C349" s="160"/>
    </row>
    <row r="350" ht="15.75">
      <c r="C350" s="160"/>
    </row>
    <row r="351" ht="15.75">
      <c r="C351" s="160"/>
    </row>
    <row r="352" ht="15.75">
      <c r="C352" s="160"/>
    </row>
    <row r="353" ht="15.75">
      <c r="C353" s="160"/>
    </row>
    <row r="354" ht="15.75">
      <c r="C354" s="160"/>
    </row>
    <row r="355" ht="15.75">
      <c r="C355" s="160"/>
    </row>
    <row r="356" ht="15.75">
      <c r="C356" s="160"/>
    </row>
    <row r="357" ht="15.75">
      <c r="C357" s="160"/>
    </row>
    <row r="358" ht="15.75">
      <c r="C358" s="160"/>
    </row>
    <row r="359" ht="15.75">
      <c r="C359" s="160"/>
    </row>
    <row r="360" ht="15.75">
      <c r="C360" s="160"/>
    </row>
    <row r="361" ht="15.75">
      <c r="C361" s="160"/>
    </row>
    <row r="362" ht="15.75">
      <c r="C362" s="160"/>
    </row>
    <row r="363" ht="15.75">
      <c r="C363" s="160"/>
    </row>
    <row r="364" ht="15.75">
      <c r="C364" s="160"/>
    </row>
    <row r="365" ht="15.75">
      <c r="C365" s="160"/>
    </row>
    <row r="366" ht="15.75">
      <c r="C366" s="160"/>
    </row>
    <row r="367" ht="15.75">
      <c r="C367" s="160"/>
    </row>
    <row r="368" ht="15.75">
      <c r="C368" s="160"/>
    </row>
    <row r="369" ht="15.75">
      <c r="C369" s="160"/>
    </row>
    <row r="370" ht="15.75">
      <c r="C370" s="160"/>
    </row>
    <row r="371" ht="15.75">
      <c r="C371" s="160"/>
    </row>
    <row r="372" ht="15.75">
      <c r="C372" s="160"/>
    </row>
    <row r="373" ht="15.75">
      <c r="C373" s="160"/>
    </row>
    <row r="374" ht="15.75">
      <c r="C374" s="160"/>
    </row>
    <row r="375" ht="15.75">
      <c r="C375" s="160"/>
    </row>
    <row r="376" ht="15.75">
      <c r="C376" s="160"/>
    </row>
    <row r="377" ht="15.75">
      <c r="C377" s="160"/>
    </row>
    <row r="378" ht="15.75">
      <c r="C378" s="160"/>
    </row>
    <row r="379" ht="15.75">
      <c r="C379" s="160"/>
    </row>
    <row r="380" ht="15.75">
      <c r="C380" s="160"/>
    </row>
    <row r="381" ht="15.75">
      <c r="C381" s="160"/>
    </row>
    <row r="382" ht="15.75">
      <c r="C382" s="160"/>
    </row>
    <row r="383" ht="15.75">
      <c r="C383" s="160"/>
    </row>
    <row r="384" ht="15.75">
      <c r="C384" s="160"/>
    </row>
    <row r="385" ht="15.75">
      <c r="C385" s="160"/>
    </row>
    <row r="386" ht="15.75">
      <c r="C386" s="160"/>
    </row>
    <row r="387" ht="15.75">
      <c r="C387" s="160"/>
    </row>
    <row r="388" ht="15.75">
      <c r="C388" s="160"/>
    </row>
    <row r="389" ht="15.75">
      <c r="C389" s="160"/>
    </row>
    <row r="390" ht="15.75">
      <c r="C390" s="160"/>
    </row>
    <row r="391" ht="15.75">
      <c r="C391" s="160"/>
    </row>
    <row r="392" ht="15.75">
      <c r="C392" s="160"/>
    </row>
    <row r="393" ht="15.75">
      <c r="C393" s="160"/>
    </row>
    <row r="394" ht="15.75">
      <c r="C394" s="160"/>
    </row>
    <row r="395" ht="15.75">
      <c r="C395" s="160"/>
    </row>
    <row r="396" ht="15.75">
      <c r="C396" s="160"/>
    </row>
    <row r="397" ht="15.75">
      <c r="C397" s="160"/>
    </row>
    <row r="398" ht="15.75">
      <c r="C398" s="160"/>
    </row>
    <row r="399" ht="15.75">
      <c r="C399" s="160"/>
    </row>
    <row r="400" ht="15.75">
      <c r="C400" s="160"/>
    </row>
    <row r="401" ht="15.75">
      <c r="C401" s="160"/>
    </row>
    <row r="402" ht="15.75">
      <c r="C402" s="160"/>
    </row>
    <row r="403" ht="15.75">
      <c r="C403" s="160"/>
    </row>
    <row r="404" ht="15.75">
      <c r="C404" s="160"/>
    </row>
    <row r="405" ht="15.75">
      <c r="C405" s="160"/>
    </row>
    <row r="406" ht="15.75">
      <c r="C406" s="160"/>
    </row>
    <row r="407" ht="15.75">
      <c r="C407" s="160"/>
    </row>
    <row r="408" ht="15.75">
      <c r="C408" s="160"/>
    </row>
    <row r="409" ht="15.75">
      <c r="C409" s="160"/>
    </row>
    <row r="410" ht="15.75">
      <c r="C410" s="160"/>
    </row>
    <row r="411" ht="15.75">
      <c r="C411" s="160"/>
    </row>
    <row r="412" ht="15.75">
      <c r="C412" s="160"/>
    </row>
    <row r="413" ht="15.75">
      <c r="C413" s="160"/>
    </row>
    <row r="414" ht="15.75">
      <c r="C414" s="160"/>
    </row>
    <row r="415" ht="15.75">
      <c r="C415" s="160"/>
    </row>
    <row r="416" ht="15.75">
      <c r="C416" s="160"/>
    </row>
    <row r="417" ht="15.75">
      <c r="C417" s="160"/>
    </row>
    <row r="418" ht="15.75">
      <c r="C418" s="160"/>
    </row>
    <row r="419" ht="15.75">
      <c r="C419" s="160"/>
    </row>
    <row r="420" ht="15.75">
      <c r="C420" s="160"/>
    </row>
    <row r="421" ht="15.75">
      <c r="C421" s="160"/>
    </row>
    <row r="422" ht="15.75">
      <c r="C422" s="160"/>
    </row>
    <row r="423" ht="15.75">
      <c r="C423" s="160"/>
    </row>
    <row r="424" ht="15.75">
      <c r="C424" s="160"/>
    </row>
    <row r="425" ht="15.75">
      <c r="C425" s="160"/>
    </row>
    <row r="426" ht="15.75">
      <c r="C426" s="160"/>
    </row>
    <row r="427" ht="15.75">
      <c r="C427" s="160"/>
    </row>
    <row r="428" ht="15.75">
      <c r="C428" s="160"/>
    </row>
    <row r="429" ht="15.75">
      <c r="C429" s="160"/>
    </row>
    <row r="430" ht="15.75">
      <c r="C430" s="160"/>
    </row>
    <row r="431" ht="15.75">
      <c r="C431" s="160"/>
    </row>
    <row r="432" ht="15.75">
      <c r="C432" s="160"/>
    </row>
    <row r="433" ht="15.75">
      <c r="C433" s="160"/>
    </row>
    <row r="434" ht="15.75">
      <c r="C434" s="160"/>
    </row>
    <row r="435" ht="15.75">
      <c r="C435" s="160"/>
    </row>
    <row r="436" ht="15.75">
      <c r="C436" s="160"/>
    </row>
    <row r="437" ht="15.75">
      <c r="C437" s="160"/>
    </row>
    <row r="438" ht="15.75">
      <c r="C438" s="160"/>
    </row>
    <row r="439" ht="15.75">
      <c r="C439" s="160"/>
    </row>
    <row r="440" ht="15.75">
      <c r="C440" s="160"/>
    </row>
    <row r="441" ht="15.75">
      <c r="C441" s="160"/>
    </row>
    <row r="442" ht="15.75">
      <c r="C442" s="160"/>
    </row>
    <row r="443" ht="15.75">
      <c r="C443" s="160"/>
    </row>
    <row r="444" ht="15.75">
      <c r="C444" s="160"/>
    </row>
    <row r="445" ht="15.75">
      <c r="C445" s="160"/>
    </row>
    <row r="446" ht="15.75">
      <c r="C446" s="160"/>
    </row>
    <row r="447" ht="15.75">
      <c r="C447" s="160"/>
    </row>
    <row r="448" ht="15.75">
      <c r="C448" s="160"/>
    </row>
    <row r="449" ht="15.75">
      <c r="C449" s="160"/>
    </row>
    <row r="450" ht="15.75">
      <c r="C450" s="160"/>
    </row>
    <row r="451" ht="15.75">
      <c r="C451" s="160"/>
    </row>
    <row r="452" ht="15.75">
      <c r="C452" s="160"/>
    </row>
    <row r="453" ht="15.75">
      <c r="C453" s="160"/>
    </row>
    <row r="454" ht="15.75">
      <c r="C454" s="160"/>
    </row>
    <row r="455" ht="15.75">
      <c r="C455" s="160"/>
    </row>
    <row r="456" ht="15.75">
      <c r="C456" s="160"/>
    </row>
    <row r="457" ht="15.75">
      <c r="C457" s="160"/>
    </row>
    <row r="458" ht="15.75">
      <c r="C458" s="160"/>
    </row>
    <row r="459" ht="15.75">
      <c r="C459" s="160"/>
    </row>
    <row r="460" ht="15.75">
      <c r="C460" s="160"/>
    </row>
    <row r="461" ht="15.75">
      <c r="C461" s="160"/>
    </row>
    <row r="462" ht="15.75">
      <c r="C462" s="160"/>
    </row>
    <row r="463" ht="15.75">
      <c r="C463" s="160"/>
    </row>
    <row r="464" ht="15.75">
      <c r="C464" s="160"/>
    </row>
    <row r="465" ht="15.75">
      <c r="C465" s="160"/>
    </row>
    <row r="466" ht="15.75">
      <c r="C466" s="160"/>
    </row>
    <row r="467" ht="15.75">
      <c r="C467" s="160"/>
    </row>
    <row r="468" ht="15.75">
      <c r="C468" s="160"/>
    </row>
    <row r="469" ht="15.75">
      <c r="C469" s="160"/>
    </row>
    <row r="470" ht="15.75">
      <c r="C470" s="160"/>
    </row>
    <row r="471" ht="15.75">
      <c r="C471" s="160"/>
    </row>
    <row r="472" ht="15.75">
      <c r="C472" s="160"/>
    </row>
    <row r="473" ht="15.75">
      <c r="C473" s="160"/>
    </row>
    <row r="474" ht="15.75">
      <c r="C474" s="160"/>
    </row>
    <row r="475" ht="15.75">
      <c r="C475" s="160"/>
    </row>
    <row r="476" ht="15.75">
      <c r="C476" s="160"/>
    </row>
    <row r="477" ht="15.75">
      <c r="C477" s="160"/>
    </row>
    <row r="478" ht="15.75">
      <c r="C478" s="160"/>
    </row>
    <row r="479" ht="15.75">
      <c r="C479" s="160"/>
    </row>
    <row r="480" ht="15.75">
      <c r="C480" s="160"/>
    </row>
    <row r="481" ht="15.75">
      <c r="C481" s="160"/>
    </row>
    <row r="482" ht="15.75">
      <c r="C482" s="160"/>
    </row>
    <row r="483" ht="15.75">
      <c r="C483" s="160"/>
    </row>
    <row r="484" ht="15.75">
      <c r="C484" s="160"/>
    </row>
    <row r="485" ht="15.75">
      <c r="C485" s="160"/>
    </row>
    <row r="486" ht="15.75">
      <c r="C486" s="160"/>
    </row>
    <row r="487" ht="15.75">
      <c r="C487" s="160"/>
    </row>
    <row r="488" ht="15.75">
      <c r="C488" s="160"/>
    </row>
    <row r="489" ht="15.75">
      <c r="C489" s="160"/>
    </row>
    <row r="490" ht="15.75">
      <c r="C490" s="160"/>
    </row>
    <row r="491" ht="15.75">
      <c r="C491" s="160"/>
    </row>
    <row r="492" ht="15.75">
      <c r="C492" s="160"/>
    </row>
    <row r="493" ht="15.75">
      <c r="C493" s="160"/>
    </row>
    <row r="494" ht="15.75">
      <c r="C494" s="160"/>
    </row>
    <row r="495" ht="15.75">
      <c r="C495" s="160"/>
    </row>
    <row r="496" ht="15.75">
      <c r="C496" s="160"/>
    </row>
    <row r="497" ht="15.75">
      <c r="C497" s="160"/>
    </row>
    <row r="498" ht="15.75">
      <c r="C498" s="160"/>
    </row>
    <row r="499" ht="15.75">
      <c r="C499" s="160"/>
    </row>
    <row r="500" ht="15.75">
      <c r="C500" s="160"/>
    </row>
    <row r="501" ht="15.75">
      <c r="C501" s="160"/>
    </row>
    <row r="502" ht="15.75">
      <c r="C502" s="160"/>
    </row>
    <row r="503" ht="15.75">
      <c r="C503" s="160"/>
    </row>
    <row r="504" ht="15.75">
      <c r="C504" s="160"/>
    </row>
    <row r="505" ht="15.75">
      <c r="C505" s="160"/>
    </row>
    <row r="506" ht="15.75">
      <c r="C506" s="160"/>
    </row>
    <row r="507" ht="15.75">
      <c r="C507" s="160"/>
    </row>
    <row r="508" ht="15.75">
      <c r="C508" s="160"/>
    </row>
    <row r="509" ht="15.75">
      <c r="C509" s="160"/>
    </row>
    <row r="510" ht="15.75">
      <c r="C510" s="160"/>
    </row>
    <row r="511" ht="15.75">
      <c r="C511" s="160"/>
    </row>
    <row r="512" ht="15.75">
      <c r="C512" s="160"/>
    </row>
    <row r="513" ht="15.75">
      <c r="C513" s="160"/>
    </row>
    <row r="514" ht="15.75">
      <c r="C514" s="160"/>
    </row>
    <row r="515" ht="15.75">
      <c r="C515" s="160"/>
    </row>
    <row r="516" ht="15.75">
      <c r="C516" s="160"/>
    </row>
    <row r="517" ht="15.75">
      <c r="C517" s="160"/>
    </row>
    <row r="518" ht="15.75">
      <c r="C518" s="160"/>
    </row>
    <row r="519" ht="15.75">
      <c r="C519" s="160"/>
    </row>
    <row r="520" ht="15.75">
      <c r="C520" s="160"/>
    </row>
    <row r="521" ht="15.75">
      <c r="C521" s="160"/>
    </row>
    <row r="522" ht="15.75">
      <c r="C522" s="160"/>
    </row>
    <row r="523" ht="15.75">
      <c r="C523" s="160"/>
    </row>
    <row r="524" ht="15.75">
      <c r="C524" s="160"/>
    </row>
    <row r="525" ht="15.75">
      <c r="C525" s="160"/>
    </row>
    <row r="526" ht="15.75">
      <c r="C526" s="160"/>
    </row>
    <row r="527" ht="15.75">
      <c r="C527" s="160"/>
    </row>
    <row r="528" ht="15.75">
      <c r="C528" s="160"/>
    </row>
    <row r="529" ht="15.75">
      <c r="C529" s="160"/>
    </row>
    <row r="530" ht="15.75">
      <c r="C530" s="160"/>
    </row>
    <row r="531" ht="15.75">
      <c r="C531" s="160"/>
    </row>
    <row r="532" ht="15.75">
      <c r="C532" s="160"/>
    </row>
    <row r="533" ht="15.75">
      <c r="C533" s="160"/>
    </row>
    <row r="534" ht="15.75">
      <c r="C534" s="160"/>
    </row>
    <row r="535" ht="15.75">
      <c r="C535" s="160"/>
    </row>
    <row r="536" ht="15.75">
      <c r="C536" s="160"/>
    </row>
    <row r="537" ht="15.75">
      <c r="C537" s="160"/>
    </row>
    <row r="538" ht="15.75">
      <c r="C538" s="160"/>
    </row>
    <row r="539" ht="15.75">
      <c r="C539" s="160"/>
    </row>
    <row r="540" ht="15.75">
      <c r="C540" s="160"/>
    </row>
    <row r="541" ht="15.75">
      <c r="C541" s="160"/>
    </row>
    <row r="542" ht="15.75">
      <c r="C542" s="160"/>
    </row>
    <row r="543" ht="15.75">
      <c r="C543" s="160"/>
    </row>
    <row r="544" ht="15.75">
      <c r="C544" s="160"/>
    </row>
    <row r="545" ht="15.75">
      <c r="C545" s="160"/>
    </row>
    <row r="546" ht="15.75">
      <c r="C546" s="160"/>
    </row>
    <row r="547" ht="15.75">
      <c r="C547" s="160"/>
    </row>
    <row r="548" ht="15.75">
      <c r="C548" s="160"/>
    </row>
    <row r="549" ht="15.75">
      <c r="C549" s="160"/>
    </row>
    <row r="550" ht="15.75">
      <c r="C550" s="160"/>
    </row>
    <row r="551" ht="15.75">
      <c r="C551" s="160"/>
    </row>
    <row r="552" ht="15.75">
      <c r="C552" s="160"/>
    </row>
    <row r="553" ht="15.75">
      <c r="C553" s="160"/>
    </row>
    <row r="554" ht="15.75">
      <c r="C554" s="160"/>
    </row>
    <row r="555" ht="15.75">
      <c r="C555" s="160"/>
    </row>
    <row r="556" ht="15.75">
      <c r="C556" s="160"/>
    </row>
    <row r="557" ht="15.75">
      <c r="C557" s="160"/>
    </row>
    <row r="558" ht="15.75">
      <c r="C558" s="160"/>
    </row>
    <row r="559" ht="15.75">
      <c r="C559" s="160"/>
    </row>
    <row r="560" ht="15.75">
      <c r="C560" s="160"/>
    </row>
    <row r="561" ht="15.75">
      <c r="C561" s="160"/>
    </row>
    <row r="562" ht="15.75">
      <c r="C562" s="160"/>
    </row>
    <row r="563" ht="15.75">
      <c r="C563" s="160"/>
    </row>
    <row r="564" ht="15.75">
      <c r="C564" s="160"/>
    </row>
    <row r="565" ht="15.75">
      <c r="C565" s="160"/>
    </row>
    <row r="566" ht="15.75">
      <c r="C566" s="160"/>
    </row>
    <row r="567" ht="15.75">
      <c r="C567" s="160"/>
    </row>
    <row r="568" ht="15.75">
      <c r="C568" s="160"/>
    </row>
    <row r="569" ht="15.75">
      <c r="C569" s="160"/>
    </row>
    <row r="570" ht="15.75">
      <c r="C570" s="160"/>
    </row>
    <row r="571" ht="15.75">
      <c r="C571" s="160"/>
    </row>
    <row r="572" ht="15.75">
      <c r="C572" s="160"/>
    </row>
    <row r="573" ht="15.75">
      <c r="C573" s="160"/>
    </row>
    <row r="574" ht="15.75">
      <c r="C574" s="160"/>
    </row>
    <row r="575" ht="15.75">
      <c r="C575" s="160"/>
    </row>
    <row r="576" ht="15.75">
      <c r="C576" s="160"/>
    </row>
    <row r="577" ht="15.75">
      <c r="C577" s="160"/>
    </row>
    <row r="578" ht="15.75">
      <c r="C578" s="160"/>
    </row>
    <row r="579" ht="15.75">
      <c r="C579" s="160"/>
    </row>
    <row r="580" ht="15.75">
      <c r="C580" s="160"/>
    </row>
    <row r="581" ht="15.75">
      <c r="C581" s="160"/>
    </row>
    <row r="582" ht="15.75">
      <c r="C582" s="160"/>
    </row>
    <row r="583" ht="15.75">
      <c r="C583" s="160"/>
    </row>
    <row r="584" ht="15.75">
      <c r="C584" s="160"/>
    </row>
    <row r="585" ht="15.75">
      <c r="C585" s="160"/>
    </row>
    <row r="586" ht="15.75">
      <c r="C586" s="160"/>
    </row>
    <row r="587" ht="15.75">
      <c r="C587" s="160"/>
    </row>
    <row r="588" ht="15.75">
      <c r="C588" s="160"/>
    </row>
    <row r="589" ht="15.75">
      <c r="C589" s="160"/>
    </row>
    <row r="590" ht="15.75">
      <c r="C590" s="160"/>
    </row>
    <row r="591" ht="15.75">
      <c r="C591" s="160"/>
    </row>
    <row r="592" ht="15.75">
      <c r="C592" s="160"/>
    </row>
    <row r="593" ht="15.75">
      <c r="C593" s="160"/>
    </row>
    <row r="594" ht="15.75">
      <c r="C594" s="160"/>
    </row>
    <row r="595" ht="15.75">
      <c r="C595" s="160"/>
    </row>
    <row r="596" ht="15.75">
      <c r="C596" s="160"/>
    </row>
    <row r="597" ht="15.75">
      <c r="C597" s="160"/>
    </row>
    <row r="598" ht="15.75">
      <c r="C598" s="160"/>
    </row>
    <row r="599" ht="15.75">
      <c r="C599" s="160"/>
    </row>
    <row r="600" ht="15.75">
      <c r="C600" s="160"/>
    </row>
    <row r="601" ht="15.75">
      <c r="C601" s="160"/>
    </row>
    <row r="602" ht="15.75">
      <c r="C602" s="160"/>
    </row>
    <row r="603" ht="15.75">
      <c r="C603" s="160"/>
    </row>
    <row r="604" ht="15.75">
      <c r="C604" s="160"/>
    </row>
    <row r="605" ht="15.75">
      <c r="C605" s="160"/>
    </row>
    <row r="606" ht="15.75">
      <c r="C606" s="160"/>
    </row>
    <row r="607" ht="15.75">
      <c r="C607" s="160"/>
    </row>
    <row r="608" ht="15.75">
      <c r="C608" s="160"/>
    </row>
    <row r="609" ht="15.75">
      <c r="C609" s="160"/>
    </row>
    <row r="610" ht="15.75">
      <c r="C610" s="160"/>
    </row>
    <row r="611" ht="15.75">
      <c r="C611" s="160"/>
    </row>
    <row r="612" ht="15.75">
      <c r="C612" s="160"/>
    </row>
    <row r="613" ht="15.75">
      <c r="C613" s="160"/>
    </row>
    <row r="614" ht="15.75">
      <c r="C614" s="160"/>
    </row>
    <row r="615" ht="15.75">
      <c r="C615" s="160"/>
    </row>
    <row r="616" ht="15.75">
      <c r="C616" s="160"/>
    </row>
    <row r="617" ht="15.75">
      <c r="C617" s="160"/>
    </row>
    <row r="618" ht="15.75">
      <c r="C618" s="160"/>
    </row>
    <row r="619" ht="15.75">
      <c r="C619" s="160"/>
    </row>
    <row r="620" ht="15.75">
      <c r="C620" s="160"/>
    </row>
    <row r="621" ht="15.75">
      <c r="C621" s="160"/>
    </row>
    <row r="622" ht="15.75">
      <c r="C622" s="160"/>
    </row>
    <row r="623" ht="15.75">
      <c r="C623" s="160"/>
    </row>
    <row r="624" ht="15.75">
      <c r="C624" s="160"/>
    </row>
    <row r="625" ht="15.75">
      <c r="C625" s="160"/>
    </row>
    <row r="626" ht="15.75">
      <c r="C626" s="160"/>
    </row>
    <row r="627" ht="15.75">
      <c r="C627" s="160"/>
    </row>
    <row r="628" ht="15.75">
      <c r="C628" s="160"/>
    </row>
    <row r="629" ht="15.75">
      <c r="C629" s="160"/>
    </row>
    <row r="630" ht="15.75">
      <c r="C630" s="160"/>
    </row>
    <row r="631" ht="15.75">
      <c r="C631" s="160"/>
    </row>
    <row r="632" ht="15.75">
      <c r="C632" s="160"/>
    </row>
    <row r="633" ht="15.75">
      <c r="C633" s="160"/>
    </row>
    <row r="634" ht="15.75">
      <c r="C634" s="160"/>
    </row>
    <row r="635" ht="15.75">
      <c r="C635" s="160"/>
    </row>
    <row r="636" ht="15.75">
      <c r="C636" s="160"/>
    </row>
    <row r="637" ht="15.75">
      <c r="C637" s="160"/>
    </row>
    <row r="638" ht="15.75">
      <c r="C638" s="160"/>
    </row>
    <row r="639" ht="15.75">
      <c r="C639" s="160"/>
    </row>
    <row r="640" ht="15.75">
      <c r="C640" s="160"/>
    </row>
    <row r="641" ht="15.75">
      <c r="C641" s="160"/>
    </row>
    <row r="642" ht="15.75">
      <c r="C642" s="160"/>
    </row>
    <row r="643" ht="15.75">
      <c r="C643" s="160"/>
    </row>
    <row r="644" ht="15.75">
      <c r="C644" s="160"/>
    </row>
    <row r="645" ht="15.75">
      <c r="C645" s="160"/>
    </row>
    <row r="646" ht="15.75">
      <c r="C646" s="160"/>
    </row>
    <row r="647" ht="15.75">
      <c r="C647" s="160"/>
    </row>
    <row r="648" ht="15.75">
      <c r="C648" s="160"/>
    </row>
    <row r="649" ht="15.75">
      <c r="C649" s="160"/>
    </row>
    <row r="650" ht="15.75">
      <c r="C650" s="160"/>
    </row>
    <row r="651" ht="15.75">
      <c r="C651" s="160"/>
    </row>
    <row r="652" ht="15.75">
      <c r="C652" s="160"/>
    </row>
    <row r="653" ht="15.75">
      <c r="C653" s="160"/>
    </row>
    <row r="654" ht="15.75">
      <c r="C654" s="160"/>
    </row>
    <row r="655" ht="15.75">
      <c r="C655" s="160"/>
    </row>
    <row r="656" ht="15.75">
      <c r="C656" s="160"/>
    </row>
    <row r="657" ht="15.75">
      <c r="C657" s="160"/>
    </row>
    <row r="658" ht="15.75">
      <c r="C658" s="160"/>
    </row>
    <row r="659" ht="15.75">
      <c r="C659" s="160"/>
    </row>
    <row r="660" ht="15.75">
      <c r="C660" s="160"/>
    </row>
    <row r="661" ht="15.75">
      <c r="C661" s="160"/>
    </row>
    <row r="662" ht="15.75">
      <c r="C662" s="160"/>
    </row>
    <row r="663" ht="15.75">
      <c r="C663" s="160"/>
    </row>
    <row r="664" ht="15.75">
      <c r="C664" s="160"/>
    </row>
    <row r="665" ht="15.75">
      <c r="C665" s="160"/>
    </row>
    <row r="666" ht="15.75">
      <c r="C666" s="160"/>
    </row>
    <row r="667" ht="15.75">
      <c r="C667" s="160"/>
    </row>
    <row r="668" ht="15.75">
      <c r="C668" s="160"/>
    </row>
    <row r="669" ht="15.75">
      <c r="C669" s="160"/>
    </row>
    <row r="670" ht="15.75">
      <c r="C670" s="160"/>
    </row>
    <row r="671" ht="15.75">
      <c r="C671" s="160"/>
    </row>
    <row r="672" ht="15.75">
      <c r="C672" s="160"/>
    </row>
    <row r="673" ht="15.75">
      <c r="C673" s="160"/>
    </row>
    <row r="674" ht="15.75">
      <c r="C674" s="160"/>
    </row>
    <row r="675" ht="15.75">
      <c r="C675" s="160"/>
    </row>
    <row r="676" ht="15.75">
      <c r="C676" s="160"/>
    </row>
    <row r="677" ht="15.75">
      <c r="C677" s="160"/>
    </row>
    <row r="678" ht="15.75">
      <c r="C678" s="160"/>
    </row>
    <row r="679" ht="15.75">
      <c r="C679" s="160"/>
    </row>
    <row r="680" ht="15.75">
      <c r="C680" s="160"/>
    </row>
    <row r="681" ht="15.75">
      <c r="C681" s="160"/>
    </row>
    <row r="682" ht="15.75">
      <c r="C682" s="160"/>
    </row>
    <row r="683" ht="15.75">
      <c r="C683" s="160"/>
    </row>
    <row r="684" ht="15.75">
      <c r="C684" s="160"/>
    </row>
    <row r="685" ht="15.75">
      <c r="C685" s="160"/>
    </row>
    <row r="686" ht="15.75">
      <c r="C686" s="160"/>
    </row>
    <row r="687" ht="15.75">
      <c r="C687" s="160"/>
    </row>
    <row r="688" ht="15.75">
      <c r="C688" s="160"/>
    </row>
    <row r="689" ht="15.75">
      <c r="C689" s="160"/>
    </row>
    <row r="690" ht="15.75">
      <c r="C690" s="160"/>
    </row>
    <row r="691" ht="15.75">
      <c r="C691" s="160"/>
    </row>
    <row r="692" ht="15.75">
      <c r="C692" s="160"/>
    </row>
    <row r="693" ht="15.75">
      <c r="C693" s="160"/>
    </row>
    <row r="694" ht="15.75">
      <c r="C694" s="160"/>
    </row>
    <row r="695" ht="15.75">
      <c r="C695" s="160"/>
    </row>
    <row r="696" ht="15.75">
      <c r="C696" s="160"/>
    </row>
    <row r="697" ht="15.75">
      <c r="C697" s="160"/>
    </row>
    <row r="698" ht="15.75">
      <c r="C698" s="160"/>
    </row>
    <row r="699" ht="15.75">
      <c r="C699" s="160"/>
    </row>
    <row r="700" ht="15.75">
      <c r="C700" s="160"/>
    </row>
    <row r="701" ht="15.75">
      <c r="C701" s="160"/>
    </row>
    <row r="702" ht="15.75">
      <c r="C702" s="160"/>
    </row>
    <row r="703" ht="15.75">
      <c r="C703" s="160"/>
    </row>
    <row r="704" ht="15.75">
      <c r="C704" s="160"/>
    </row>
    <row r="705" ht="15.75">
      <c r="C705" s="160"/>
    </row>
    <row r="706" ht="15.75">
      <c r="C706" s="160"/>
    </row>
    <row r="707" ht="15.75">
      <c r="C707" s="160"/>
    </row>
    <row r="708" ht="15.75">
      <c r="C708" s="160"/>
    </row>
    <row r="709" ht="15.75">
      <c r="C709" s="160"/>
    </row>
    <row r="710" ht="15.75">
      <c r="C710" s="160"/>
    </row>
    <row r="711" ht="15.75">
      <c r="C711" s="160"/>
    </row>
    <row r="712" ht="15.75">
      <c r="C712" s="160"/>
    </row>
    <row r="713" ht="15.75">
      <c r="C713" s="160"/>
    </row>
    <row r="714" ht="15.75">
      <c r="C714" s="160"/>
    </row>
    <row r="715" ht="15.75">
      <c r="C715" s="160"/>
    </row>
    <row r="716" ht="15.75">
      <c r="C716" s="160"/>
    </row>
    <row r="717" ht="15.75">
      <c r="C717" s="160"/>
    </row>
    <row r="718" ht="15.75">
      <c r="C718" s="160"/>
    </row>
    <row r="719" ht="15.75">
      <c r="C719" s="160"/>
    </row>
    <row r="720" ht="15.75">
      <c r="C720" s="160"/>
    </row>
    <row r="721" ht="15.75">
      <c r="C721" s="160"/>
    </row>
    <row r="722" ht="15.75">
      <c r="C722" s="160"/>
    </row>
    <row r="723" ht="15.75">
      <c r="C723" s="160"/>
    </row>
    <row r="724" ht="15.75">
      <c r="C724" s="160"/>
    </row>
    <row r="725" ht="15.75">
      <c r="C725" s="160"/>
    </row>
    <row r="726" ht="15.75">
      <c r="C726" s="160"/>
    </row>
    <row r="727" ht="15.75">
      <c r="C727" s="160"/>
    </row>
    <row r="728" ht="15.75">
      <c r="C728" s="160"/>
    </row>
    <row r="729" ht="15.75">
      <c r="C729" s="160"/>
    </row>
    <row r="730" ht="15.75">
      <c r="C730" s="160"/>
    </row>
    <row r="731" ht="15.75">
      <c r="C731" s="160"/>
    </row>
    <row r="732" ht="15.75">
      <c r="C732" s="160"/>
    </row>
    <row r="733" ht="15.75">
      <c r="C733" s="160"/>
    </row>
    <row r="734" ht="15.75">
      <c r="C734" s="160"/>
    </row>
    <row r="735" ht="15.75">
      <c r="C735" s="160"/>
    </row>
    <row r="736" ht="15.75">
      <c r="C736" s="160"/>
    </row>
    <row r="737" ht="15.75">
      <c r="C737" s="160"/>
    </row>
    <row r="738" ht="15.75">
      <c r="C738" s="160"/>
    </row>
    <row r="739" ht="15.75">
      <c r="C739" s="160"/>
    </row>
    <row r="740" ht="15.75">
      <c r="C740" s="160"/>
    </row>
    <row r="741" ht="15.75">
      <c r="C741" s="160"/>
    </row>
    <row r="742" ht="15.75">
      <c r="C742" s="160"/>
    </row>
    <row r="743" ht="15.75">
      <c r="C743" s="160"/>
    </row>
    <row r="744" ht="15.75">
      <c r="C744" s="160"/>
    </row>
    <row r="745" ht="15.75">
      <c r="C745" s="160"/>
    </row>
    <row r="746" ht="15.75">
      <c r="C746" s="160"/>
    </row>
    <row r="747" ht="15.75">
      <c r="C747" s="160"/>
    </row>
    <row r="748" ht="15.75">
      <c r="C748" s="160"/>
    </row>
    <row r="749" ht="15.75">
      <c r="C749" s="160"/>
    </row>
    <row r="750" ht="15.75">
      <c r="C750" s="160"/>
    </row>
    <row r="751" ht="15.75">
      <c r="C751" s="160"/>
    </row>
    <row r="752" ht="15.75">
      <c r="C752" s="160"/>
    </row>
    <row r="753" ht="15.75">
      <c r="C753" s="160"/>
    </row>
    <row r="754" ht="15.75">
      <c r="C754" s="160"/>
    </row>
    <row r="755" ht="15.75">
      <c r="C755" s="160"/>
    </row>
    <row r="756" ht="15.75">
      <c r="C756" s="160"/>
    </row>
    <row r="757" ht="15.75">
      <c r="C757" s="160"/>
    </row>
    <row r="758" ht="15.75">
      <c r="C758" s="160"/>
    </row>
    <row r="759" ht="15.75">
      <c r="C759" s="160"/>
    </row>
    <row r="760" ht="15.75">
      <c r="C760" s="160"/>
    </row>
    <row r="761" ht="15.75">
      <c r="C761" s="160"/>
    </row>
    <row r="762" ht="15.75">
      <c r="C762" s="160"/>
    </row>
    <row r="763" ht="15.75">
      <c r="C763" s="160"/>
    </row>
    <row r="764" ht="15.75">
      <c r="C764" s="160"/>
    </row>
    <row r="765" ht="15.75">
      <c r="C765" s="160"/>
    </row>
    <row r="766" ht="15.75">
      <c r="C766" s="160"/>
    </row>
    <row r="767" ht="15.75">
      <c r="C767" s="160"/>
    </row>
    <row r="768" ht="15.75">
      <c r="C768" s="160"/>
    </row>
    <row r="769" ht="15.75">
      <c r="C769" s="160"/>
    </row>
    <row r="770" ht="15.75">
      <c r="C770" s="160"/>
    </row>
    <row r="771" ht="15.75">
      <c r="C771" s="160"/>
    </row>
    <row r="772" ht="15.75">
      <c r="C772" s="160"/>
    </row>
    <row r="773" ht="15.75">
      <c r="C773" s="160"/>
    </row>
    <row r="774" ht="15.75">
      <c r="C774" s="160"/>
    </row>
    <row r="775" ht="15.75">
      <c r="C775" s="160"/>
    </row>
    <row r="776" ht="15.75">
      <c r="C776" s="160"/>
    </row>
    <row r="777" ht="15.75">
      <c r="C777" s="160"/>
    </row>
    <row r="778" ht="15.75">
      <c r="C778" s="160"/>
    </row>
    <row r="779" ht="15.75">
      <c r="C779" s="160"/>
    </row>
    <row r="780" ht="15.75">
      <c r="C780" s="160"/>
    </row>
    <row r="781" ht="15.75">
      <c r="C781" s="160"/>
    </row>
    <row r="782" ht="15.75">
      <c r="C782" s="160"/>
    </row>
    <row r="783" ht="15.75">
      <c r="C783" s="160"/>
    </row>
    <row r="784" ht="15.75">
      <c r="C784" s="160"/>
    </row>
    <row r="785" ht="15.75">
      <c r="C785" s="160"/>
    </row>
    <row r="786" ht="15.75">
      <c r="C786" s="160"/>
    </row>
    <row r="787" ht="15.75">
      <c r="C787" s="160"/>
    </row>
    <row r="788" ht="15.75">
      <c r="C788" s="160"/>
    </row>
    <row r="789" ht="15.75">
      <c r="C789" s="160"/>
    </row>
    <row r="790" ht="15.75">
      <c r="C790" s="160"/>
    </row>
    <row r="791" ht="15.75">
      <c r="C791" s="160"/>
    </row>
    <row r="792" ht="15.75">
      <c r="C792" s="160"/>
    </row>
    <row r="793" ht="15.75">
      <c r="C793" s="160"/>
    </row>
    <row r="794" ht="15.75">
      <c r="C794" s="160"/>
    </row>
    <row r="795" ht="15.75">
      <c r="C795" s="160"/>
    </row>
    <row r="796" ht="15.75">
      <c r="C796" s="160"/>
    </row>
    <row r="797" ht="15.75">
      <c r="C797" s="160"/>
    </row>
    <row r="798" ht="15.75">
      <c r="C798" s="160"/>
    </row>
    <row r="799" ht="15.75">
      <c r="C799" s="160"/>
    </row>
    <row r="800" ht="15.75">
      <c r="C800" s="160"/>
    </row>
    <row r="801" ht="15.75">
      <c r="C801" s="160"/>
    </row>
    <row r="802" ht="15.75">
      <c r="C802" s="160"/>
    </row>
    <row r="803" ht="15.75">
      <c r="C803" s="160"/>
    </row>
    <row r="804" ht="15.75">
      <c r="C804" s="160"/>
    </row>
    <row r="805" ht="15.75">
      <c r="C805" s="160"/>
    </row>
    <row r="806" ht="15.75">
      <c r="C806" s="160"/>
    </row>
    <row r="807" ht="15.75">
      <c r="C807" s="160"/>
    </row>
    <row r="808" ht="15.75">
      <c r="C808" s="160"/>
    </row>
    <row r="809" ht="15.75">
      <c r="C809" s="160"/>
    </row>
    <row r="810" ht="15.75">
      <c r="C810" s="160"/>
    </row>
    <row r="811" ht="15.75">
      <c r="C811" s="160"/>
    </row>
    <row r="812" ht="15.75">
      <c r="C812" s="160"/>
    </row>
    <row r="813" ht="15.75">
      <c r="C813" s="160"/>
    </row>
    <row r="814" ht="15.75">
      <c r="C814" s="160"/>
    </row>
    <row r="815" ht="15.75">
      <c r="C815" s="160"/>
    </row>
    <row r="816" ht="15.75">
      <c r="C816" s="160"/>
    </row>
    <row r="817" ht="15.75">
      <c r="C817" s="160"/>
    </row>
    <row r="818" ht="15.75">
      <c r="C818" s="160"/>
    </row>
    <row r="819" ht="15.75">
      <c r="C819" s="160"/>
    </row>
    <row r="820" ht="15.75">
      <c r="C820" s="160"/>
    </row>
    <row r="821" ht="15.75">
      <c r="C821" s="160"/>
    </row>
    <row r="822" ht="15.75">
      <c r="C822" s="160"/>
    </row>
    <row r="823" ht="15.75">
      <c r="C823" s="160"/>
    </row>
    <row r="824" ht="15.75">
      <c r="C824" s="160"/>
    </row>
    <row r="825" ht="15.75">
      <c r="C825" s="160"/>
    </row>
    <row r="826" ht="15.75">
      <c r="C826" s="160"/>
    </row>
    <row r="827" ht="15.75">
      <c r="C827" s="160"/>
    </row>
    <row r="828" ht="15.75">
      <c r="C828" s="160"/>
    </row>
    <row r="829" ht="15.75">
      <c r="C829" s="160"/>
    </row>
    <row r="830" ht="15.75">
      <c r="C830" s="160"/>
    </row>
    <row r="831" ht="15.75">
      <c r="C831" s="160"/>
    </row>
    <row r="832" ht="15.75">
      <c r="C832" s="160"/>
    </row>
    <row r="833" ht="15.75">
      <c r="C833" s="160"/>
    </row>
    <row r="834" ht="15.75">
      <c r="C834" s="160"/>
    </row>
    <row r="835" ht="15.75">
      <c r="C835" s="160"/>
    </row>
    <row r="836" ht="15.75">
      <c r="C836" s="160"/>
    </row>
    <row r="837" ht="15.75">
      <c r="C837" s="160"/>
    </row>
    <row r="838" ht="15.75">
      <c r="C838" s="160"/>
    </row>
    <row r="839" ht="15.75">
      <c r="C839" s="160"/>
    </row>
    <row r="840" ht="15.75">
      <c r="C840" s="160"/>
    </row>
    <row r="841" ht="15.75">
      <c r="C841" s="160"/>
    </row>
    <row r="842" ht="15.75">
      <c r="C842" s="160"/>
    </row>
    <row r="843" ht="15.75">
      <c r="C843" s="160"/>
    </row>
    <row r="844" ht="15.75">
      <c r="C844" s="160"/>
    </row>
    <row r="845" ht="15.75">
      <c r="C845" s="160"/>
    </row>
    <row r="846" ht="15.75">
      <c r="C846" s="160"/>
    </row>
    <row r="847" ht="15.75">
      <c r="C847" s="160"/>
    </row>
    <row r="848" ht="15.75">
      <c r="C848" s="160"/>
    </row>
    <row r="849" ht="15.75">
      <c r="C849" s="160"/>
    </row>
    <row r="850" ht="15.75">
      <c r="C850" s="160"/>
    </row>
    <row r="851" ht="15.75">
      <c r="C851" s="160"/>
    </row>
    <row r="852" ht="15.75">
      <c r="C852" s="160"/>
    </row>
    <row r="853" ht="15.75">
      <c r="C853" s="160"/>
    </row>
    <row r="854" ht="15.75">
      <c r="C854" s="160"/>
    </row>
    <row r="855" ht="15.75">
      <c r="C855" s="160"/>
    </row>
    <row r="856" ht="15.75">
      <c r="C856" s="160"/>
    </row>
    <row r="857" ht="15.75">
      <c r="C857" s="160"/>
    </row>
    <row r="858" ht="15.75">
      <c r="C858" s="160"/>
    </row>
    <row r="859" ht="15.75">
      <c r="C859" s="160"/>
    </row>
    <row r="860" ht="15.75">
      <c r="C860" s="160"/>
    </row>
    <row r="861" ht="15.75">
      <c r="C861" s="160"/>
    </row>
    <row r="862" ht="15.75">
      <c r="C862" s="160"/>
    </row>
    <row r="863" ht="15.75">
      <c r="C863" s="160"/>
    </row>
    <row r="864" ht="15.75">
      <c r="C864" s="160"/>
    </row>
    <row r="865" ht="15.75">
      <c r="C865" s="160"/>
    </row>
    <row r="866" ht="15.75">
      <c r="C866" s="160"/>
    </row>
    <row r="867" ht="15.75">
      <c r="C867" s="160"/>
    </row>
    <row r="868" ht="15.75">
      <c r="C868" s="160"/>
    </row>
    <row r="869" ht="15.75">
      <c r="C869" s="160"/>
    </row>
    <row r="870" ht="15.75">
      <c r="C870" s="160"/>
    </row>
    <row r="871" ht="15.75">
      <c r="C871" s="160"/>
    </row>
    <row r="872" ht="15.75">
      <c r="C872" s="160"/>
    </row>
    <row r="873" ht="15.75">
      <c r="C873" s="160"/>
    </row>
    <row r="874" ht="15.75">
      <c r="C874" s="160"/>
    </row>
    <row r="875" ht="15.75">
      <c r="C875" s="160"/>
    </row>
    <row r="876" ht="15.75">
      <c r="C876" s="160"/>
    </row>
    <row r="877" ht="15.75">
      <c r="C877" s="160"/>
    </row>
    <row r="878" ht="15.75">
      <c r="C878" s="160"/>
    </row>
    <row r="879" ht="15.75">
      <c r="C879" s="160"/>
    </row>
    <row r="880" ht="15.75">
      <c r="C880" s="160"/>
    </row>
    <row r="881" ht="15.75">
      <c r="C881" s="160"/>
    </row>
    <row r="882" ht="15.75">
      <c r="C882" s="160"/>
    </row>
    <row r="883" ht="15.75">
      <c r="C883" s="160"/>
    </row>
    <row r="884" ht="15.75">
      <c r="C884" s="160"/>
    </row>
    <row r="885" ht="15.75">
      <c r="C885" s="160"/>
    </row>
    <row r="886" ht="15.75">
      <c r="C886" s="160"/>
    </row>
    <row r="887" ht="15.75">
      <c r="C887" s="160"/>
    </row>
    <row r="888" ht="15.75">
      <c r="C888" s="160"/>
    </row>
    <row r="889" ht="15.75">
      <c r="C889" s="160"/>
    </row>
    <row r="890" ht="15.75">
      <c r="C890" s="160"/>
    </row>
    <row r="891" ht="15.75">
      <c r="C891" s="160"/>
    </row>
    <row r="892" ht="15.75">
      <c r="C892" s="160"/>
    </row>
    <row r="893" ht="15.75">
      <c r="C893" s="160"/>
    </row>
    <row r="894" ht="15.75">
      <c r="C894" s="160"/>
    </row>
    <row r="895" ht="15.75">
      <c r="C895" s="160"/>
    </row>
    <row r="896" ht="15.75">
      <c r="C896" s="160"/>
    </row>
    <row r="897" ht="15.75">
      <c r="C897" s="160"/>
    </row>
    <row r="898" ht="15.75">
      <c r="C898" s="160"/>
    </row>
    <row r="899" ht="15.75">
      <c r="C899" s="160"/>
    </row>
    <row r="900" ht="15.75">
      <c r="C900" s="160"/>
    </row>
    <row r="901" ht="15.75">
      <c r="C901" s="160"/>
    </row>
    <row r="902" ht="15.75">
      <c r="C902" s="160"/>
    </row>
    <row r="903" ht="15.75">
      <c r="C903" s="160"/>
    </row>
    <row r="904" ht="15.75">
      <c r="C904" s="160"/>
    </row>
    <row r="905" ht="15.75">
      <c r="C905" s="160"/>
    </row>
    <row r="906" ht="15.75">
      <c r="C906" s="160"/>
    </row>
    <row r="907" ht="15.75">
      <c r="C907" s="160"/>
    </row>
    <row r="908" ht="15.75">
      <c r="C908" s="160"/>
    </row>
    <row r="909" ht="15.75">
      <c r="C909" s="160"/>
    </row>
    <row r="910" ht="15.75">
      <c r="C910" s="160"/>
    </row>
    <row r="911" ht="15.75">
      <c r="C911" s="160"/>
    </row>
    <row r="912" ht="15.75">
      <c r="C912" s="160"/>
    </row>
    <row r="913" ht="15.75">
      <c r="C913" s="160"/>
    </row>
    <row r="914" ht="15.75">
      <c r="C914" s="160"/>
    </row>
    <row r="915" ht="15.75">
      <c r="C915" s="160"/>
    </row>
    <row r="916" ht="15.75">
      <c r="C916" s="160"/>
    </row>
    <row r="917" ht="15.75">
      <c r="C917" s="160"/>
    </row>
    <row r="918" ht="15.75">
      <c r="C918" s="160"/>
    </row>
    <row r="919" ht="15.75">
      <c r="C919" s="160"/>
    </row>
    <row r="920" ht="15.75">
      <c r="C920" s="160"/>
    </row>
    <row r="921" ht="15.75">
      <c r="C921" s="160"/>
    </row>
    <row r="922" ht="15.75">
      <c r="C922" s="160"/>
    </row>
    <row r="923" ht="15.75">
      <c r="C923" s="160"/>
    </row>
    <row r="924" ht="15.75">
      <c r="C924" s="160"/>
    </row>
    <row r="925" ht="15.75">
      <c r="C925" s="160"/>
    </row>
    <row r="926" ht="15.75">
      <c r="C926" s="160"/>
    </row>
    <row r="927" ht="15.75">
      <c r="C927" s="160"/>
    </row>
    <row r="928" ht="15.75">
      <c r="C928" s="160"/>
    </row>
    <row r="929" ht="15.75">
      <c r="C929" s="160"/>
    </row>
    <row r="930" ht="15.75">
      <c r="C930" s="160"/>
    </row>
    <row r="931" ht="15.75">
      <c r="C931" s="160"/>
    </row>
    <row r="932" ht="15.75">
      <c r="C932" s="160"/>
    </row>
    <row r="933" ht="15.75">
      <c r="C933" s="160"/>
    </row>
    <row r="934" ht="15.75">
      <c r="C934" s="160"/>
    </row>
    <row r="935" ht="15.75">
      <c r="C935" s="160"/>
    </row>
    <row r="936" ht="15.75">
      <c r="C936" s="160"/>
    </row>
    <row r="937" ht="15.75">
      <c r="C937" s="160"/>
    </row>
    <row r="938" ht="15.75">
      <c r="C938" s="160"/>
    </row>
    <row r="939" ht="15.75">
      <c r="C939" s="160"/>
    </row>
    <row r="940" ht="15.75">
      <c r="C940" s="160"/>
    </row>
    <row r="941" ht="15.75">
      <c r="C941" s="160"/>
    </row>
    <row r="942" ht="15.75">
      <c r="C942" s="160"/>
    </row>
    <row r="943" ht="15.75">
      <c r="C943" s="160"/>
    </row>
    <row r="944" ht="15.75">
      <c r="C944" s="160"/>
    </row>
    <row r="945" ht="15.75">
      <c r="C945" s="160"/>
    </row>
    <row r="946" ht="15.75">
      <c r="C946" s="160"/>
    </row>
    <row r="947" ht="15.75">
      <c r="C947" s="160"/>
    </row>
    <row r="948" ht="15.75">
      <c r="C948" s="160"/>
    </row>
    <row r="949" ht="15.75">
      <c r="C949" s="160"/>
    </row>
    <row r="950" ht="15.75">
      <c r="C950" s="160"/>
    </row>
    <row r="951" ht="15.75">
      <c r="C951" s="160"/>
    </row>
    <row r="952" ht="15.75">
      <c r="C952" s="160"/>
    </row>
    <row r="953" ht="15.75">
      <c r="C953" s="160"/>
    </row>
    <row r="954" ht="15.75">
      <c r="C954" s="160"/>
    </row>
    <row r="955" ht="15.75">
      <c r="C955" s="160"/>
    </row>
    <row r="956" ht="15.75">
      <c r="C956" s="160"/>
    </row>
    <row r="957" ht="15.75">
      <c r="C957" s="160"/>
    </row>
    <row r="958" ht="15.75">
      <c r="C958" s="160"/>
    </row>
    <row r="959" ht="15.75">
      <c r="C959" s="160"/>
    </row>
  </sheetData>
  <sheetProtection/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38.625" style="2" customWidth="1"/>
    <col min="2" max="2" width="12.875" style="1" customWidth="1"/>
    <col min="3" max="3" width="18.25390625" style="1" customWidth="1"/>
    <col min="4" max="4" width="21.00390625" style="1" customWidth="1"/>
    <col min="5" max="16384" width="9.125" style="1" customWidth="1"/>
  </cols>
  <sheetData>
    <row r="1" spans="1:4" ht="20.25" customHeight="1">
      <c r="A1" s="353" t="s">
        <v>771</v>
      </c>
      <c r="B1" s="364"/>
      <c r="C1" s="364"/>
      <c r="D1" s="364"/>
    </row>
    <row r="2" spans="1:4" ht="18" customHeight="1">
      <c r="A2" s="353" t="s">
        <v>860</v>
      </c>
      <c r="B2" s="364"/>
      <c r="C2" s="364"/>
      <c r="D2" s="364"/>
    </row>
    <row r="3" spans="1:4" ht="17.25" customHeight="1">
      <c r="A3" s="353" t="s">
        <v>174</v>
      </c>
      <c r="B3" s="364"/>
      <c r="C3" s="364"/>
      <c r="D3" s="364"/>
    </row>
    <row r="4" spans="1:4" ht="17.25" customHeight="1">
      <c r="A4" s="353" t="s">
        <v>890</v>
      </c>
      <c r="B4" s="364"/>
      <c r="C4" s="364"/>
      <c r="D4" s="364"/>
    </row>
    <row r="5" spans="1:4" ht="18.75">
      <c r="A5" s="122"/>
      <c r="B5" s="123"/>
      <c r="C5" s="123"/>
      <c r="D5" s="123"/>
    </row>
    <row r="6" spans="1:4" ht="18.75">
      <c r="A6" s="353" t="s">
        <v>740</v>
      </c>
      <c r="B6" s="364"/>
      <c r="C6" s="364"/>
      <c r="D6" s="364"/>
    </row>
    <row r="7" spans="1:4" ht="18.75">
      <c r="A7" s="353" t="s">
        <v>860</v>
      </c>
      <c r="B7" s="364"/>
      <c r="C7" s="364"/>
      <c r="D7" s="364"/>
    </row>
    <row r="8" spans="1:4" ht="18.75">
      <c r="A8" s="353" t="s">
        <v>174</v>
      </c>
      <c r="B8" s="364"/>
      <c r="C8" s="364"/>
      <c r="D8" s="364"/>
    </row>
    <row r="9" spans="1:4" ht="18.75">
      <c r="A9" s="353" t="s">
        <v>259</v>
      </c>
      <c r="B9" s="364"/>
      <c r="C9" s="364"/>
      <c r="D9" s="364"/>
    </row>
    <row r="10" spans="1:4" ht="18.75">
      <c r="A10" s="122"/>
      <c r="B10" s="123"/>
      <c r="C10" s="123"/>
      <c r="D10" s="123"/>
    </row>
    <row r="11" spans="1:4" ht="18" customHeight="1">
      <c r="A11" s="234"/>
      <c r="B11" s="353" t="s">
        <v>861</v>
      </c>
      <c r="C11" s="366"/>
      <c r="D11" s="366"/>
    </row>
    <row r="12" spans="1:4" ht="15.75" customHeight="1">
      <c r="A12" s="348"/>
      <c r="B12" s="348"/>
      <c r="C12" s="123"/>
      <c r="D12" s="123"/>
    </row>
    <row r="13" spans="1:4" ht="18.75">
      <c r="A13" s="235"/>
      <c r="B13" s="123"/>
      <c r="C13" s="123"/>
      <c r="D13" s="123"/>
    </row>
    <row r="14" spans="1:4" ht="18.75">
      <c r="A14" s="361" t="s">
        <v>862</v>
      </c>
      <c r="B14" s="366"/>
      <c r="C14" s="366"/>
      <c r="D14" s="366"/>
    </row>
    <row r="15" spans="1:4" ht="32.25" customHeight="1">
      <c r="A15" s="362" t="s">
        <v>863</v>
      </c>
      <c r="B15" s="366"/>
      <c r="C15" s="366"/>
      <c r="D15" s="366"/>
    </row>
    <row r="16" spans="1:4" ht="18.75">
      <c r="A16" s="45"/>
      <c r="B16" s="123"/>
      <c r="C16" s="123"/>
      <c r="D16" s="123"/>
    </row>
    <row r="17" spans="1:4" ht="18.75">
      <c r="A17" s="236"/>
      <c r="B17" s="365" t="s">
        <v>864</v>
      </c>
      <c r="C17" s="365"/>
      <c r="D17" s="365"/>
    </row>
    <row r="18" spans="1:4" ht="96" customHeight="1">
      <c r="A18" s="237" t="s">
        <v>745</v>
      </c>
      <c r="B18" s="237" t="s">
        <v>865</v>
      </c>
      <c r="C18" s="238" t="s">
        <v>866</v>
      </c>
      <c r="D18" s="238" t="s">
        <v>867</v>
      </c>
    </row>
    <row r="19" spans="1:4" ht="18.75">
      <c r="A19" s="239" t="s">
        <v>746</v>
      </c>
      <c r="B19" s="240">
        <f>SUM(B21,B22)</f>
        <v>9615.4</v>
      </c>
      <c r="C19" s="241"/>
      <c r="D19" s="242">
        <f>D21+D22</f>
        <v>1923.1</v>
      </c>
    </row>
    <row r="20" spans="1:4" ht="9" customHeight="1">
      <c r="A20" s="243"/>
      <c r="B20" s="244"/>
      <c r="C20" s="245"/>
      <c r="D20" s="246"/>
    </row>
    <row r="21" spans="1:4" ht="18.75">
      <c r="A21" s="247" t="s">
        <v>755</v>
      </c>
      <c r="B21" s="248">
        <f>C21+D21</f>
        <v>0</v>
      </c>
      <c r="C21" s="249"/>
      <c r="D21" s="250"/>
    </row>
    <row r="22" spans="1:4" ht="18.75">
      <c r="A22" s="251" t="s">
        <v>747</v>
      </c>
      <c r="B22" s="252">
        <f>C22+D22</f>
        <v>9615.4</v>
      </c>
      <c r="C22" s="253">
        <v>7692.3</v>
      </c>
      <c r="D22" s="254">
        <f>1033.01+890.09</f>
        <v>1923.1</v>
      </c>
    </row>
    <row r="23" ht="15.75">
      <c r="A23" s="121"/>
    </row>
    <row r="24" ht="15.75">
      <c r="A24" s="121"/>
    </row>
    <row r="25" ht="15.75">
      <c r="A25" s="121"/>
    </row>
    <row r="26" ht="15.75">
      <c r="A26" s="121"/>
    </row>
    <row r="27" ht="15.75">
      <c r="A27" s="121"/>
    </row>
    <row r="28" ht="15.75">
      <c r="A28" s="121"/>
    </row>
    <row r="29" ht="15.75">
      <c r="A29" s="121"/>
    </row>
    <row r="30" ht="15.75">
      <c r="A30" s="121"/>
    </row>
    <row r="31" ht="15.75">
      <c r="A31" s="124"/>
    </row>
    <row r="32" ht="15.75">
      <c r="A32" s="124"/>
    </row>
    <row r="33" ht="15.75">
      <c r="A33" s="121"/>
    </row>
    <row r="34" ht="15.75">
      <c r="A34" s="121"/>
    </row>
    <row r="35" ht="15.75">
      <c r="A35" s="124"/>
    </row>
    <row r="36" ht="15.75">
      <c r="A36" s="124"/>
    </row>
    <row r="37" ht="15.75">
      <c r="A37" s="124"/>
    </row>
    <row r="38" ht="15.75">
      <c r="A38" s="124"/>
    </row>
    <row r="39" ht="15.75">
      <c r="A39" s="124"/>
    </row>
    <row r="40" ht="15.75">
      <c r="A40" s="124"/>
    </row>
    <row r="41" ht="15.75">
      <c r="A41" s="124"/>
    </row>
    <row r="42" ht="15.75">
      <c r="A42" s="33"/>
    </row>
    <row r="43" ht="15.75">
      <c r="A43" s="125"/>
    </row>
  </sheetData>
  <sheetProtection/>
  <mergeCells count="13">
    <mergeCell ref="B17:D17"/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9.75390625" style="292" customWidth="1"/>
    <col min="2" max="2" width="14.75390625" style="0" customWidth="1"/>
    <col min="3" max="3" width="20.25390625" style="0" customWidth="1"/>
    <col min="4" max="4" width="21.25390625" style="0" customWidth="1"/>
  </cols>
  <sheetData>
    <row r="1" spans="1:4" ht="18.75">
      <c r="A1" s="367" t="s">
        <v>808</v>
      </c>
      <c r="B1" s="368"/>
      <c r="C1" s="368"/>
      <c r="D1" s="368"/>
    </row>
    <row r="2" spans="1:4" ht="18.75">
      <c r="A2" s="367" t="s">
        <v>741</v>
      </c>
      <c r="B2" s="368"/>
      <c r="C2" s="368"/>
      <c r="D2" s="368"/>
    </row>
    <row r="3" spans="1:4" ht="18.75">
      <c r="A3" s="367" t="s">
        <v>174</v>
      </c>
      <c r="B3" s="368"/>
      <c r="C3" s="368"/>
      <c r="D3" s="368"/>
    </row>
    <row r="4" spans="1:4" ht="18.75">
      <c r="A4" s="367" t="s">
        <v>890</v>
      </c>
      <c r="B4" s="368"/>
      <c r="C4" s="368"/>
      <c r="D4" s="368"/>
    </row>
    <row r="6" spans="1:4" ht="18.75">
      <c r="A6" s="367" t="s">
        <v>740</v>
      </c>
      <c r="B6" s="368"/>
      <c r="C6" s="368"/>
      <c r="D6" s="368"/>
    </row>
    <row r="7" spans="1:4" ht="18.75">
      <c r="A7" s="367" t="s">
        <v>741</v>
      </c>
      <c r="B7" s="368"/>
      <c r="C7" s="368"/>
      <c r="D7" s="368"/>
    </row>
    <row r="8" spans="1:4" ht="18.75">
      <c r="A8" s="367" t="s">
        <v>174</v>
      </c>
      <c r="B8" s="368"/>
      <c r="C8" s="368"/>
      <c r="D8" s="368"/>
    </row>
    <row r="9" spans="1:4" ht="18.75">
      <c r="A9" s="367" t="s">
        <v>259</v>
      </c>
      <c r="B9" s="368"/>
      <c r="C9" s="368"/>
      <c r="D9" s="368"/>
    </row>
    <row r="10" spans="1:4" ht="18.75">
      <c r="A10" s="257"/>
      <c r="B10" s="258"/>
      <c r="C10" s="258"/>
      <c r="D10" s="258"/>
    </row>
    <row r="11" spans="1:4" ht="15.75" customHeight="1">
      <c r="A11" s="259"/>
      <c r="B11" s="367" t="s">
        <v>880</v>
      </c>
      <c r="C11" s="369"/>
      <c r="D11" s="369"/>
    </row>
    <row r="12" spans="1:4" ht="15.75" customHeight="1">
      <c r="A12" s="370"/>
      <c r="B12" s="370"/>
      <c r="C12" s="258"/>
      <c r="D12" s="258"/>
    </row>
    <row r="13" spans="1:4" ht="18.75">
      <c r="A13" s="259"/>
      <c r="B13" s="258"/>
      <c r="C13" s="258"/>
      <c r="D13" s="258"/>
    </row>
    <row r="14" spans="1:4" ht="18.75">
      <c r="A14" s="361" t="s">
        <v>871</v>
      </c>
      <c r="B14" s="369"/>
      <c r="C14" s="369"/>
      <c r="D14" s="369"/>
    </row>
    <row r="15" spans="1:4" ht="58.5" customHeight="1">
      <c r="A15" s="362" t="s">
        <v>881</v>
      </c>
      <c r="B15" s="369"/>
      <c r="C15" s="369"/>
      <c r="D15" s="369"/>
    </row>
    <row r="16" spans="1:4" ht="18.75">
      <c r="A16" s="45"/>
      <c r="B16" s="258"/>
      <c r="C16" s="258"/>
      <c r="D16" s="258"/>
    </row>
    <row r="17" spans="1:4" ht="15.75" customHeight="1">
      <c r="A17" s="260"/>
      <c r="B17" s="258"/>
      <c r="C17" s="258"/>
      <c r="D17" s="258"/>
    </row>
    <row r="18" spans="1:4" ht="55.5" customHeight="1">
      <c r="A18" s="47" t="s">
        <v>745</v>
      </c>
      <c r="B18" s="47" t="s">
        <v>873</v>
      </c>
      <c r="C18" s="264" t="s">
        <v>866</v>
      </c>
      <c r="D18" s="264" t="s">
        <v>867</v>
      </c>
    </row>
    <row r="19" spans="1:4" ht="18.75">
      <c r="A19" s="239" t="s">
        <v>746</v>
      </c>
      <c r="B19" s="318">
        <f>B21+B22</f>
        <v>1564.484</v>
      </c>
      <c r="C19" s="310">
        <f>C21+C22</f>
        <v>0</v>
      </c>
      <c r="D19" s="311">
        <f>D21+D22</f>
        <v>1564.484</v>
      </c>
    </row>
    <row r="20" spans="1:4" ht="8.25" customHeight="1">
      <c r="A20" s="243"/>
      <c r="B20" s="319"/>
      <c r="C20" s="261"/>
      <c r="D20" s="301"/>
    </row>
    <row r="21" spans="1:4" ht="37.5">
      <c r="A21" s="275" t="s">
        <v>755</v>
      </c>
      <c r="B21" s="320">
        <f>C21+D21</f>
        <v>1564.484</v>
      </c>
      <c r="C21" s="312">
        <f>10000-10000</f>
        <v>0</v>
      </c>
      <c r="D21" s="313">
        <f>2500-935.516</f>
        <v>1564.484</v>
      </c>
    </row>
    <row r="22" spans="1:4" ht="36" customHeight="1">
      <c r="A22" s="314"/>
      <c r="B22" s="315"/>
      <c r="C22" s="316"/>
      <c r="D22" s="317"/>
    </row>
    <row r="23" spans="1:4" ht="18.75">
      <c r="A23" s="257"/>
      <c r="B23" s="258"/>
      <c r="C23" s="258"/>
      <c r="D23" s="258"/>
    </row>
  </sheetData>
  <sheetProtection/>
  <mergeCells count="12"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35.125" style="292" customWidth="1"/>
    <col min="2" max="2" width="15.75390625" style="0" customWidth="1"/>
    <col min="3" max="4" width="19.375" style="0" hidden="1" customWidth="1"/>
    <col min="5" max="5" width="19.375" style="0" customWidth="1"/>
    <col min="6" max="6" width="20.75390625" style="0" customWidth="1"/>
    <col min="7" max="7" width="16.00390625" style="0" customWidth="1"/>
  </cols>
  <sheetData>
    <row r="1" spans="1:6" ht="18.75">
      <c r="A1" s="367" t="s">
        <v>875</v>
      </c>
      <c r="B1" s="368"/>
      <c r="C1" s="368"/>
      <c r="D1" s="368"/>
      <c r="E1" s="368"/>
      <c r="F1" s="368"/>
    </row>
    <row r="2" spans="1:6" ht="18.75">
      <c r="A2" s="367" t="s">
        <v>741</v>
      </c>
      <c r="B2" s="368"/>
      <c r="C2" s="368"/>
      <c r="D2" s="368"/>
      <c r="E2" s="368"/>
      <c r="F2" s="368"/>
    </row>
    <row r="3" spans="1:6" ht="18.75" customHeight="1">
      <c r="A3" s="367" t="s">
        <v>174</v>
      </c>
      <c r="B3" s="368"/>
      <c r="C3" s="368"/>
      <c r="D3" s="368"/>
      <c r="E3" s="368"/>
      <c r="F3" s="368"/>
    </row>
    <row r="4" spans="1:6" ht="18.75" customHeight="1">
      <c r="A4" s="367" t="s">
        <v>892</v>
      </c>
      <c r="B4" s="369"/>
      <c r="C4" s="369"/>
      <c r="D4" s="369"/>
      <c r="E4" s="369"/>
      <c r="F4" s="369"/>
    </row>
    <row r="5" spans="1:6" ht="18.75" customHeight="1">
      <c r="A5" s="255"/>
      <c r="B5" s="256"/>
      <c r="C5" s="256"/>
      <c r="D5" s="256"/>
      <c r="E5" s="256"/>
      <c r="F5" s="256"/>
    </row>
    <row r="6" spans="1:6" ht="18.75">
      <c r="A6" s="367" t="s">
        <v>868</v>
      </c>
      <c r="B6" s="368"/>
      <c r="C6" s="368"/>
      <c r="D6" s="368"/>
      <c r="E6" s="368"/>
      <c r="F6" s="368"/>
    </row>
    <row r="7" spans="1:6" ht="18.75">
      <c r="A7" s="367" t="s">
        <v>741</v>
      </c>
      <c r="B7" s="368"/>
      <c r="C7" s="368"/>
      <c r="D7" s="368"/>
      <c r="E7" s="368"/>
      <c r="F7" s="368"/>
    </row>
    <row r="8" spans="1:6" ht="18.75">
      <c r="A8" s="367" t="s">
        <v>174</v>
      </c>
      <c r="B8" s="368"/>
      <c r="C8" s="368"/>
      <c r="D8" s="368"/>
      <c r="E8" s="368"/>
      <c r="F8" s="368"/>
    </row>
    <row r="9" spans="1:6" ht="18.75">
      <c r="A9" s="367" t="s">
        <v>869</v>
      </c>
      <c r="B9" s="368"/>
      <c r="C9" s="368"/>
      <c r="D9" s="368"/>
      <c r="E9" s="368"/>
      <c r="F9" s="368"/>
    </row>
    <row r="10" spans="1:6" ht="15.75" customHeight="1">
      <c r="A10" s="257"/>
      <c r="B10" s="258"/>
      <c r="C10" s="258"/>
      <c r="D10" s="258"/>
      <c r="E10" s="258"/>
      <c r="F10" s="258"/>
    </row>
    <row r="11" spans="1:6" ht="15.75" customHeight="1">
      <c r="A11" s="259"/>
      <c r="B11" s="370" t="s">
        <v>870</v>
      </c>
      <c r="C11" s="370"/>
      <c r="D11" s="370"/>
      <c r="E11" s="370"/>
      <c r="F11" s="370"/>
    </row>
    <row r="12" spans="1:6" ht="22.5" customHeight="1">
      <c r="A12" s="361" t="s">
        <v>871</v>
      </c>
      <c r="B12" s="361"/>
      <c r="C12" s="361"/>
      <c r="D12" s="361"/>
      <c r="E12" s="361"/>
      <c r="F12" s="361"/>
    </row>
    <row r="13" spans="1:6" ht="63" customHeight="1">
      <c r="A13" s="362" t="s">
        <v>872</v>
      </c>
      <c r="B13" s="362"/>
      <c r="C13" s="362"/>
      <c r="D13" s="362"/>
      <c r="E13" s="362"/>
      <c r="F13" s="362"/>
    </row>
    <row r="14" spans="1:6" ht="15.75" customHeight="1">
      <c r="A14" s="45"/>
      <c r="B14" s="258"/>
      <c r="C14" s="258"/>
      <c r="D14" s="258"/>
      <c r="E14" s="258"/>
      <c r="F14" s="258"/>
    </row>
    <row r="15" spans="1:8" ht="21.75" customHeight="1">
      <c r="A15" s="260"/>
      <c r="B15" s="258"/>
      <c r="C15" s="258"/>
      <c r="D15" s="258"/>
      <c r="E15" s="258"/>
      <c r="F15" s="261"/>
      <c r="G15" s="262"/>
      <c r="H15" s="263"/>
    </row>
    <row r="16" spans="1:8" ht="72" customHeight="1">
      <c r="A16" s="47" t="s">
        <v>745</v>
      </c>
      <c r="B16" s="47" t="s">
        <v>873</v>
      </c>
      <c r="C16" s="264" t="s">
        <v>866</v>
      </c>
      <c r="D16" s="264" t="s">
        <v>874</v>
      </c>
      <c r="E16" s="264" t="s">
        <v>866</v>
      </c>
      <c r="F16" s="264" t="s">
        <v>867</v>
      </c>
      <c r="H16" s="263"/>
    </row>
    <row r="17" spans="1:6" ht="18.75">
      <c r="A17" s="239" t="s">
        <v>746</v>
      </c>
      <c r="B17" s="265">
        <f>E17+F17</f>
        <v>6999.896</v>
      </c>
      <c r="C17" s="266">
        <f>SUM(C19:C23)</f>
        <v>6784.400000000001</v>
      </c>
      <c r="D17" s="267">
        <f>SUM(D19:D23)</f>
        <v>-4.683753385137379E-17</v>
      </c>
      <c r="E17" s="265">
        <f>E19+E20+E21+E22+E23</f>
        <v>6929.8949999999995</v>
      </c>
      <c r="F17" s="268">
        <f>SUM(F19:F23)</f>
        <v>70.00100000000002</v>
      </c>
    </row>
    <row r="18" spans="1:7" ht="18.75">
      <c r="A18" s="269"/>
      <c r="B18" s="270"/>
      <c r="C18" s="271"/>
      <c r="D18" s="272"/>
      <c r="E18" s="270"/>
      <c r="F18" s="273"/>
      <c r="G18" s="274"/>
    </row>
    <row r="19" spans="1:6" ht="37.5">
      <c r="A19" s="275" t="s">
        <v>755</v>
      </c>
      <c r="B19" s="276">
        <f>E19+F19</f>
        <v>3800.455</v>
      </c>
      <c r="C19" s="277">
        <v>3627.75</v>
      </c>
      <c r="D19" s="278">
        <v>0.136</v>
      </c>
      <c r="E19" s="279">
        <v>3762.45</v>
      </c>
      <c r="F19" s="293">
        <v>38.005</v>
      </c>
    </row>
    <row r="20" spans="1:7" ht="34.5" customHeight="1">
      <c r="A20" s="275" t="s">
        <v>748</v>
      </c>
      <c r="B20" s="276">
        <f>E20+F20</f>
        <v>2035.935</v>
      </c>
      <c r="C20" s="277">
        <v>1977.95</v>
      </c>
      <c r="D20" s="278">
        <v>0.207</v>
      </c>
      <c r="E20" s="279">
        <v>2015.575</v>
      </c>
      <c r="F20" s="293">
        <v>20.36</v>
      </c>
      <c r="G20" s="274"/>
    </row>
    <row r="21" spans="1:7" ht="32.25" customHeight="1">
      <c r="A21" s="275" t="s">
        <v>749</v>
      </c>
      <c r="B21" s="276">
        <f>E21+F21</f>
        <v>881.728</v>
      </c>
      <c r="C21" s="277">
        <v>860.6</v>
      </c>
      <c r="D21" s="278">
        <v>-0.393</v>
      </c>
      <c r="E21" s="279">
        <v>872.91</v>
      </c>
      <c r="F21" s="293">
        <v>8.818</v>
      </c>
      <c r="G21" s="274"/>
    </row>
    <row r="22" spans="1:7" ht="24" customHeight="1">
      <c r="A22" s="275" t="s">
        <v>751</v>
      </c>
      <c r="B22" s="276">
        <f>E22+F22</f>
        <v>127.182</v>
      </c>
      <c r="C22" s="277">
        <v>124.5</v>
      </c>
      <c r="D22" s="278">
        <v>0.044</v>
      </c>
      <c r="E22" s="279">
        <v>125.91</v>
      </c>
      <c r="F22" s="293">
        <v>1.272</v>
      </c>
      <c r="G22" s="274"/>
    </row>
    <row r="23" spans="1:7" ht="37.5">
      <c r="A23" s="280" t="s">
        <v>753</v>
      </c>
      <c r="B23" s="281">
        <f>E23+F23</f>
        <v>154.596</v>
      </c>
      <c r="C23" s="282">
        <v>193.6</v>
      </c>
      <c r="D23" s="283">
        <v>0.006</v>
      </c>
      <c r="E23" s="284">
        <f>153.05</f>
        <v>153.05</v>
      </c>
      <c r="F23" s="294">
        <v>1.546</v>
      </c>
      <c r="G23" s="274"/>
    </row>
    <row r="24" spans="1:6" ht="18.75">
      <c r="A24" s="285"/>
      <c r="B24" s="258"/>
      <c r="C24" s="258"/>
      <c r="D24" s="258"/>
      <c r="E24" s="258"/>
      <c r="F24" s="258"/>
    </row>
    <row r="25" spans="1:6" ht="18.75">
      <c r="A25" s="285"/>
      <c r="B25" s="258"/>
      <c r="C25" s="258"/>
      <c r="D25" s="258"/>
      <c r="E25" s="258"/>
      <c r="F25" s="258"/>
    </row>
    <row r="26" ht="15.75">
      <c r="A26" s="286"/>
    </row>
    <row r="27" ht="15.75">
      <c r="A27" s="287"/>
    </row>
    <row r="28" ht="15.75">
      <c r="A28" s="287"/>
    </row>
    <row r="29" ht="15.75">
      <c r="A29" s="287"/>
    </row>
    <row r="30" ht="15.75">
      <c r="A30" s="287"/>
    </row>
    <row r="31" ht="15.75">
      <c r="A31" s="287"/>
    </row>
    <row r="32" ht="15.75">
      <c r="A32" s="287"/>
    </row>
    <row r="33" ht="15.75">
      <c r="A33" s="287"/>
    </row>
    <row r="34" ht="15.75">
      <c r="A34" s="287"/>
    </row>
    <row r="35" ht="15.75">
      <c r="A35" s="286"/>
    </row>
    <row r="36" ht="15.75">
      <c r="A36" s="286"/>
    </row>
    <row r="37" ht="15.75">
      <c r="A37" s="287"/>
    </row>
    <row r="38" ht="15.75">
      <c r="A38" s="288"/>
    </row>
    <row r="39" ht="15.75">
      <c r="A39" s="289"/>
    </row>
    <row r="40" ht="15.75">
      <c r="A40" s="289"/>
    </row>
    <row r="41" ht="15.75">
      <c r="A41" s="289"/>
    </row>
    <row r="42" ht="15.75">
      <c r="A42" s="289"/>
    </row>
    <row r="43" ht="15.75">
      <c r="A43" s="289"/>
    </row>
    <row r="44" ht="15.75">
      <c r="A44" s="289"/>
    </row>
    <row r="45" ht="15.75">
      <c r="A45" s="289"/>
    </row>
    <row r="46" ht="15.75">
      <c r="A46" s="290"/>
    </row>
    <row r="47" ht="15.75">
      <c r="A47" s="291"/>
    </row>
  </sheetData>
  <sheetProtection/>
  <mergeCells count="11">
    <mergeCell ref="A7:F7"/>
    <mergeCell ref="A8:F8"/>
    <mergeCell ref="A9:F9"/>
    <mergeCell ref="B11:F11"/>
    <mergeCell ref="A12:F12"/>
    <mergeCell ref="A13:F13"/>
    <mergeCell ref="A1:F1"/>
    <mergeCell ref="A2:F2"/>
    <mergeCell ref="A3:F3"/>
    <mergeCell ref="A4:F4"/>
    <mergeCell ref="A6:F6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9.125" style="292" customWidth="1"/>
    <col min="2" max="2" width="12.625" style="292" hidden="1" customWidth="1"/>
    <col min="3" max="3" width="12.25390625" style="292" hidden="1" customWidth="1"/>
    <col min="4" max="4" width="29.375" style="0" customWidth="1"/>
  </cols>
  <sheetData>
    <row r="1" spans="1:4" ht="23.25" customHeight="1">
      <c r="A1" s="367" t="s">
        <v>879</v>
      </c>
      <c r="B1" s="373"/>
      <c r="C1" s="373"/>
      <c r="D1" s="373"/>
    </row>
    <row r="2" spans="1:4" ht="17.25" customHeight="1">
      <c r="A2" s="367" t="s">
        <v>177</v>
      </c>
      <c r="B2" s="373"/>
      <c r="C2" s="373"/>
      <c r="D2" s="373"/>
    </row>
    <row r="3" spans="1:4" ht="21" customHeight="1">
      <c r="A3" s="367" t="s">
        <v>713</v>
      </c>
      <c r="B3" s="373"/>
      <c r="C3" s="373"/>
      <c r="D3" s="373"/>
    </row>
    <row r="4" spans="1:4" ht="18.75" customHeight="1">
      <c r="A4" s="367" t="s">
        <v>890</v>
      </c>
      <c r="B4" s="373"/>
      <c r="C4" s="373"/>
      <c r="D4" s="373"/>
    </row>
    <row r="6" spans="1:4" ht="18.75">
      <c r="A6" s="367" t="s">
        <v>740</v>
      </c>
      <c r="B6" s="367"/>
      <c r="C6" s="367"/>
      <c r="D6" s="367"/>
    </row>
    <row r="7" spans="1:4" ht="18.75">
      <c r="A7" s="367" t="s">
        <v>741</v>
      </c>
      <c r="B7" s="367"/>
      <c r="C7" s="367"/>
      <c r="D7" s="367"/>
    </row>
    <row r="8" spans="1:4" ht="18.75">
      <c r="A8" s="367" t="s">
        <v>174</v>
      </c>
      <c r="B8" s="367"/>
      <c r="C8" s="367"/>
      <c r="D8" s="367"/>
    </row>
    <row r="9" spans="1:4" ht="18.75">
      <c r="A9" s="367" t="s">
        <v>259</v>
      </c>
      <c r="B9" s="367"/>
      <c r="C9" s="367"/>
      <c r="D9" s="367"/>
    </row>
    <row r="10" spans="1:4" ht="18.75">
      <c r="A10" s="257"/>
      <c r="B10" s="257"/>
      <c r="C10" s="257"/>
      <c r="D10" s="258"/>
    </row>
    <row r="11" spans="1:4" ht="15.75" customHeight="1">
      <c r="A11" s="259"/>
      <c r="B11" s="259"/>
      <c r="C11" s="259"/>
      <c r="D11" s="255" t="s">
        <v>876</v>
      </c>
    </row>
    <row r="12" spans="1:4" ht="18.75">
      <c r="A12" s="259"/>
      <c r="B12" s="259"/>
      <c r="C12" s="259"/>
      <c r="D12" s="258"/>
    </row>
    <row r="13" spans="1:4" ht="18.75">
      <c r="A13" s="361" t="s">
        <v>871</v>
      </c>
      <c r="B13" s="361"/>
      <c r="C13" s="361"/>
      <c r="D13" s="369"/>
    </row>
    <row r="14" spans="1:4" ht="34.5" customHeight="1">
      <c r="A14" s="371" t="s">
        <v>877</v>
      </c>
      <c r="B14" s="372"/>
      <c r="C14" s="372"/>
      <c r="D14" s="372"/>
    </row>
    <row r="15" spans="1:4" ht="9" customHeight="1">
      <c r="A15" s="260"/>
      <c r="B15" s="295"/>
      <c r="C15" s="295"/>
      <c r="D15" s="258"/>
    </row>
    <row r="16" spans="1:4" ht="54.75" customHeight="1">
      <c r="A16" s="296" t="s">
        <v>745</v>
      </c>
      <c r="B16" s="296" t="s">
        <v>175</v>
      </c>
      <c r="C16" s="297" t="s">
        <v>878</v>
      </c>
      <c r="D16" s="296" t="s">
        <v>175</v>
      </c>
    </row>
    <row r="17" spans="1:4" ht="18.75">
      <c r="A17" s="239" t="s">
        <v>746</v>
      </c>
      <c r="B17" s="298">
        <f>SUM(B19:B19)</f>
        <v>0</v>
      </c>
      <c r="C17" s="299">
        <f>SUM(C19:C19)</f>
        <v>2500</v>
      </c>
      <c r="D17" s="300">
        <f>D19+D20+D21</f>
        <v>447.99999999999994</v>
      </c>
    </row>
    <row r="18" spans="1:4" ht="16.5" customHeight="1">
      <c r="A18" s="243"/>
      <c r="B18" s="45"/>
      <c r="C18" s="45"/>
      <c r="D18" s="301"/>
    </row>
    <row r="19" spans="1:4" ht="18.75">
      <c r="A19" s="275" t="s">
        <v>755</v>
      </c>
      <c r="B19" s="302">
        <v>0</v>
      </c>
      <c r="C19" s="302">
        <v>2500</v>
      </c>
      <c r="D19" s="303">
        <f>2000-89.71-1000-462.29</f>
        <v>447.99999999999994</v>
      </c>
    </row>
    <row r="20" spans="1:4" ht="18.75">
      <c r="A20" s="304"/>
      <c r="B20" s="305"/>
      <c r="C20" s="305"/>
      <c r="D20" s="306"/>
    </row>
    <row r="21" spans="1:4" ht="18.75">
      <c r="A21" s="307"/>
      <c r="B21" s="308"/>
      <c r="C21" s="308"/>
      <c r="D21" s="309"/>
    </row>
    <row r="22" spans="1:4" ht="18.75">
      <c r="A22" s="257"/>
      <c r="B22" s="257"/>
      <c r="C22" s="257"/>
      <c r="D22" s="258"/>
    </row>
    <row r="23" spans="1:4" ht="18.75">
      <c r="A23" s="257"/>
      <c r="B23" s="257"/>
      <c r="C23" s="257"/>
      <c r="D23" s="258"/>
    </row>
    <row r="24" spans="1:4" ht="18.75">
      <c r="A24" s="257"/>
      <c r="B24" s="257"/>
      <c r="C24" s="257"/>
      <c r="D24" s="258"/>
    </row>
  </sheetData>
  <sheetProtection/>
  <mergeCells count="10">
    <mergeCell ref="A8:D8"/>
    <mergeCell ref="A9:D9"/>
    <mergeCell ref="A13:D13"/>
    <mergeCell ref="A14:D14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2014-12-23T17:00:49Z</cp:lastPrinted>
  <dcterms:created xsi:type="dcterms:W3CDTF">2006-05-15T07:22:37Z</dcterms:created>
  <dcterms:modified xsi:type="dcterms:W3CDTF">2014-12-24T06:44:06Z</dcterms:modified>
  <cp:category/>
  <cp:version/>
  <cp:contentType/>
  <cp:contentStatus/>
</cp:coreProperties>
</file>