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- 1" sheetId="9" r:id="rId9"/>
    <sheet name="Приложение 9-2" sheetId="10" r:id="rId10"/>
    <sheet name="Приложение 9-3" sheetId="11" r:id="rId11"/>
    <sheet name="Приложение 9-4" sheetId="12" r:id="rId12"/>
    <sheet name="Приложение 9-5" sheetId="13" r:id="rId13"/>
    <sheet name="Приложение 9-7" sheetId="14" r:id="rId14"/>
  </sheets>
  <definedNames>
    <definedName name="_xlnm.Print_Area" localSheetId="0">'Приложение 1'!$A$1:$J$164</definedName>
  </definedNames>
  <calcPr fullCalcOnLoad="1" refMode="R1C1"/>
</workbook>
</file>

<file path=xl/sharedStrings.xml><?xml version="1.0" encoding="utf-8"?>
<sst xmlns="http://schemas.openxmlformats.org/spreadsheetml/2006/main" count="4128" uniqueCount="874">
  <si>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 года № 137-РЗ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  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</si>
  <si>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  учреждениях, реализующих основную общеобразовательную программу дошкольного образования</t>
  </si>
  <si>
    <t>Субсидии бюджетам муниципальных районов на предостваление социальных выплат молодым семьям для приобретения жилья</t>
  </si>
  <si>
    <t xml:space="preserve">Субсидии бюджетам муниципальных районов на реализацию Плана мероприятий на 2009-2011 годы по информатизации библиотек в Республике Коми, утвержденного распоряжением Правительства Рсепублики Коми от 25.08.2008 года № 275-р </t>
  </si>
  <si>
    <t>Межбюджетные трансферты бюджетам муниципальных районов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</si>
  <si>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</si>
  <si>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</si>
  <si>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</si>
  <si>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к  решению   Совета  </t>
  </si>
  <si>
    <t>Приложение № 1</t>
  </si>
  <si>
    <t>уточнение</t>
  </si>
  <si>
    <t xml:space="preserve">НАЛОГИ НА ПРИБЫЛЬ, ДОХОДЫ </t>
  </si>
  <si>
    <t xml:space="preserve">Налог на доходы физических лиц </t>
  </si>
  <si>
    <t xml:space="preserve">НАЛОГИ НА СОВОКУПНЫЙ ДОХОД </t>
  </si>
  <si>
    <t>Единый налог на вмененный доход для отдельных видов деятельности</t>
  </si>
  <si>
    <t>НАЛОГИ НА ИМУЩЕСТВО</t>
  </si>
  <si>
    <t>ГОСУДАРСТВЕННАЯ ПОШЛИНА</t>
  </si>
  <si>
    <t>Государственная пошлина за государственную регистрацию, а также  за совершение прочих юридически значимых действий</t>
  </si>
  <si>
    <t>ДОХОДЫ ОТ ИСПОЛЬЗОВАНИЯ  ИМУЩЕСТВА, НАХОДЯЩЕГОСЯ В ГОСУДАРСТВЕННОЙ И МУНИЦИПАЛЬНОЙ СОБСТВЕННОСТИ</t>
  </si>
  <si>
    <t>ПЛАТЕЖЫ ЗА ПОЛЬЗОВАНИЕ ПРИРОДНЫМИ РЕСУРСАМИ</t>
  </si>
  <si>
    <t>Плата за негативное воздействие на окружающую среду</t>
  </si>
  <si>
    <t>ШТРАФЫ,  САНКЦИИ, ВОЗМЕЩЕНИЕ УЩЕРБА</t>
  </si>
  <si>
    <t>Денежные взыскания (штрафы) и иные суммы , взыскиваемые с лиц, виновных в совершении преступлений, и в возмещение ущерба имуществу</t>
  </si>
  <si>
    <t>Денежные взыскания  (штрафы)  за административные правонарушения в области дорожного движения</t>
  </si>
  <si>
    <t>Прочие поступления от денежных взысканий  (штрафов)  и иных  сумм в возмещение ущерба</t>
  </si>
  <si>
    <t>Прочие поступления от денежных взысканий  (штрафов)  и иных  сумм в возмещение ущерба, зачисляемые  в местные бюджеты</t>
  </si>
  <si>
    <t>ПРОЧИЕ НЕНАЛОГОВЫЕ ДОХОДЫ</t>
  </si>
  <si>
    <t>Прочие  неналоговые  доходы</t>
  </si>
  <si>
    <t>Прочие неналоговые доходы  бюджетов муниципальных районов</t>
  </si>
  <si>
    <t>БЕЗВОЗМЕЗДНЫЕ  ПОСТУПЛЕНИЯ</t>
  </si>
  <si>
    <t xml:space="preserve">БЕЗВОЗМЕЗДНЫЕ  ПОСТУПЛЕНИЯ  ОТ ДРУГИХ БЮДЖЕТОВ БЮДЖЕТНОЙ СИСТЕМЫ РОССИЙСКОЙ ФЕДЕРАЦИИ </t>
  </si>
  <si>
    <t>Дотации бюджетам на поддержку мер по обеспечению сбалансированности  бюджетов</t>
  </si>
  <si>
    <t>Дотации  бюджетам  муниципальных районов  на поддержку мер по обеспечению сбалансированности  бюджетов</t>
  </si>
  <si>
    <t>Прочие субвенции</t>
  </si>
  <si>
    <t>Прочие субсидии</t>
  </si>
  <si>
    <t>ВСЕГО  ДОХОДОВ</t>
  </si>
  <si>
    <t>Единый сельскохозяйственный налог</t>
  </si>
  <si>
    <t>Денежные взыскания (штрафы) за нарушение законодательства в области  обеспечения санитарно - эпидемиологического благополучия человека и законодательства в сфере защиты прав потребителей</t>
  </si>
  <si>
    <t>Государственная пошлина по делам, рассматриваемым в судах общей юрисдикции, мировыми судьями</t>
  </si>
  <si>
    <t>Денежные взыскания (штрафы) и иные суммы , взыскиваемые с лиц, виновных в совершении преступлений, и в возмещение ущерба имуществу, зачисляемые в   бюджеты муниципальных районов</t>
  </si>
  <si>
    <t>Денежные взыскания (штрафы) за нарушение 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 лесного законодательства, водного законодательства</t>
  </si>
  <si>
    <t>Прочие субвенции бюджетам муниципальных районов</t>
  </si>
  <si>
    <t>Прочие субсидии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</si>
  <si>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</si>
  <si>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</si>
  <si>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</si>
  <si>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</si>
  <si>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</si>
  <si>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</si>
  <si>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Денежные взыскания (штрафы) за нарушение   законодательства  об охране и использовании животного мира</t>
  </si>
  <si>
    <t>Денежные взыскания (штрафы) за нарушение   законодательства в области  охраны окружающей среды</t>
  </si>
  <si>
    <t xml:space="preserve">Денежные взыскания (штрафы) за нарушение земельного  законодательства </t>
  </si>
  <si>
    <t>Денежные взыскания (штрафы) за нарушение  законодательства о налогах и сборах</t>
  </si>
  <si>
    <t>Денежные взыскания (штрафы) за нарушение  законодательства о налогах и сборах, предусмотренные статьями 116, 117, 118, пунктами 1 и 2 статьи 120, статьями 125, 126, 128, 129, 129.1, 132, 133,134,  135, 135.1 Налогового кодекса Российской Федерации</t>
  </si>
  <si>
    <t xml:space="preserve">Денежные взыскания (штрафы) за административные правонарушения в области государственного регулирования  производства и оборота спирта, алкогольной, спиртосодержащей и табачной продукции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</si>
  <si>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</si>
  <si>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судсидии)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</si>
  <si>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</si>
  <si>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</si>
  <si>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Субсидии бюджетам на денежные выплаты медицинскому персоналу фельдшерско-акушерских пунктов, врачам,фельдшерам и медицинским сестрам "Скорой медицинской помощи"</t>
  </si>
  <si>
    <t>Субсидии бюджетам муниципальных районов  на денежные выплаты медицинскому персоналу фельдшерско-акушерских пунктов, врачам,фельдшерам и медицинским сестрам "Скорой медицинской помощи"</t>
  </si>
  <si>
    <t>Субсидии бюджетам муниципальных образований на комплектование книжных фондов  библиотек муниципальных образований</t>
  </si>
  <si>
    <t>Субсидии бюджетам  на комплектование книжных фондов  библиотек муниципальных образований</t>
  </si>
  <si>
    <t>Субсидии бюджетам муниципальных районов  на мероприятия по проведению   оздоровительной кампании детей</t>
  </si>
  <si>
    <t>Субвенции бюджетам субъектов  Российской Федерации и муниципальных образований</t>
  </si>
  <si>
    <t>Субвенции бюджетам на  государственную  регистрацию актов гражданского состояния</t>
  </si>
  <si>
    <t xml:space="preserve">Субвенции  бюджетам муниципальных районов  на государственную регистрацию актов гражданского состояния </t>
  </si>
  <si>
    <t>Субвенции бюджетам на составление (изменение, дополнение)  списков кандидатов в присяжные заседатели федеральных судов  общей юрисдикции в  Российской Федерации</t>
  </si>
  <si>
    <t xml:space="preserve">Субвенции бюджетам на осуществление   первичного  воинского учета на территориях, где отсутствуют  военные комиссариаты  </t>
  </si>
  <si>
    <t xml:space="preserve">Субвенции бюджетам муниципальных районов на осуществление   первичного  воинского учета на территориях, где отсутствуют  военные комиссариаты  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</si>
  <si>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</si>
  <si>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районов  на ежемесячное денежное вознаграждение за классное руководство</t>
  </si>
  <si>
    <t>Субвенции  бюджетам муниципальных районов   на реализацию  муниципальными образовательными учреждениями в Республике Коми основных общеобразовательных программ</t>
  </si>
  <si>
    <t>НАЛОГОВЫЕ И НЕНАЛОГОВЫЕ ДОХОДЫ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</si>
  <si>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</si>
  <si>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>Доходы, получаемые  ввиде арендной либо иной платы 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</si>
  <si>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</si>
  <si>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Субвенции бюджетам  муниципальных районов на реализацию государственных полномочий по расчету  и предоставлению дотаций на выравнивание уровня бюджетной обеспеченности  поселений в Республике Коми</t>
  </si>
  <si>
    <t xml:space="preserve">к  проекту решения Совета  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</si>
  <si>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</si>
  <si>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муниципальных районов</t>
  </si>
  <si>
    <t>ДОХОДЫ ОТ ПРОДАЖИ МАТЕРИАЛЬНЫХ  И НЕМАТЕРИАЛЬНЫХ АКТИВОВ</t>
  </si>
  <si>
    <t>Доходы от продажи  земельных участков, находящихся в государственной и муниципальной собственности (за исключением  земельных участков автономных учреждений)</t>
  </si>
  <si>
    <t>Доходы от продажи  земельных участков, государственная собственность на которые не разграничена</t>
  </si>
  <si>
    <t xml:space="preserve">Доходы от продажи  земельных участков, государственная собственность на которые не разграничена и которые расположены в границах поселений </t>
  </si>
  <si>
    <t>Дотации бюджетам муниципальных районов на выравнивание  уровня бюджетной обеспеченности</t>
  </si>
  <si>
    <t>Дотации на выравнивание  уровня бюджетной обеспеченности</t>
  </si>
  <si>
    <t>Субсидии бюджетам  муниципальных  образований  на обеспечение мероприятий по  капитальному  ремонту многоквартирных домов и  переселению  граждан 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</si>
  <si>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Субсидии  бюджетам   муниципальных   районов   на обеспечение мероприятий по  капитальному  ремонту многоквартирных   домов    за    счет    средств, поступивших от государственной  корпорации  Фонд содействия реформированию  жилищно-коммунального хозяйства</t>
  </si>
  <si>
    <t>Субсидии  бюджетам   муниципальных   районов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</si>
  <si>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Субсидии  бюджетам   муниципальных   районов   на обеспечение мероприятий по  капитальному  ремонту многоквартирных домов за счет средств бюджетов</t>
  </si>
  <si>
    <t>муниципального района</t>
  </si>
  <si>
    <t xml:space="preserve"> "Княжпогостский" 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</si>
  <si>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</si>
  <si>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для обеспечения педагогических работников муниципальных образовательных учреждений РК мерами социальной поддержки в части оплаты жилищно-коммунальных услуг</t>
  </si>
  <si>
    <t>Субвенции бюджетам муниципальных районов на составление (изменение, дополнение)  списков кандидатов в присяжные заседатели федеральных судов  общей юрисдикции в  Российской Федерации</t>
  </si>
  <si>
    <t>Субсидии бюджетам муниципальных районов на оснащение центров общественного доступа населения при центральных межпоселенческих библиотеках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</si>
  <si>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</si>
  <si>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Налог  на доходы физических лиц с доходов, облагаемых по налоговой ставке, установленной 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</si>
  <si>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 с доходов, облагаемых по налоговой ставке, установленной 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</si>
  <si>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</si>
  <si>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выдачей регистрационных знаков, приемом квалификационных экзаменов на получение права на управление транспортными средствами 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</si>
  <si>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</si>
  <si>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</si>
  <si>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</si>
  <si>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Межбюджетные трансферты бюджетам муниципальных районов на покрытие убытков, возникающих в результате государственного регулирования цен на топливо твердое, реализуемое гражданам для нужд отопления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</si>
  <si>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</si>
  <si>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</si>
  <si>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реализацию полномочий по формированию, исполнению и контролю за исполнением местного бюджета</t>
  </si>
  <si>
    <t>Межбюджетные трансферты, передаваемые бюджетам муниципальных районов из бюджетов поселений на реализацию полномочий по переселению граждан из аварийного жилищного фонда</t>
  </si>
  <si>
    <t>Межбюджетные трансферты, передаваемые бюджетам муниципальных районов из бюджетов поселений на реализацию полномочий по проведению капитального ремонта многоквартирных домов</t>
  </si>
  <si>
    <t>Транспортный налог</t>
  </si>
  <si>
    <t>Транспортный налог с организаций</t>
  </si>
  <si>
    <t>Транспортный налог с физических лиц</t>
  </si>
  <si>
    <t>Субвенции местным  бюджетам на выполнение передаваемых полномочий субъектов Российской Федерации</t>
  </si>
  <si>
    <t>Субвенции бюджетам муниципальных образований  на компенсацию части родительской платы за содержание ребенка в государственных и муниципальных учреждениях, реализующих основную общеобразовательную программу дошкольного образования</t>
  </si>
  <si>
    <t xml:space="preserve">Субвенции бюджетам 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на приобретение или строительство жилья,в соответствии с Законом Республики Коми от 6 октября 2005 года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Федерации,имеющих право на получение субсидий (социальных выплат) на приобретение или строительство жилья"  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</si>
  <si>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на  государственную регистрацию актов гражданского состояния, в соответствии с Законом Республики Коми от 23 декабря 2008 года № 143-РЗ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  </t>
  </si>
  <si>
    <t>Наименование показателя</t>
  </si>
  <si>
    <t>Сумма, тыс.рублей</t>
  </si>
  <si>
    <t>000</t>
  </si>
  <si>
    <t>1</t>
  </si>
  <si>
    <t>00</t>
  </si>
  <si>
    <t>00000</t>
  </si>
  <si>
    <t>0000</t>
  </si>
  <si>
    <t>01</t>
  </si>
  <si>
    <t>02000</t>
  </si>
  <si>
    <t>110</t>
  </si>
  <si>
    <t>02010</t>
  </si>
  <si>
    <t>02020</t>
  </si>
  <si>
    <t>02021</t>
  </si>
  <si>
    <t>02022</t>
  </si>
  <si>
    <t>02030</t>
  </si>
  <si>
    <t>05</t>
  </si>
  <si>
    <t>01000</t>
  </si>
  <si>
    <t>01010</t>
  </si>
  <si>
    <t>01020</t>
  </si>
  <si>
    <t>02</t>
  </si>
  <si>
    <t>03000</t>
  </si>
  <si>
    <t>06</t>
  </si>
  <si>
    <t>04000</t>
  </si>
  <si>
    <t>01102</t>
  </si>
  <si>
    <t>01202</t>
  </si>
  <si>
    <t>08</t>
  </si>
  <si>
    <t>03010</t>
  </si>
  <si>
    <t>1000</t>
  </si>
  <si>
    <t>07000</t>
  </si>
  <si>
    <t>07140</t>
  </si>
  <si>
    <t>11</t>
  </si>
  <si>
    <t>120</t>
  </si>
  <si>
    <t>03050</t>
  </si>
  <si>
    <t>05000</t>
  </si>
  <si>
    <t>05010</t>
  </si>
  <si>
    <t>12</t>
  </si>
  <si>
    <t>14</t>
  </si>
  <si>
    <t>16</t>
  </si>
  <si>
    <t>17</t>
  </si>
  <si>
    <t>2</t>
  </si>
  <si>
    <t>04014</t>
  </si>
  <si>
    <t>04999</t>
  </si>
  <si>
    <t>151</t>
  </si>
  <si>
    <t>03999</t>
  </si>
  <si>
    <t>03029</t>
  </si>
  <si>
    <t>03003</t>
  </si>
  <si>
    <t>03007</t>
  </si>
  <si>
    <t>03015</t>
  </si>
  <si>
    <t>03021</t>
  </si>
  <si>
    <t>03024</t>
  </si>
  <si>
    <t>02999</t>
  </si>
  <si>
    <t>02008</t>
  </si>
  <si>
    <t>01001</t>
  </si>
  <si>
    <t>001003</t>
  </si>
  <si>
    <t>01003</t>
  </si>
  <si>
    <t>180</t>
  </si>
  <si>
    <t>05050</t>
  </si>
  <si>
    <t>10</t>
  </si>
  <si>
    <t>05030</t>
  </si>
  <si>
    <t>05035</t>
  </si>
  <si>
    <t>06000</t>
  </si>
  <si>
    <t>430</t>
  </si>
  <si>
    <t>06010</t>
  </si>
  <si>
    <t>06014</t>
  </si>
  <si>
    <t>140</t>
  </si>
  <si>
    <t>08000</t>
  </si>
  <si>
    <t>21000</t>
  </si>
  <si>
    <t>21050</t>
  </si>
  <si>
    <t>25000</t>
  </si>
  <si>
    <t>25030</t>
  </si>
  <si>
    <t>25050</t>
  </si>
  <si>
    <t>25060</t>
  </si>
  <si>
    <t>28000</t>
  </si>
  <si>
    <t>30000</t>
  </si>
  <si>
    <t>90000</t>
  </si>
  <si>
    <t>90050</t>
  </si>
  <si>
    <t>02024</t>
  </si>
  <si>
    <t>02068</t>
  </si>
  <si>
    <t>02088</t>
  </si>
  <si>
    <t>02089</t>
  </si>
  <si>
    <t>Объем поступлений доходов</t>
  </si>
  <si>
    <t>Субвенциии бюджетам на осуществление полномочий по подготовке проведения статистических переписей</t>
  </si>
  <si>
    <t>Субвенциии бюджетам муниципальных районов на осуществление полномочий по подготовке проведения статистических переписей</t>
  </si>
  <si>
    <t>03002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</si>
  <si>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</si>
  <si>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Субвенции бюджета муниципальных районов на реализацию подпрограммы "Обеспечение жильем отдельных категорий граждан" целевой республиканской программы "Жилище" на 2008-2012 годы</t>
  </si>
  <si>
    <t xml:space="preserve">  бюджета муниципального района "Княжпогостский" в 2012 году</t>
  </si>
  <si>
    <t>Субсидии  бюджетам   муниципальных   районов   на обеспечение мероприятий по  капитальному  ремонту многоквартирных домов и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</si>
  <si>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 xml:space="preserve">Субсидии бюджетам муниципальных районов на содержание автомобильных дорог общего пользования местного значения </t>
  </si>
  <si>
    <t>Cубсидии бюджетам муниципальных районов на строительство и реконструкцию муниципальных учреждений культуры в рамках реализации ДРЦП "Развитие инфраструктуры отрасли "Культура" в Республике Коми (2011-2013 годы)"</t>
  </si>
  <si>
    <t>Cубсидии бюджетам муниципальных районов на приобретение специального оборудовани, музыкальных инструментов в рамках реализации ДРЦП "Развитие инфраструктуры отрасли "Культура" в Республике Коми (2011-2013 годы)"</t>
  </si>
  <si>
    <t>Субсидии на внедрение информационных технологийв рамках реализации Концепции информатизации в сфере культуры</t>
  </si>
  <si>
    <t>Субвенция на строительство, приобретение, реконструкции жилых помещений для обеспечения детей-сирот и детей, оставшихся без попечения родителей, а также лиц из числа детей-сирот и детей, оставшихся без попечения родителей жилыми помещениями муниципального жилищного фонда по договорма социального найма</t>
  </si>
  <si>
    <t>Субвенции на оказание медицинской помощи в соответствии с территориальной программой оказания бесплатной медицинской помощи</t>
  </si>
  <si>
    <t xml:space="preserve">субвенция </t>
  </si>
  <si>
    <t>уточнить</t>
  </si>
  <si>
    <t>Субсидии бюджетам муниципальных районов на реализаци. долгосрочной целевой программы "Чистая вода в РК (2011-2017)"</t>
  </si>
  <si>
    <t>Субсидии бюджетам муниципальных районов на подготовку и перевод на природный газ муниципального жилищного фонда в рамках реализации долгосрочной целевой программы "Газификация населенных пунктов РК (2011-2013)"</t>
  </si>
  <si>
    <t>02009</t>
  </si>
  <si>
    <t>Субсидии бюджетам на государственную поддержку малого и среднего предпринимательства (включая крестьянские (фермерские) хозяйства</t>
  </si>
  <si>
    <t xml:space="preserve">Субсидии бюджетам муниципальных районов на функционирование информационно-маркетинговых центров малого и среднего предпринимательства (в рамках реализации долгосрочной республиканской целевой программы "развитие и поддержка малого и среднего предпринимательства в РК на 2012-2013 годы" 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</si>
  <si>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</si>
  <si>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для нужд отопления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</si>
  <si>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</si>
  <si>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за счет средств поступающих из Федерального бюджета</t>
  </si>
  <si>
    <t>Субсидии бюджетам  муниципальных  образований 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 Республики Коми</t>
  </si>
  <si>
    <t>Субсидии  бюджетам   муниципальных   районов  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 Республики Коми</t>
  </si>
  <si>
    <t xml:space="preserve">Субсидии  бюджетам   муниципальных   районов   на обеспечение мероприятий по переселению граждан из аварийного  жилищного  фонда  за   счет   средств бюджетов Республики Коми
</t>
  </si>
  <si>
    <t>от 21.12.2011г.  № 81</t>
  </si>
  <si>
    <t>Приложение № 2</t>
  </si>
  <si>
    <t xml:space="preserve">к решению Совета </t>
  </si>
  <si>
    <t>муниципального района "Княжпогостский"</t>
  </si>
  <si>
    <t>от 21.12.2011г. № 81</t>
  </si>
  <si>
    <t>Ведомственная структура расходов                                                                                                                      бюджета муниципального района "Княжпогостский" на 2012 год</t>
  </si>
  <si>
    <t>тыс.рублей</t>
  </si>
  <si>
    <t>Наименование</t>
  </si>
  <si>
    <t>Отд.</t>
  </si>
  <si>
    <t>Рз</t>
  </si>
  <si>
    <t>ПР</t>
  </si>
  <si>
    <t>ЦСР</t>
  </si>
  <si>
    <t>ВР</t>
  </si>
  <si>
    <t>3</t>
  </si>
  <si>
    <t>4</t>
  </si>
  <si>
    <t>5</t>
  </si>
  <si>
    <t>6</t>
  </si>
  <si>
    <t>В С Е Г О</t>
  </si>
  <si>
    <t>Администрация муниципального района "Княжпогостский"</t>
  </si>
  <si>
    <t>923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</si>
  <si>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</si>
  <si>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</si>
  <si>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</si>
  <si>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</si>
  <si>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</si>
  <si>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</si>
  <si>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</si>
  <si>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</si>
  <si>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</si>
  <si>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</si>
  <si>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</si>
  <si>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государственных нужд</t>
  </si>
  <si>
    <t>244</t>
  </si>
  <si>
    <t>Глава местной администрации (исполнительно-распорядительного органа муниципального образования)</t>
  </si>
  <si>
    <t>002 08 00</t>
  </si>
  <si>
    <t>Осуществление переданных государственных полномочий Республики Коми в области государственной поддержки граждан Российской Федерации, имеющих право на получение субсидий на приобретение или строительство жилья, в соответствии с Законом Республики Коми от 6 октября 2005 года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</si>
  <si>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002 60 00</t>
  </si>
  <si>
    <t>Целевые программы муниципальных образований</t>
  </si>
  <si>
    <t>795 00 00</t>
  </si>
  <si>
    <t>Муниципальная долгосрочная программа "Развитие муниципальной службы в администрации муниципального района "Княжпогостский" на 2010-2013 годы"</t>
  </si>
  <si>
    <t>795 23 00</t>
  </si>
  <si>
    <t xml:space="preserve">Судебная система </t>
  </si>
  <si>
    <t xml:space="preserve">Составление (изменение и дополнение)списков кандидатов в присяжные заседатели федеральных
судов общей юрисдикции в Российской Федерации
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</si>
  <si>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</si>
  <si>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</si>
  <si>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</si>
  <si>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</si>
  <si>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</si>
  <si>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Резервные средства</t>
  </si>
  <si>
    <t>870</t>
  </si>
  <si>
    <t>Другие общегосударственные вопросы</t>
  </si>
  <si>
    <t>13</t>
  </si>
  <si>
    <t>Осуществление полномочий по подготовке проведения статистических переписей</t>
  </si>
  <si>
    <t>001 43 00</t>
  </si>
  <si>
    <t>Выполнение функций органами местного самоуправления</t>
  </si>
  <si>
    <t>500</t>
  </si>
  <si>
    <t>Выполнение других обязательств государства</t>
  </si>
  <si>
    <t>092 03 00</t>
  </si>
  <si>
    <t>Специальные расходы</t>
  </si>
  <si>
    <t>880</t>
  </si>
  <si>
    <t>Проект - Муниципальная целевая программа "Профилактика правонарушений, укрепление правопорядка и общественной безопасности в Княжпогостском районе на 2012 года" ("Правопорядок-2012")</t>
  </si>
  <si>
    <t>795 01 00</t>
  </si>
  <si>
    <t>Субсидии юридическим лицам (кроме государственных учреждений) и физическим лицам-производителям товаров, работ, услуг</t>
  </si>
  <si>
    <t>810</t>
  </si>
  <si>
    <t>Национальная экономика</t>
  </si>
  <si>
    <t>Дорожное хозяйство (дорожные фонды)</t>
  </si>
  <si>
    <t>09</t>
  </si>
  <si>
    <t>Дорожное хозяйство</t>
  </si>
  <si>
    <t>315 00 00</t>
  </si>
  <si>
    <t>Содержание и управление дорожным хозяйством</t>
  </si>
  <si>
    <t>315 01 00</t>
  </si>
  <si>
    <t>Капитальный ремонт и ремонт автомобильных дорог общего пользования местного значения</t>
  </si>
  <si>
    <t>315 01 25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</si>
  <si>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</si>
  <si>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</si>
  <si>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Другие вопросы в области национальной экономики</t>
  </si>
  <si>
    <t>Руководство и управление в сфере установленных функций</t>
  </si>
  <si>
    <t>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</si>
  <si>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002 91 00</t>
  </si>
  <si>
    <t>Реализация государственных функций в области национальной экономики</t>
  </si>
  <si>
    <t>340 00 00</t>
  </si>
  <si>
    <t>Государственная поддержка отдельных отраслей промышленности и топливно-энергетического комплекса</t>
  </si>
  <si>
    <t>340 83 00</t>
  </si>
  <si>
    <t>Возмещение убытков, возникающих в результате государственного регулирования цен на топливо твердое, реализуемое гражданам для нужд отопления</t>
  </si>
  <si>
    <t>340 83 20</t>
  </si>
  <si>
    <t>Муниципальная целевая программа "Развитие сельского хозяйства и регулирования рынков сельскохозяйственной продукции, сырья и продовольствия в Княжпогостском районе на 2010-2012 годы"</t>
  </si>
  <si>
    <t>795 04 00</t>
  </si>
  <si>
    <t>Муниципальная целевая программа "Развитие и поддержка малого предпринимательства и потребительской кооперации в Княжпогостском районе на 2011-2013 годы"</t>
  </si>
  <si>
    <t>795 05 00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</si>
  <si>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</si>
  <si>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</si>
  <si>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</si>
  <si>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</si>
  <si>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</si>
  <si>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</si>
  <si>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</si>
  <si>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</si>
  <si>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Субсидии юридическим лицам</t>
  </si>
  <si>
    <t>006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</si>
  <si>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</si>
  <si>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</si>
  <si>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</si>
  <si>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</si>
  <si>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капитальному ремонту многоквартирных домов </t>
  </si>
  <si>
    <t>098 02 01</t>
  </si>
  <si>
    <t xml:space="preserve">        за счет средств, поступивших из республиканского бюджета Республики Коми</t>
  </si>
  <si>
    <t xml:space="preserve">       за счет средств местных бюджетов</t>
  </si>
  <si>
    <t>Обеспечение мероприятий по переселению граждан из аварийного жилищного фонда</t>
  </si>
  <si>
    <t>098 02 02</t>
  </si>
  <si>
    <t xml:space="preserve">        за счет средств бюджета муниципального района "Княжпогостский"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</si>
  <si>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</si>
  <si>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</si>
  <si>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</si>
  <si>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</si>
  <si>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Проект - Ведомственная целевая программа по проведению капитального ремонта жилищного фонда муниципального района "Княжпогостский" на 2012г</t>
  </si>
  <si>
    <t>795 09 00</t>
  </si>
  <si>
    <t>Проект - Муниципальная адресная программа "Переселение граждан из аварийного жилищного фонда" муниципального района "Княжпогостский" на 2012 год"</t>
  </si>
  <si>
    <t>795 10 00</t>
  </si>
  <si>
    <t>Бюджетные инвестиции иным юридическим лицам</t>
  </si>
  <si>
    <t>450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</si>
  <si>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</si>
  <si>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</si>
  <si>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</si>
  <si>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</si>
  <si>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</si>
  <si>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</si>
  <si>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03</t>
  </si>
  <si>
    <t>600 00 00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</si>
  <si>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</si>
  <si>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</si>
  <si>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Капитальный ремонт и ремонт улиц и проездов в населенных пунктах</t>
  </si>
  <si>
    <t>600 02 01</t>
  </si>
  <si>
    <t>Долгосрочная республиканская целевая программа "Чистая вода в Республике Коми (2011-2017 годы)"</t>
  </si>
  <si>
    <t>522 44 00</t>
  </si>
  <si>
    <t>Здравоохранение, физическая культура и спорт</t>
  </si>
  <si>
    <t>Стационарная помощь</t>
  </si>
  <si>
    <t>Больницы, клиники, госпитали, медико-санитарные части</t>
  </si>
  <si>
    <t>470 00 00</t>
  </si>
  <si>
    <t>Обеспечение деятельности подведомственных учреждений</t>
  </si>
  <si>
    <t>470 99 00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</si>
  <si>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</si>
  <si>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Проект -Муниципальная целевая программа "Противопожарная защита учреждений социальной сферы муниципального района "Княжпогостский" на 2010-2013 год"</t>
  </si>
  <si>
    <t>795 07 00</t>
  </si>
  <si>
    <t>Субсидии бюджетным учреждениям на иные цели</t>
  </si>
  <si>
    <t>612</t>
  </si>
  <si>
    <t xml:space="preserve">Программа "Модернизация здравоохранения в Княжпогостском районе на 2011-2012 годы" </t>
  </si>
  <si>
    <t>795 24 00</t>
  </si>
  <si>
    <t>Амбулаторная помощь</t>
  </si>
  <si>
    <t>Фельдшерско-акушерские пункты</t>
  </si>
  <si>
    <t>478 00 00</t>
  </si>
  <si>
    <t>478 99 00</t>
  </si>
  <si>
    <t>Иные безвозмездные и безвозвратные перечисления</t>
  </si>
  <si>
    <t>520 00 00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</si>
  <si>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</si>
  <si>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</si>
  <si>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</si>
  <si>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</si>
  <si>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Социальная политика</t>
  </si>
  <si>
    <t>Пенсионное обеспечение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</si>
  <si>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</si>
  <si>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</si>
  <si>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</si>
  <si>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</si>
  <si>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</si>
  <si>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</si>
  <si>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Пенсии, выплачиваемые организациями сектора госуправления</t>
  </si>
  <si>
    <t>312</t>
  </si>
  <si>
    <t>Социальное обеспечение населения</t>
  </si>
  <si>
    <t>Социальная помощь</t>
  </si>
  <si>
    <t>505 00 00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</si>
  <si>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</si>
  <si>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</si>
  <si>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</si>
  <si>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</si>
  <si>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</si>
  <si>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</si>
  <si>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Проект - Муниципальная целевая программа "Профилактика правонарушений, укрепление правопорядка и общественной безопасности в Княжпогостском районе на 2009-2011 года" ("Правопорядок-2011")</t>
  </si>
  <si>
    <r>
      <t xml:space="preserve">Осуществление переданных государственных полномочий </t>
    </r>
    <r>
      <rPr>
        <sz val="12"/>
        <rFont val="Times New Roman"/>
        <family val="1"/>
      </rPr>
      <t>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Федерации".</t>
    </r>
  </si>
  <si>
    <t>002 92 00</t>
  </si>
  <si>
    <t>МУ Княжпогостская центральная районная больница</t>
  </si>
  <si>
    <t>954</t>
  </si>
  <si>
    <t>Закупка товаров, работ, услуг в целях капитального ремонта государственного имущества</t>
  </si>
  <si>
    <t>243</t>
  </si>
  <si>
    <t>коммуналка</t>
  </si>
  <si>
    <t>Пособия и компенсации гражданам и иные социальные выплаты, кроме публичных нормативных обязательств</t>
  </si>
  <si>
    <t>321</t>
  </si>
  <si>
    <t>Отдел культуры, физической культуры и спорта администрации муниципального района "Княжпогостский"</t>
  </si>
  <si>
    <t>956</t>
  </si>
  <si>
    <t>Региональные целевые программы</t>
  </si>
  <si>
    <t>522 00 00</t>
  </si>
  <si>
    <t>Долгосрочная республиканская целевая программа "Развитие и поддержка малого и среднего предпринимательства в Республике Коми на 2012 - 2013 годы"</t>
  </si>
  <si>
    <t>522 09 00</t>
  </si>
  <si>
    <t xml:space="preserve">Проект - Муниципальная целевая программа "Развитие туризма в муниципальном районе "Княжпогостский" на 2011-2015 годы" </t>
  </si>
  <si>
    <t>795 12 00</t>
  </si>
  <si>
    <t>Образование</t>
  </si>
  <si>
    <t>07</t>
  </si>
  <si>
    <t>Общее образование</t>
  </si>
  <si>
    <t>Учреждения по внешкольной работе с детьми</t>
  </si>
  <si>
    <t>423 00 00</t>
  </si>
  <si>
    <t>423 99 00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</si>
  <si>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</si>
  <si>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</si>
  <si>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Субсидии автономным учреждениям на иные цели</t>
  </si>
  <si>
    <t>622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</si>
  <si>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</si>
  <si>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</si>
  <si>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</si>
  <si>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</si>
  <si>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</si>
  <si>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Долгосрочная республиканская целевая программа "Развитие инфраструктуры отрасли "Культура" в Республике Коми (2011 - 2013 годы)"</t>
  </si>
  <si>
    <t>522 43 00</t>
  </si>
  <si>
    <t>Муниципальная целевая программа "Культура муниципального района "Княжпогостский" (2011-2013 годы)"</t>
  </si>
  <si>
    <t>795 16 00</t>
  </si>
  <si>
    <t>Музеи и постоянные выставки</t>
  </si>
  <si>
    <t>441 00 00</t>
  </si>
  <si>
    <t>441 99 00</t>
  </si>
  <si>
    <t>611</t>
  </si>
  <si>
    <t>Библиотеки</t>
  </si>
  <si>
    <t>442 00 00</t>
  </si>
  <si>
    <t>442 99 00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</si>
  <si>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</si>
  <si>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</si>
  <si>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средств, поступающих из федерального бюджета</t>
  </si>
  <si>
    <t>450 06 00</t>
  </si>
  <si>
    <t>Реализация Плана мероприятий на 2009 - 2011 годы по информатизации библиотек в Республике Коми, утвержденного распоряжением Правительства Республики Коми от 25 августа 2008 года №275-р</t>
  </si>
  <si>
    <t>520 50 00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</si>
  <si>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</si>
  <si>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</si>
  <si>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</si>
  <si>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</si>
  <si>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Физическая культура и спорт</t>
  </si>
  <si>
    <t>Физическая культура</t>
  </si>
  <si>
    <t>Целевая республиканская программа "Жилище" на 2008 - 2012 годы</t>
  </si>
  <si>
    <t>522 20 00</t>
  </si>
  <si>
    <t>Целевая республиканская программа "Развитие инфраструктуры физической культуры и спорта в Республике Коми на 2008 - 2011 годы"</t>
  </si>
  <si>
    <t>522 23 00</t>
  </si>
  <si>
    <t>Лыжная база на 20 учащихся с универсальной спортивной плащадкой в г.Емва Княжпогостского района</t>
  </si>
  <si>
    <t>Проект - Муниципальная целевая программа "Развитие инфраструктуры физической культуры и спорта в муниципальном районе "Княжпогостский" на 2012 годы"</t>
  </si>
  <si>
    <t>795 06 00</t>
  </si>
  <si>
    <t>Отдел по управлению муниципальным имуществом, землями и природными ресурсами администрации МР "Княжпогостский"</t>
  </si>
  <si>
    <t>963</t>
  </si>
  <si>
    <t xml:space="preserve">Другие общегосударственные вопросы </t>
  </si>
  <si>
    <t xml:space="preserve">Бюджетные инвестиции в объекты капитального строительства, не включенные в целевые программы </t>
  </si>
  <si>
    <t>102 00 00</t>
  </si>
  <si>
    <t>Бюджетные инвестиции в объекты государственной собственности</t>
  </si>
  <si>
    <t>411</t>
  </si>
  <si>
    <t xml:space="preserve">        за счет средств, поступивших из Фонда содействия и реформирования жилищного хозяйства</t>
  </si>
  <si>
    <t>Долгосрочная республиканская целевая программа "Стимулирование развития жилищного строительства в Республике Коми (2011 - 2015 годы)"</t>
  </si>
  <si>
    <t>522 45 00</t>
  </si>
  <si>
    <t>Подпрограмма "Обеспечение жильем отдельных категорий граждан"</t>
  </si>
  <si>
    <t>522 45 05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</si>
  <si>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</si>
  <si>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</si>
  <si>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</si>
  <si>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505 34 00</t>
  </si>
  <si>
    <t>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</si>
  <si>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505 34 01</t>
  </si>
  <si>
    <t>Отдел образования и молодежной политики администрации муниципального района "Княжпогостский"</t>
  </si>
  <si>
    <t>975</t>
  </si>
  <si>
    <t>Дошкольное образование</t>
  </si>
  <si>
    <t>Детские дошкольные учреждения</t>
  </si>
  <si>
    <t>420 00 00</t>
  </si>
  <si>
    <t>420 99 00</t>
  </si>
  <si>
    <t>Субсидии автономнымучреждениям на иные цели</t>
  </si>
  <si>
    <t xml:space="preserve">Мероприятия в области образования </t>
  </si>
  <si>
    <t>436 00 00</t>
  </si>
  <si>
    <t>Муниципальная целевая программа "Противопожарная защита учреждений социальной сферы муниципального района "Княжпогостский" на 2010-2013 год"</t>
  </si>
  <si>
    <t>Муниципальная программа "Развитие образования в рамках нациоанльного проекта в сфере образования на 2011-2013 годы на территории Княжпогостского района"</t>
  </si>
  <si>
    <t>795 11 00</t>
  </si>
  <si>
    <t>уточнить сумму по программе</t>
  </si>
  <si>
    <t>Школы-детские сады, школы начальные, неполные  средние и средние</t>
  </si>
  <si>
    <t>421 00 00</t>
  </si>
  <si>
    <t>421 99 00</t>
  </si>
  <si>
    <t>Мероприятия по организации питания обучающихся 1-4 классов в муниципальных образовательных учреждениях в Республике Коми</t>
  </si>
  <si>
    <t>436 51 00</t>
  </si>
  <si>
    <t>Ежемесячное денежное вознаграждение за классное руководство</t>
  </si>
  <si>
    <t>520 09 00</t>
  </si>
  <si>
    <t>Выполнений функций бюджетными учреждениями</t>
  </si>
  <si>
    <t>001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</si>
  <si>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</si>
  <si>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</si>
  <si>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</si>
  <si>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>Оздоровление детей</t>
  </si>
  <si>
    <t>432 02 00</t>
  </si>
  <si>
    <t xml:space="preserve">         оздоровление детей за счет средств бюджета муниципального района "Княжпогостский"</t>
  </si>
  <si>
    <t xml:space="preserve">         оздоровление детей за счет средств, поступающих из республиканского бюджета Республики Коми</t>
  </si>
  <si>
    <t>Другие вопросы в области образования</t>
  </si>
  <si>
    <t>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</si>
  <si>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002 90 00</t>
  </si>
  <si>
    <t>Муниципальная целевая программа "Молодежь Княжпогостского района (2011-2013 годы)"</t>
  </si>
  <si>
    <t>795 14 00</t>
  </si>
  <si>
    <t>Муниципальная программа "Допризывная подготовка граждан Российской Федерации в Княжпогостском районе к военной службе (2011-2013 годы)"</t>
  </si>
  <si>
    <t>795 15 00</t>
  </si>
  <si>
    <t>Проект - Ведомственная целевая программа "Детство" на 2012 год</t>
  </si>
  <si>
    <t>795 18 00</t>
  </si>
  <si>
    <t>Социальные выплаты</t>
  </si>
  <si>
    <t>005</t>
  </si>
  <si>
    <t xml:space="preserve">       расходы по финансовому обеспечению педагогических работников муниципальных образовательных учреждений Республики Коми мерами социальной поддержки в части оплаты жилищно-коммунальных услуг за счет средств поступающих из республиканского бюджета Республики Коми </t>
  </si>
  <si>
    <t>Подпрограмма "Обеспечение жильем молодых семей"</t>
  </si>
  <si>
    <t>522 20 06</t>
  </si>
  <si>
    <t>Муниципальная целевая программа "Обеспечение жильем молодых семей на территории муниципального района "Княжпогостский" на 2011-2015 годы"</t>
  </si>
  <si>
    <t>795 03 00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</si>
  <si>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</si>
  <si>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учреждения, реализующих основную общеобразовательную программу дошкольного образования</t>
  </si>
  <si>
    <t>520 10 00</t>
  </si>
  <si>
    <t>Финансовое управление администрации муниципального района "Княжпогостский"</t>
  </si>
  <si>
    <t>992</t>
  </si>
  <si>
    <t>Обеспечение деятельности финансовых, налоговых и таможенных и органов финансового (финансово-бюджетного) надзора</t>
  </si>
  <si>
    <t>Осуществление переданных государственных полномочий Республики Коми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 года № 137-РЗ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 на территориях, где отсутствуют военные комиссариаты".</t>
  </si>
  <si>
    <t>002 70 00</t>
  </si>
  <si>
    <t>Осуществление переданных государственных полномочий Республики Коми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 года 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государственную регистрацию актов гражданского состояния".</t>
  </si>
  <si>
    <t xml:space="preserve">002 80 00 </t>
  </si>
  <si>
    <t>002 80 00</t>
  </si>
  <si>
    <t>Государственная регистрация актов гражданского состояния</t>
  </si>
  <si>
    <t>001 38 00</t>
  </si>
  <si>
    <t>Субвенции</t>
  </si>
  <si>
    <t>530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</si>
  <si>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</si>
  <si>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</si>
  <si>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</si>
  <si>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</si>
  <si>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</si>
  <si>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</si>
  <si>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Оборудование и содержание ледовых переправ и зимних автомобильных дорог общего пользования местного значения</t>
  </si>
  <si>
    <t>315 01 23</t>
  </si>
  <si>
    <t>540</t>
  </si>
  <si>
    <t>Содержание автомобильных дорог общего пользования местного значения</t>
  </si>
  <si>
    <t>315 01 24</t>
  </si>
  <si>
    <t>"Программа по обеспечению территории муниципального района "Княжпогостский" и ее населенных пунктов документами территориального планирования на 2008-2010"</t>
  </si>
  <si>
    <t>795 02 00</t>
  </si>
  <si>
    <t>Долгосрочная республиканская целевая программа "Газификация населенных пунктов Республики Коми (2011-2013 годы)"</t>
  </si>
  <si>
    <t>Проект - Муниципальная целевая программа "Жилище" муниципального района "Княжпогостский" на 2008-2012 годы"</t>
  </si>
  <si>
    <t>795 13 00</t>
  </si>
  <si>
    <t>Проект - Долгосрочная муниципальная целевая программа "Чистая вода в Княжпогостском районе (2011-2017 годы)"</t>
  </si>
  <si>
    <t>795 21 00</t>
  </si>
  <si>
    <t>Долгосрочная целевая программа "Обращение с отходами производства и потребления в Княжпогостском районе (2012-2016 годы)"</t>
  </si>
  <si>
    <t>795 22 00</t>
  </si>
  <si>
    <t>Здравоохранение</t>
  </si>
  <si>
    <t>Другие вопросы в области здравоохранения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</si>
  <si>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 субъектов Российской Федерации, переданных для осуществления органам местного самоуправления в установленном порядке</t>
  </si>
  <si>
    <t>521 02 00</t>
  </si>
  <si>
    <t>Субвенции на оказание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Республики Коми</t>
  </si>
  <si>
    <t>521 02 30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</si>
  <si>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</si>
  <si>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</si>
  <si>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</si>
  <si>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</si>
  <si>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</si>
  <si>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</si>
  <si>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</si>
  <si>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Дотация на выравнивание бюджетной обеспеченности</t>
  </si>
  <si>
    <t>511</t>
  </si>
  <si>
    <t xml:space="preserve">         за счет средств бюджета муниципального района </t>
  </si>
  <si>
    <t xml:space="preserve">         за счет средств поступающих из республиканского бюджета Республики Коми</t>
  </si>
  <si>
    <t>Иные дотации</t>
  </si>
  <si>
    <t>Дотации</t>
  </si>
  <si>
    <t>517 00 00</t>
  </si>
  <si>
    <t>Поддержка мер по обеспечению сбалансированности бюджетов</t>
  </si>
  <si>
    <t>517 02 00</t>
  </si>
  <si>
    <t>Дотация бюджетам на поддержку мер по обеспечению сбалансированности бюджетов</t>
  </si>
  <si>
    <t>512</t>
  </si>
  <si>
    <t>Приложение № 3</t>
  </si>
  <si>
    <t xml:space="preserve">к проекту решения Совета </t>
  </si>
  <si>
    <t xml:space="preserve">к  решению  Совета </t>
  </si>
  <si>
    <t xml:space="preserve"> муниципального района  "Княжпогостский" </t>
  </si>
  <si>
    <t xml:space="preserve">Источники  финансирования дефицита </t>
  </si>
  <si>
    <t>бюджета муниципального района "Княжпогостский" на 2012 год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</si>
  <si>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</si>
  <si>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</si>
  <si>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</si>
  <si>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</si>
  <si>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</si>
  <si>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</si>
  <si>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</si>
  <si>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</si>
  <si>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</si>
  <si>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</si>
  <si>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</si>
  <si>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</si>
  <si>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</si>
  <si>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</si>
  <si>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</si>
  <si>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</si>
  <si>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</si>
  <si>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</si>
  <si>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</si>
  <si>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</si>
  <si>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</si>
  <si>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</si>
  <si>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</si>
  <si>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Приложение № 4</t>
  </si>
  <si>
    <t xml:space="preserve">к   решению   Совета </t>
  </si>
  <si>
    <t>муниципального района  "Княжпогостский "</t>
  </si>
  <si>
    <t>от  21.12.2011г. № 81</t>
  </si>
  <si>
    <t xml:space="preserve">Перечень главных администраторов доходов бюджета  муниципального района  "Княжпогостский" - </t>
  </si>
  <si>
    <t xml:space="preserve">органов местного самоуправления  муниципального района "Княжпогостский" на 2012 год  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</si>
  <si>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</si>
  <si>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</si>
  <si>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района "Княжпогостский"</t>
  </si>
  <si>
    <t>1 08 07150 01 1000 110</t>
  </si>
  <si>
    <t>Государственная пошлина за выдачу разрешения на установку рекламной конструкции</t>
  </si>
  <si>
    <t>1 13 03050 05 0000 130</t>
  </si>
  <si>
    <t>Прочие доходы  от оказания платных услуг  получателями средств  бюджетов муниципальных районов  и компенсации затрат бюджетов муниципальных районов</t>
  </si>
  <si>
    <t>1 15 02050 05 0000 140</t>
  </si>
  <si>
    <t>Платежи, взимаемые организациями муниципальных районов  за выполнение определенных функций</t>
  </si>
  <si>
    <t>1 16 23050 05 0000 140</t>
  </si>
  <si>
    <t>Доходы от возмещения ущерба при 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</si>
  <si>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 xml:space="preserve">1 16 32050 05 0000 140 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</si>
  <si>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</si>
  <si>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1 16 90050 05 0000 140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</si>
  <si>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</si>
  <si>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1 17 01050 05 0000 180</t>
  </si>
  <si>
    <t>Невыясненные поступления, зачисляемые в бюджеты муниципальных  районов</t>
  </si>
  <si>
    <t>1 17 02000 05 0000 180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</si>
  <si>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 возникшим  1 января 2008 года)</t>
  </si>
  <si>
    <t>1 17 05050 05 0000 180</t>
  </si>
  <si>
    <t>Прочие неналоговые доходы бюджетов муниципальных  районов</t>
  </si>
  <si>
    <t>2 19 05000 05 0000 151</t>
  </si>
  <si>
    <t>Возврат остатков субсидий, субвенций и иных межбюджетных трансфертов имеющих целевое назначение, прошлых лет, из бюджетов муниципальных районов</t>
  </si>
  <si>
    <t xml:space="preserve">2 02 02088 05 0001 151 </t>
  </si>
  <si>
    <t>Субсидии  бюджетам муниципальных районов на обеспечение мероприятий по  капитальному  ремонту многоквартирных   домов    за    счет    средств, поступивших от государственной  корпорации  Фонд содействия реформированию  жилищно-коммунального хозяйства</t>
  </si>
  <si>
    <t xml:space="preserve">2 02 02088 05 0002 151 </t>
  </si>
  <si>
    <t>Субсидии  бюджетам муниципальных районов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</si>
  <si>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</si>
  <si>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</si>
  <si>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2 02 02089 05 0001 151 </t>
  </si>
  <si>
    <t>Субсидии  бюджетам муниципальных районов на обеспечение мероприятий по  капитальному  ремонту многоквартирных домов за счет средств бюджетов</t>
  </si>
  <si>
    <t>2 02 02089 05 0002 151</t>
  </si>
  <si>
    <t>Субсидии  бюджетам  муниципальных районов на обеспечение мероприятий по переселению граждан из аварийного жилищного фонда  за счет средств бюджетов</t>
  </si>
  <si>
    <t>2 02 03007 05 0000 151</t>
  </si>
  <si>
    <t>Субвенции бюджетам муниципальных образований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</si>
  <si>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2 02 03002 05 0000 151 </t>
  </si>
  <si>
    <t>Субвенции бюджетам муниципальных образований на осуществление полномочий по подготовке проведения статистической переписи</t>
  </si>
  <si>
    <t>2 02 03024 05 0000 151</t>
  </si>
  <si>
    <t xml:space="preserve">Субвенции бюджетам муниципальных районов на выполнение передаваемых полномочий </t>
  </si>
  <si>
    <t>2 07 05000 05 0000 180</t>
  </si>
  <si>
    <t>Прочие безвозмездные поступления в бюджеты муниципальных районов</t>
  </si>
  <si>
    <t>2 02 04999 05 0000 151</t>
  </si>
  <si>
    <t>2 02 04014 05 0000 151</t>
  </si>
  <si>
    <t>Межбюджетные трансферты, передаваемые бюджетам 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</si>
  <si>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МУ "Княжпогостская центральная районная больница"</t>
  </si>
  <si>
    <t>2 02 02024 05 0000 151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</si>
  <si>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</si>
  <si>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2 02 04034 05 0001 151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</si>
  <si>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</si>
  <si>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Прочие безвозмездные поступления, зачисляемые в бюджеты муниципальных районов</t>
  </si>
  <si>
    <t>2 02 02999 05 0000 151</t>
  </si>
  <si>
    <t>Субсидии  бюджетам  муниципальных районов на  государственную поддержку малого и среднего предпринимательства, включая крестьянские (фермерские) хозяйства</t>
  </si>
  <si>
    <t>2 02 04025 05 0000 151</t>
  </si>
  <si>
    <t>Иные межбюджетные трансферты на комплектование книжных фондов библиотек муниципальных образований</t>
  </si>
  <si>
    <t>Отдел по управлению муниципальным имуществом, землями и природными ресурсами администрации муниципального района "Княжпогостский"</t>
  </si>
  <si>
    <t>1 11 01050 05 0000 120</t>
  </si>
  <si>
    <t>Доходы в виде  прибыли, приходящейся на доли в уставных (складочных) капиталах хозяйствующих товариществ и обществ, или дивидентов по акциям, принадлежащим муниципальным районам</t>
  </si>
  <si>
    <t>1 11 02085 05 0000 120</t>
  </si>
  <si>
    <t xml:space="preserve">Доходы от размещения сумм, аккумулируемых в ходе проведения аукционов по продаже акций, находящихся в собственности  муниципальных  районов </t>
  </si>
  <si>
    <t>1 11 05010 05 0000 120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</si>
  <si>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межселенных территорий муниципальных районов, а также  средства от продажи права на заключение договоров аренды указанных земельных участков</t>
  </si>
  <si>
    <t>1 11 05010 10 0000 120</t>
  </si>
  <si>
    <t>1 11 05025 05 0000 120</t>
  </si>
  <si>
    <t>Доходы, получаемые в виде арендной платы , а также  средства от продажи права на заключение договоров  аренды за земли, находящиеся в собственности муниципальных районов (за исключением земельных участков автономных учреждений, а также  земельных участков муниципальных унитарных предприятий, в том числе казенных)</t>
  </si>
  <si>
    <t>1 11 05035 05 0000 120</t>
  </si>
  <si>
    <t>Доходы от сдачи в аренду имущества, находящегося в оперативном управлении  органов управления муниципальных  районов и созданных ими учреждений (за исключением имущества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</si>
  <si>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</si>
  <si>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</si>
  <si>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</si>
  <si>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 (за исключением  имущества муниципальных  автономных учреждений, а также 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</si>
  <si>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</si>
  <si>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 правами на результаты интеллектуальной деятельности военного, специального и двойного назначения, находящимися в собственности муниципальных  районов</t>
  </si>
  <si>
    <t>1 11 09025 05 0000 120</t>
  </si>
  <si>
    <t>Доходы от распоряжения  правами на результаты научно - технической деятельности, находящимися в собственности муниципальных  районов</t>
  </si>
  <si>
    <t>1 11 09035 05 0000 120</t>
  </si>
  <si>
    <t>Доходы от эксплуатации и использования имущества автомобильных дорог, находящихся в   собственности муниципальных районов</t>
  </si>
  <si>
    <t>1 11 09045 05 0000 120</t>
  </si>
  <si>
    <t>Прочие поступления от использования имущества, находящегося в собственности  муниципальных районов (за исключением имущества муниципальных автономных учреждений, а также муниципальных унитарных предприятий, в том числе казенных)</t>
  </si>
  <si>
    <t>1 14 01050 05 0000 410</t>
  </si>
  <si>
    <t xml:space="preserve">Доходы от продажи квартир,  находящихся в собственности муниципальных районов </t>
  </si>
  <si>
    <t>1 14 02030 05 0000 410</t>
  </si>
  <si>
    <t>Доходы от реализации имущества, находящегося в собственности муниципальных районов (за исключением имущества автономных учреждений, а также имущества муниципальных унитарных предприятий, в том числе казенных),   в части реализации основных средств  по указанному имуществу</t>
  </si>
  <si>
    <t>1 14 02030 05 0000 440</t>
  </si>
  <si>
    <t>Доходы от реализации имущества, находящегося в собственности муниципальных районов (за исключением имущества автономных учреждений, а также имущества муниципальных унитарных предприятий, в том числе казенных),   в части реализации материальных запасов  по указанному имуществу</t>
  </si>
  <si>
    <t>1 14 02032 05 0000 410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</si>
  <si>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 в части реализации основных средств по указанному имуществу</t>
  </si>
  <si>
    <t>1 14 02032 05 0000 440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</si>
  <si>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</si>
  <si>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1 14 02033 05 0000 410</t>
  </si>
  <si>
    <t>Доходы от реализации иного имущества, находящегося в собственности муниципальных  районов (за исключением имущества муниципальных автономных учреждений, а также 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</si>
  <si>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1 14 02033 05 0000 440</t>
  </si>
  <si>
    <t>Доходы от реализации иного имущества, находящегося в собственности муниципальных районов (за исключением имущества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</si>
  <si>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</si>
  <si>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Средства от распоряжения и реализации конфискованного и иного имущества, обращенного в доход муниципальных районов 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</si>
  <si>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</si>
  <si>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 муниципальных районов 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</si>
  <si>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</si>
  <si>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</si>
  <si>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</si>
  <si>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</si>
  <si>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</si>
  <si>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 поселений</t>
  </si>
  <si>
    <t>1 14 06025 05 0000 430</t>
  </si>
  <si>
    <t>Доходы от продажи земельных участков, находящихся в собственности  муниципальных районов (за исключением  земельных участков муниципальных автономных учреждений, а также земельных участков  муниципальных унитарных предприятий, в том числе казенных)</t>
  </si>
  <si>
    <t>Прочие неналоговые доходы бюджетов муниципальных районов</t>
  </si>
  <si>
    <t>2 02 03026 05 0000 151</t>
  </si>
  <si>
    <t>Субвенции бюджетам муниципальных районов на обеспечение жилыми помещениями детей-сирот, детей, оставшихся  без  попечения родителей, а  также  детей,  находящихся под опекой (попечительством), не имеющих закрепленного жилого помещения</t>
  </si>
  <si>
    <t>Субвенции бюджетам муниципальных образований на выполнение передаваемых полномочий субъектов Российской Федерации</t>
  </si>
  <si>
    <t>Безвозмездные поступления в бюджет муниципальных районов</t>
  </si>
  <si>
    <t>2 02 02008 05 0000 151</t>
  </si>
  <si>
    <t>2 02 02051 05 0000 151</t>
  </si>
  <si>
    <t>Субсидии бюджетам муниципальных  районов на реализацию федеральных целевых программ</t>
  </si>
  <si>
    <t>2 02 02105 05 0000 151</t>
  </si>
  <si>
    <t>Субсидии бюджетам муниципальных районов на противоаварийные мероприятия в зданиях муниципальных общеобразовательных учреждениях за счет средств поступающих из федерального бюджета</t>
  </si>
  <si>
    <t>2 02 03021 05 0000 151</t>
  </si>
  <si>
    <t>2 02 03029 05 0000 151</t>
  </si>
  <si>
    <t>Субвенции бюджетам муниципальных образований на компенсацию части родительской платы за содержание ребенка в государственных учреждениях, реализующих основную общеобразовательную программу дошкольного образования</t>
  </si>
  <si>
    <t>2 02 03999 05 0000 151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</si>
  <si>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</si>
  <si>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Финансовое  управление администрации муниципального района "Княжпогостский"</t>
  </si>
  <si>
    <t>1 11 02033 05 0000 120</t>
  </si>
  <si>
    <t>Доходы от размещения временно свободных средств бюджетов муниципальных районов</t>
  </si>
  <si>
    <t>1 11 03050 05 0000 120</t>
  </si>
  <si>
    <t xml:space="preserve">Проценты, полученные от предоставления бюджетных кредитов внутри страны за счет средств  бюджетов  муниципальных  районов </t>
  </si>
  <si>
    <t>1 16 32050 05 0000 140</t>
  </si>
  <si>
    <t>Прочие неналоговые доходы  бюджетов муниципальных  районов</t>
  </si>
  <si>
    <t>2 18 05030 05 0000 151</t>
  </si>
  <si>
    <t>Доходы бюджетов муниципальных  районов  от возврата остатков субсидий и субвенций прошлых лет из бюджетов поселений</t>
  </si>
  <si>
    <t>2 19  05000 05 0000 151</t>
  </si>
  <si>
    <t>2 02 01001 05 0000 151</t>
  </si>
  <si>
    <t>Дотации бюджетам муниципальных районов на выравнивание  бюджетной обеспеченности</t>
  </si>
  <si>
    <t>2 02 01003 05 0000 151</t>
  </si>
  <si>
    <t>2 02 03003 05 0000 151</t>
  </si>
  <si>
    <t>2 02 03015 05 0000 151</t>
  </si>
  <si>
    <t>Прочие межбюджетные трансферты , передаваемые бюджетам муниципальных районов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</si>
  <si>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</si>
  <si>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</si>
  <si>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Приложение № 5</t>
  </si>
  <si>
    <t xml:space="preserve">к  решению   Совета </t>
  </si>
  <si>
    <t xml:space="preserve">Перечень </t>
  </si>
  <si>
    <t xml:space="preserve">главных администраторов источников финансирования дефицита бюджета  </t>
  </si>
  <si>
    <t xml:space="preserve">муниципального района  "Княжпогостский" на 2012 год </t>
  </si>
  <si>
    <t>Код главы</t>
  </si>
  <si>
    <t>Код  группы, подгруппы, статьи и вида источника</t>
  </si>
  <si>
    <t>01 05 02 01 05 0000 510</t>
  </si>
  <si>
    <t>Увеличение  прочих остатков  денежных средств бюджетов муниципальных районов</t>
  </si>
  <si>
    <t>01 05 02 01 05 0000 610</t>
  </si>
  <si>
    <t>Уменьшение  прочих остатков  денежных средств бюджетов муниципальных районов</t>
  </si>
  <si>
    <t xml:space="preserve"> 01 06 04 00 05 0000 810</t>
  </si>
  <si>
    <t>01 06 05 01 05 0000 640</t>
  </si>
  <si>
    <t>01 06 05 01 05 0000 540</t>
  </si>
  <si>
    <t>Предоставление бюджетных кредитов юридическим лицам из бюджетов муниципальных районов 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</si>
  <si>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</si>
  <si>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 из бюджетов муниципальных районов  в валюте Российской Федерации</t>
  </si>
  <si>
    <t>Приложение № 6</t>
  </si>
  <si>
    <t xml:space="preserve">к решению  Совета  </t>
  </si>
  <si>
    <t xml:space="preserve">муниципального района </t>
  </si>
  <si>
    <t xml:space="preserve"> "Княжпогостский " </t>
  </si>
  <si>
    <t>Нормативы распределния доходов в бюджет муниципального района "Княжпогостский" на 2012 год</t>
  </si>
  <si>
    <t>Код дохода</t>
  </si>
  <si>
    <t>Наименование дохода</t>
  </si>
  <si>
    <t xml:space="preserve">Норматив отчислений в бюджет муниципального образования (в процентах) </t>
  </si>
  <si>
    <t>1 17 02000 05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</si>
  <si>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</si>
  <si>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1 09 07010 05</t>
  </si>
  <si>
    <t>Налог на рекламу, мобилизуемый на территориях муниципальных районов</t>
  </si>
  <si>
    <t>1 09 07 030 05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</si>
  <si>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</si>
  <si>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1 09 07050 05</t>
  </si>
  <si>
    <t>Прочие местные налоги и сборы, мобилизуемые на территориях муниципальных районов</t>
  </si>
  <si>
    <t>1 11 02033 05</t>
  </si>
  <si>
    <t>1 13 03 050 05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</si>
  <si>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</si>
  <si>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1 15 02050 05</t>
  </si>
  <si>
    <t>Платежи, взимаемые организациями муниципальных районов за выполнение определенных функций</t>
  </si>
  <si>
    <t>1 16 23050 05</t>
  </si>
  <si>
    <t xml:space="preserve">Доходы от возмещения ущерба при возникновении страховых случае, когда выгодоприобретателями по договорам страхования выступают получатели средств бюджетов муниципальных районов </t>
  </si>
  <si>
    <t>1 17 01050 05</t>
  </si>
  <si>
    <t>Невыясненные поступления, зачисляемые в бюджеты муниципальных районов</t>
  </si>
  <si>
    <t>3 04 05000 05</t>
  </si>
  <si>
    <t>Целевые отчисления от лотерей муниципальных районов</t>
  </si>
  <si>
    <t>Приложение № 7</t>
  </si>
  <si>
    <t xml:space="preserve"> муниципального района  </t>
  </si>
  <si>
    <t>"Княжпогостский "</t>
  </si>
  <si>
    <t xml:space="preserve">СТРУКТУРА   МУНИЦИПАЛЬНОГО ДОЛГА </t>
  </si>
  <si>
    <t>МУНИЦИПАЛЬНОГО РАЙОНА "КНЯЖПОГОСТСКИЙ" НА 1 ЯНВАРЯ  2012 ГОДА</t>
  </si>
  <si>
    <t>№ п/п</t>
  </si>
  <si>
    <t>Долговое обязательство</t>
  </si>
  <si>
    <t>сроки погашения обязательства</t>
  </si>
  <si>
    <t>сумма,                    тыс. рублей</t>
  </si>
  <si>
    <t>1.</t>
  </si>
  <si>
    <t>Муниципальные гарантии муниципального района "Княжпогостский"</t>
  </si>
  <si>
    <t>1.1.</t>
  </si>
  <si>
    <r>
      <t>Всего</t>
    </r>
    <r>
      <rPr>
        <sz val="10"/>
        <rFont val="Arial"/>
        <family val="2"/>
      </rPr>
      <t xml:space="preserve"> муниципальный долг</t>
    </r>
  </si>
  <si>
    <t>Приложение № 8</t>
  </si>
  <si>
    <t>к проекту решения Совета</t>
  </si>
  <si>
    <t>к  решению  Совета</t>
  </si>
  <si>
    <t xml:space="preserve"> муниципального района</t>
  </si>
  <si>
    <t>ПРОГРАММА МУНИЦИПАЛЬНЫХ ГАРАНТИЙ</t>
  </si>
  <si>
    <t>МУНИЦИПАЛЬНОГО РАЙОНА  "КНЯЖПОГОСТСКИЙ" В ВАЛЮТЕ</t>
  </si>
  <si>
    <t>РОССИЙСКОЙ ФЕДЕРАЦИИ НА  2012 ГОД</t>
  </si>
  <si>
    <t xml:space="preserve">1.1. Перечень подлежащих предоставлению муниципальных </t>
  </si>
  <si>
    <t>гарантий муниципального района "Княжпогостский" в 2012году</t>
  </si>
  <si>
    <t>Цель гарантирования</t>
  </si>
  <si>
    <t>Наименование принципала</t>
  </si>
  <si>
    <t>Сумма гарантирования,  тыс. руб.</t>
  </si>
  <si>
    <t>Наличие права регрессного требования</t>
  </si>
  <si>
    <t>ИТОГО</t>
  </si>
  <si>
    <t>1.2. Общий объем бюджетных ассигнований, предусмотренных</t>
  </si>
  <si>
    <t>на исполнение муниципальных гарантий муниципального района</t>
  </si>
  <si>
    <t>"Княжпогостский" по возможным гарантийным случаям, в 2012 году</t>
  </si>
  <si>
    <t>Исполнение муниципальных гарантий муниципального района "Княжпогостский"</t>
  </si>
  <si>
    <t>Объем бюджетных ассигнований на исполнение муниципальных гарантий по возможным гарантийным случаям, тыс. рублей</t>
  </si>
  <si>
    <t>За счет источников финансирования дефицита бюджета муниципального района "Княжпогостский"</t>
  </si>
  <si>
    <t>За счет  расходов бюджета муниципального района "Княжпогостский"</t>
  </si>
  <si>
    <t>Приложение № 9</t>
  </si>
  <si>
    <t xml:space="preserve">к решению Совета муниципального </t>
  </si>
  <si>
    <t>района  "Княжпогостский"</t>
  </si>
  <si>
    <t>Распределение межбюджетных трансфертов бюджетам поселений на территории Княжпогостского района на 2012 год</t>
  </si>
  <si>
    <t>таблица 1</t>
  </si>
  <si>
    <t>Распределение дотаций</t>
  </si>
  <si>
    <t xml:space="preserve">     на выравнивание уровня  бюджетной обеспеченности из Фонда финансовой поддержки поселений за счет средств, поступающих из республиканского бюджета Республики Коми</t>
  </si>
  <si>
    <t>Наименование поселений</t>
  </si>
  <si>
    <t>ВСЕГО:</t>
  </si>
  <si>
    <t>Городское поселение "Емва"</t>
  </si>
  <si>
    <t>Городское поселение "Синдор"</t>
  </si>
  <si>
    <t>Сельское поселение "Тракт"</t>
  </si>
  <si>
    <t>Сельское поселение "Вожаель"</t>
  </si>
  <si>
    <t>Сельское поселение "Княжпогост"</t>
  </si>
  <si>
    <t>Сельское поселение "Серегово"</t>
  </si>
  <si>
    <t>Сельское поселение "Шошка"</t>
  </si>
  <si>
    <t xml:space="preserve">Сельское поселение  "Туръя" </t>
  </si>
  <si>
    <t>Сельское поселение "Ветью"</t>
  </si>
  <si>
    <t>Сельское поселение "Мещура"</t>
  </si>
  <si>
    <t>Сельское поселение "Чиньяворык"</t>
  </si>
  <si>
    <t>Сельское поселение "Иоссер"</t>
  </si>
  <si>
    <t>Таблица 2</t>
  </si>
  <si>
    <t>приложения 9</t>
  </si>
  <si>
    <t xml:space="preserve">       на выравнивание уровня  бюджетной обеспеченности из Фонда финансовой поддержки поселений </t>
  </si>
  <si>
    <t>Таблица 3</t>
  </si>
  <si>
    <t xml:space="preserve"> Распределение межбюджетных трансфертов</t>
  </si>
  <si>
    <t>бюджетам поселений на реализацию целевой программы "Чистая вода в Княжпогостском районе (2011-2017 годы)"</t>
  </si>
  <si>
    <t>таблица 4</t>
  </si>
  <si>
    <t>Распределение субсидий</t>
  </si>
  <si>
    <t>бюджетам поселений на оборудование и содержание ледовых переправ и зимних автомобильных дорог общего пользования местного значения, за счет средств, поступающих из республиканского бюджета Республики Коми</t>
  </si>
  <si>
    <t>Таблица 5</t>
  </si>
  <si>
    <t>бюджетам поселений на содержание автомобильных дорог общего пользования местного значения</t>
  </si>
  <si>
    <t>Всего сумма, тыс.рублей</t>
  </si>
  <si>
    <t>за счет средств республиканского бюджета РК</t>
  </si>
  <si>
    <t>за счет средств бюджета МР "Княжпогостский"</t>
  </si>
  <si>
    <t>Таблица 6</t>
  </si>
  <si>
    <t>бюджетам поселений на капитальный ремонт и ремонт улиц и проездов в населенных пунктах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</si>
</sst>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#,##0.0"/>
    <numFmt numFmtId="166" formatCode="0.0_)"/>
    <numFmt numFmtId="167" formatCode="0.0"/>
    <numFmt numFmtId="168" formatCode="?"/>
    <numFmt numFmtId="169" formatCode="000"/>
    <numFmt numFmtId="170" formatCode="00"/>
    <numFmt numFmtId="171" formatCode="000\ 00\ 00"/>
  </numFmts>
  <fonts count="67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0"/>
      <color indexed="9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name val="Times New Roman CYR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0"/>
      <color theme="0"/>
      <name val="Arial Cyr"/>
      <family val="0"/>
    </font>
    <font>
      <sz val="12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Fill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165" fontId="0" fillId="0" borderId="0" xfId="0" applyNumberFormat="1" applyAlignment="1">
      <alignment/>
    </xf>
    <xf numFmtId="4" fontId="4" fillId="0" borderId="0" xfId="0" applyNumberFormat="1" applyFont="1" applyFill="1" applyBorder="1" applyAlignment="1" applyProtection="1">
      <alignment horizontal="right" vertical="top" indent="1"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top" wrapText="1"/>
      <protection locked="0"/>
    </xf>
    <xf numFmtId="0" fontId="5" fillId="0" borderId="0" xfId="52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 shrinkToFit="1"/>
    </xf>
    <xf numFmtId="0" fontId="5" fillId="0" borderId="0" xfId="0" applyFont="1" applyBorder="1" applyAlignment="1" applyProtection="1">
      <alignment horizontal="left" vertical="top" wrapText="1" inden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165" fontId="8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 applyProtection="1">
      <alignment horizontal="right" vertical="top" wrapText="1"/>
      <protection locked="0"/>
    </xf>
    <xf numFmtId="4" fontId="5" fillId="0" borderId="0" xfId="0" applyNumberFormat="1" applyFont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top"/>
      <protection locked="0"/>
    </xf>
    <xf numFmtId="4" fontId="5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 applyProtection="1">
      <alignment horizontal="right" vertical="top" indent="1"/>
      <protection locked="0"/>
    </xf>
    <xf numFmtId="4" fontId="5" fillId="0" borderId="0" xfId="0" applyNumberFormat="1" applyFont="1" applyFill="1" applyBorder="1" applyAlignment="1" applyProtection="1">
      <alignment horizontal="right" vertical="top" indent="1"/>
      <protection locked="0"/>
    </xf>
    <xf numFmtId="4" fontId="5" fillId="0" borderId="0" xfId="0" applyNumberFormat="1" applyFont="1" applyFill="1" applyBorder="1" applyAlignment="1">
      <alignment horizontal="right" vertical="top" indent="1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vertical="top" wrapText="1"/>
    </xf>
    <xf numFmtId="3" fontId="5" fillId="0" borderId="10" xfId="0" applyNumberFormat="1" applyFont="1" applyFill="1" applyBorder="1" applyAlignment="1" applyProtection="1">
      <alignment horizontal="center" vertical="top"/>
      <protection locked="0"/>
    </xf>
    <xf numFmtId="3" fontId="5" fillId="0" borderId="10" xfId="0" applyNumberFormat="1" applyFont="1" applyFill="1" applyBorder="1" applyAlignment="1" applyProtection="1">
      <alignment horizontal="center" vertical="top" wrapText="1"/>
      <protection locked="0"/>
    </xf>
    <xf numFmtId="3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" fontId="5" fillId="33" borderId="0" xfId="0" applyNumberFormat="1" applyFont="1" applyFill="1" applyBorder="1" applyAlignment="1" applyProtection="1">
      <alignment horizontal="right" vertical="top" indent="1"/>
      <protection locked="0"/>
    </xf>
    <xf numFmtId="49" fontId="5" fillId="0" borderId="0" xfId="0" applyNumberFormat="1" applyFont="1" applyFill="1" applyBorder="1" applyAlignment="1">
      <alignment horizontal="center" vertical="top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4" fontId="5" fillId="0" borderId="0" xfId="0" applyNumberFormat="1" applyFont="1" applyFill="1" applyAlignment="1" applyProtection="1">
      <alignment horizontal="right" vertical="top" wrapText="1"/>
      <protection locked="0"/>
    </xf>
    <xf numFmtId="0" fontId="5" fillId="0" borderId="0" xfId="0" applyFont="1" applyAlignment="1">
      <alignment vertical="top"/>
    </xf>
    <xf numFmtId="4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horizontal="right" vertical="top"/>
    </xf>
    <xf numFmtId="0" fontId="64" fillId="0" borderId="0" xfId="0" applyFont="1" applyFill="1" applyAlignment="1">
      <alignment/>
    </xf>
    <xf numFmtId="0" fontId="5" fillId="0" borderId="0" xfId="0" applyFont="1" applyAlignment="1">
      <alignment horizontal="right" vertical="top"/>
    </xf>
    <xf numFmtId="49" fontId="5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4" fontId="6" fillId="0" borderId="0" xfId="0" applyNumberFormat="1" applyFont="1" applyAlignment="1">
      <alignment vertical="top" wrapText="1"/>
    </xf>
    <xf numFmtId="0" fontId="6" fillId="0" borderId="10" xfId="0" applyFont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 wrapText="1"/>
    </xf>
    <xf numFmtId="1" fontId="27" fillId="0" borderId="10" xfId="0" applyNumberFormat="1" applyFont="1" applyBorder="1" applyAlignment="1">
      <alignment horizontal="center" vertical="top"/>
    </xf>
    <xf numFmtId="1" fontId="27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/>
    </xf>
    <xf numFmtId="49" fontId="6" fillId="0" borderId="11" xfId="0" applyNumberFormat="1" applyFont="1" applyBorder="1" applyAlignment="1">
      <alignment vertical="top"/>
    </xf>
    <xf numFmtId="4" fontId="6" fillId="0" borderId="11" xfId="0" applyNumberFormat="1" applyFont="1" applyBorder="1" applyAlignment="1">
      <alignment vertical="top" wrapText="1"/>
    </xf>
    <xf numFmtId="4" fontId="64" fillId="0" borderId="0" xfId="0" applyNumberFormat="1" applyFont="1" applyFill="1" applyAlignment="1">
      <alignment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5" fillId="0" borderId="0" xfId="0" applyFont="1" applyFill="1" applyAlignment="1">
      <alignment/>
    </xf>
    <xf numFmtId="49" fontId="5" fillId="0" borderId="0" xfId="0" applyNumberFormat="1" applyFont="1" applyBorder="1" applyAlignment="1">
      <alignment vertical="top"/>
    </xf>
    <xf numFmtId="4" fontId="29" fillId="0" borderId="0" xfId="0" applyNumberFormat="1" applyFont="1" applyBorder="1" applyAlignment="1">
      <alignment vertical="top"/>
    </xf>
    <xf numFmtId="4" fontId="30" fillId="0" borderId="0" xfId="0" applyNumberFormat="1" applyFont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49" fontId="66" fillId="0" borderId="0" xfId="0" applyNumberFormat="1" applyFont="1" applyFill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/>
    </xf>
    <xf numFmtId="4" fontId="30" fillId="0" borderId="0" xfId="0" applyNumberFormat="1" applyFont="1" applyFill="1" applyBorder="1" applyAlignment="1">
      <alignment vertical="top"/>
    </xf>
    <xf numFmtId="0" fontId="5" fillId="0" borderId="0" xfId="0" applyFont="1" applyBorder="1" applyAlignment="1">
      <alignment wrapText="1"/>
    </xf>
    <xf numFmtId="4" fontId="29" fillId="0" borderId="0" xfId="0" applyNumberFormat="1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justify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5" fillId="34" borderId="0" xfId="0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/>
    </xf>
    <xf numFmtId="4" fontId="30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vertical="justify"/>
    </xf>
    <xf numFmtId="49" fontId="66" fillId="0" borderId="0" xfId="0" applyNumberFormat="1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32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32" fillId="0" borderId="0" xfId="0" applyFont="1" applyAlignment="1">
      <alignment horizontal="justify"/>
    </xf>
    <xf numFmtId="49" fontId="6" fillId="0" borderId="0" xfId="0" applyNumberFormat="1" applyFont="1" applyBorder="1" applyAlignment="1">
      <alignment vertical="top" wrapText="1"/>
    </xf>
    <xf numFmtId="167" fontId="64" fillId="0" borderId="0" xfId="0" applyNumberFormat="1" applyFont="1" applyFill="1" applyAlignment="1">
      <alignment/>
    </xf>
    <xf numFmtId="49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/>
    </xf>
    <xf numFmtId="168" fontId="7" fillId="0" borderId="0" xfId="0" applyNumberFormat="1" applyFont="1" applyBorder="1" applyAlignment="1">
      <alignment horizontal="justify" vertical="center" wrapText="1"/>
    </xf>
    <xf numFmtId="0" fontId="5" fillId="0" borderId="0" xfId="0" applyNumberFormat="1" applyFont="1" applyBorder="1" applyAlignment="1">
      <alignment vertical="top" wrapText="1"/>
    </xf>
    <xf numFmtId="49" fontId="64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 vertical="top" wrapText="1"/>
    </xf>
    <xf numFmtId="169" fontId="5" fillId="0" borderId="0" xfId="0" applyNumberFormat="1" applyFont="1" applyFill="1" applyBorder="1" applyAlignment="1">
      <alignment horizontal="left" vertical="top" wrapText="1"/>
    </xf>
    <xf numFmtId="170" fontId="5" fillId="0" borderId="0" xfId="0" applyNumberFormat="1" applyFont="1" applyFill="1" applyBorder="1" applyAlignment="1">
      <alignment horizontal="left" vertical="top" wrapText="1"/>
    </xf>
    <xf numFmtId="171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0" xfId="0" applyFont="1" applyBorder="1" applyAlignment="1">
      <alignment vertical="top"/>
    </xf>
    <xf numFmtId="0" fontId="0" fillId="0" borderId="0" xfId="0" applyAlignment="1">
      <alignment horizontal="right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0" fontId="35" fillId="0" borderId="0" xfId="0" applyFont="1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0" xfId="0" applyNumberFormat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vertical="center" wrapText="1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wrapText="1" shrinkToFit="1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6" fillId="0" borderId="10" xfId="0" applyFont="1" applyBorder="1" applyAlignment="1" applyProtection="1">
      <alignment horizontal="center" vertical="center"/>
      <protection locked="0"/>
    </xf>
    <xf numFmtId="49" fontId="36" fillId="0" borderId="16" xfId="0" applyNumberFormat="1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vertical="center"/>
    </xf>
    <xf numFmtId="0" fontId="36" fillId="0" borderId="18" xfId="0" applyFont="1" applyFill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top" wrapText="1" shrinkToFit="1"/>
    </xf>
    <xf numFmtId="0" fontId="36" fillId="0" borderId="19" xfId="0" applyFont="1" applyFill="1" applyBorder="1" applyAlignment="1">
      <alignment horizontal="center" vertical="top" wrapText="1" shrinkToFit="1"/>
    </xf>
    <xf numFmtId="0" fontId="36" fillId="0" borderId="20" xfId="0" applyFont="1" applyFill="1" applyBorder="1" applyAlignment="1">
      <alignment horizontal="center" vertical="top" wrapText="1" shrinkToFit="1"/>
    </xf>
    <xf numFmtId="49" fontId="38" fillId="0" borderId="14" xfId="0" applyNumberFormat="1" applyFont="1" applyFill="1" applyBorder="1" applyAlignment="1">
      <alignment horizontal="left" vertical="top" wrapText="1" shrinkToFit="1"/>
    </xf>
    <xf numFmtId="0" fontId="39" fillId="0" borderId="19" xfId="0" applyFont="1" applyFill="1" applyBorder="1" applyAlignment="1">
      <alignment vertical="top" wrapText="1" shrinkToFit="1"/>
    </xf>
    <xf numFmtId="0" fontId="39" fillId="0" borderId="20" xfId="0" applyFont="1" applyFill="1" applyBorder="1" applyAlignment="1">
      <alignment horizontal="left" vertical="top" wrapText="1" shrinkToFit="1"/>
    </xf>
    <xf numFmtId="0" fontId="37" fillId="0" borderId="19" xfId="0" applyFont="1" applyFill="1" applyBorder="1" applyAlignment="1">
      <alignment vertical="top"/>
    </xf>
    <xf numFmtId="0" fontId="37" fillId="0" borderId="20" xfId="0" applyFont="1" applyFill="1" applyBorder="1" applyAlignment="1">
      <alignment horizontal="left" vertical="top" wrapText="1"/>
    </xf>
    <xf numFmtId="49" fontId="37" fillId="0" borderId="19" xfId="0" applyNumberFormat="1" applyFont="1" applyFill="1" applyBorder="1" applyAlignment="1" applyProtection="1">
      <alignment vertical="top"/>
      <protection locked="0"/>
    </xf>
    <xf numFmtId="0" fontId="37" fillId="0" borderId="20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Fill="1" applyAlignment="1">
      <alignment wrapText="1"/>
    </xf>
    <xf numFmtId="0" fontId="39" fillId="0" borderId="21" xfId="0" applyFont="1" applyFill="1" applyBorder="1" applyAlignment="1">
      <alignment vertical="top" wrapText="1" shrinkToFit="1"/>
    </xf>
    <xf numFmtId="49" fontId="37" fillId="0" borderId="21" xfId="0" applyNumberFormat="1" applyFont="1" applyFill="1" applyBorder="1" applyAlignment="1" applyProtection="1">
      <alignment vertical="top"/>
      <protection locked="0"/>
    </xf>
    <xf numFmtId="0" fontId="37" fillId="0" borderId="20" xfId="0" applyFont="1" applyFill="1" applyBorder="1" applyAlignment="1" applyProtection="1">
      <alignment horizontal="left" vertical="center" wrapText="1"/>
      <protection locked="0"/>
    </xf>
    <xf numFmtId="0" fontId="36" fillId="0" borderId="21" xfId="0" applyFont="1" applyFill="1" applyBorder="1" applyAlignment="1">
      <alignment horizontal="center" vertical="top" wrapText="1" shrinkToFit="1"/>
    </xf>
    <xf numFmtId="0" fontId="36" fillId="0" borderId="22" xfId="0" applyFont="1" applyFill="1" applyBorder="1" applyAlignment="1">
      <alignment horizontal="center" vertical="top" wrapText="1" shrinkToFit="1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/>
    </xf>
    <xf numFmtId="0" fontId="39" fillId="0" borderId="21" xfId="0" applyFont="1" applyFill="1" applyBorder="1" applyAlignment="1">
      <alignment horizontal="left" vertical="top" wrapText="1" shrinkToFit="1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justify"/>
    </xf>
    <xf numFmtId="0" fontId="37" fillId="0" borderId="20" xfId="0" applyFont="1" applyFill="1" applyBorder="1" applyAlignment="1" applyProtection="1">
      <alignment vertical="top" wrapText="1"/>
      <protection locked="0"/>
    </xf>
    <xf numFmtId="0" fontId="36" fillId="0" borderId="21" xfId="0" applyFont="1" applyFill="1" applyBorder="1" applyAlignment="1">
      <alignment horizontal="center" vertical="top" wrapText="1"/>
    </xf>
    <xf numFmtId="0" fontId="36" fillId="0" borderId="22" xfId="0" applyFont="1" applyFill="1" applyBorder="1" applyAlignment="1">
      <alignment horizontal="center" vertical="top" wrapText="1"/>
    </xf>
    <xf numFmtId="0" fontId="37" fillId="0" borderId="20" xfId="0" applyFont="1" applyBorder="1" applyAlignment="1" applyProtection="1">
      <alignment horizontal="left" vertical="top" wrapText="1"/>
      <protection locked="0"/>
    </xf>
    <xf numFmtId="49" fontId="38" fillId="0" borderId="24" xfId="0" applyNumberFormat="1" applyFont="1" applyFill="1" applyBorder="1" applyAlignment="1">
      <alignment horizontal="left" vertical="top" wrapText="1" shrinkToFit="1"/>
    </xf>
    <xf numFmtId="49" fontId="37" fillId="0" borderId="25" xfId="0" applyNumberFormat="1" applyFont="1" applyFill="1" applyBorder="1" applyAlignment="1" applyProtection="1">
      <alignment vertical="top"/>
      <protection locked="0"/>
    </xf>
    <xf numFmtId="0" fontId="39" fillId="0" borderId="26" xfId="0" applyFont="1" applyFill="1" applyBorder="1" applyAlignment="1">
      <alignment horizontal="left" vertical="top" wrapText="1" shrinkToFit="1"/>
    </xf>
    <xf numFmtId="0" fontId="39" fillId="0" borderId="0" xfId="0" applyFont="1" applyFill="1" applyBorder="1" applyAlignment="1">
      <alignment vertical="top" wrapText="1" shrinkToFit="1"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9" fontId="40" fillId="0" borderId="0" xfId="0" applyNumberFormat="1" applyFont="1" applyFill="1" applyBorder="1" applyAlignment="1">
      <alignment horizontal="center" vertical="top" wrapText="1" shrinkToFit="1"/>
    </xf>
    <xf numFmtId="0" fontId="6" fillId="0" borderId="0" xfId="0" applyFont="1" applyBorder="1" applyAlignment="1">
      <alignment horizontal="right" vertical="top" wrapText="1" shrinkToFit="1"/>
    </xf>
    <xf numFmtId="0" fontId="6" fillId="0" borderId="0" xfId="0" applyFont="1" applyBorder="1" applyAlignment="1">
      <alignment horizontal="left" vertical="top" wrapText="1" shrinkToFit="1"/>
    </xf>
    <xf numFmtId="0" fontId="0" fillId="0" borderId="0" xfId="0" applyAlignment="1">
      <alignment wrapText="1" shrinkToFit="1"/>
    </xf>
    <xf numFmtId="49" fontId="7" fillId="0" borderId="0" xfId="0" applyNumberFormat="1" applyFont="1" applyFill="1" applyBorder="1" applyAlignment="1">
      <alignment horizontal="center" vertical="top" wrapText="1" shrinkToFit="1"/>
    </xf>
    <xf numFmtId="0" fontId="5" fillId="0" borderId="0" xfId="0" applyFont="1" applyBorder="1" applyAlignment="1">
      <alignment horizontal="right" vertical="top" wrapText="1" shrinkToFit="1"/>
    </xf>
    <xf numFmtId="0" fontId="5" fillId="0" borderId="0" xfId="0" applyFont="1" applyBorder="1" applyAlignment="1">
      <alignment horizontal="left" vertical="top" wrapText="1" shrinkToFi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49" fontId="40" fillId="0" borderId="0" xfId="0" applyNumberFormat="1" applyFont="1" applyBorder="1" applyAlignment="1">
      <alignment horizontal="center" vertical="top" wrapText="1" shrinkToFit="1"/>
    </xf>
    <xf numFmtId="0" fontId="6" fillId="0" borderId="0" xfId="0" applyFont="1" applyBorder="1" applyAlignment="1">
      <alignment horizontal="center" vertical="top" wrapText="1" shrinkToFit="1"/>
    </xf>
    <xf numFmtId="49" fontId="7" fillId="0" borderId="0" xfId="0" applyNumberFormat="1" applyFont="1" applyBorder="1" applyAlignment="1">
      <alignment horizontal="center" vertical="top" wrapText="1" shrinkToFit="1"/>
    </xf>
    <xf numFmtId="0" fontId="5" fillId="0" borderId="0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vertical="top" wrapText="1" shrinkToFit="1"/>
    </xf>
    <xf numFmtId="0" fontId="7" fillId="0" borderId="0" xfId="0" applyFont="1" applyBorder="1" applyAlignment="1">
      <alignment vertical="top" wrapText="1" shrinkToFi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41" fillId="0" borderId="0" xfId="0" applyFont="1" applyAlignment="1">
      <alignment horizontal="right"/>
    </xf>
    <xf numFmtId="0" fontId="37" fillId="0" borderId="0" xfId="0" applyFont="1" applyFill="1" applyAlignment="1" applyProtection="1">
      <alignment horizontal="right" vertical="top" wrapText="1"/>
      <protection locked="0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2" fillId="0" borderId="0" xfId="0" applyFont="1" applyBorder="1" applyAlignment="1">
      <alignment vertical="center" wrapText="1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wrapText="1"/>
      <protection locked="0"/>
    </xf>
    <xf numFmtId="49" fontId="38" fillId="0" borderId="0" xfId="0" applyNumberFormat="1" applyFont="1" applyFill="1" applyBorder="1" applyAlignment="1">
      <alignment horizontal="center" vertical="top" wrapText="1" shrinkToFit="1"/>
    </xf>
    <xf numFmtId="49" fontId="37" fillId="0" borderId="27" xfId="0" applyNumberFormat="1" applyFont="1" applyFill="1" applyBorder="1" applyAlignment="1" applyProtection="1">
      <alignment horizontal="center" vertical="top"/>
      <protection locked="0"/>
    </xf>
    <xf numFmtId="0" fontId="37" fillId="0" borderId="28" xfId="0" applyFont="1" applyBorder="1" applyAlignment="1" applyProtection="1">
      <alignment vertical="top" wrapText="1"/>
      <protection locked="0"/>
    </xf>
    <xf numFmtId="0" fontId="37" fillId="0" borderId="29" xfId="0" applyFont="1" applyBorder="1" applyAlignment="1">
      <alignment wrapText="1" shrinkToFit="1"/>
    </xf>
    <xf numFmtId="49" fontId="37" fillId="0" borderId="14" xfId="0" applyNumberFormat="1" applyFont="1" applyFill="1" applyBorder="1" applyAlignment="1" applyProtection="1">
      <alignment horizontal="center" vertical="top"/>
      <protection locked="0"/>
    </xf>
    <xf numFmtId="0" fontId="37" fillId="0" borderId="19" xfId="0" applyFont="1" applyBorder="1" applyAlignment="1" applyProtection="1">
      <alignment vertical="top" wrapText="1"/>
      <protection locked="0"/>
    </xf>
    <xf numFmtId="0" fontId="37" fillId="0" borderId="20" xfId="0" applyFont="1" applyBorder="1" applyAlignment="1">
      <alignment vertical="justify" wrapText="1" shrinkToFit="1"/>
    </xf>
    <xf numFmtId="0" fontId="39" fillId="0" borderId="14" xfId="0" applyFont="1" applyFill="1" applyBorder="1" applyAlignment="1">
      <alignment horizontal="center" vertical="top" wrapText="1" shrinkToFit="1"/>
    </xf>
    <xf numFmtId="0" fontId="39" fillId="0" borderId="19" xfId="0" applyFont="1" applyFill="1" applyBorder="1" applyAlignment="1">
      <alignment horizontal="left" vertical="top" wrapText="1" shrinkToFit="1"/>
    </xf>
    <xf numFmtId="0" fontId="37" fillId="0" borderId="20" xfId="0" applyFont="1" applyBorder="1" applyAlignment="1">
      <alignment wrapText="1" shrinkToFit="1"/>
    </xf>
    <xf numFmtId="49" fontId="37" fillId="0" borderId="14" xfId="0" applyNumberFormat="1" applyFont="1" applyBorder="1" applyAlignment="1">
      <alignment horizontal="center" vertical="top" wrapText="1"/>
    </xf>
    <xf numFmtId="0" fontId="37" fillId="0" borderId="19" xfId="0" applyFont="1" applyBorder="1" applyAlignment="1">
      <alignment horizontal="left" vertical="top" wrapText="1" shrinkToFit="1"/>
    </xf>
    <xf numFmtId="0" fontId="39" fillId="0" borderId="24" xfId="0" applyFont="1" applyFill="1" applyBorder="1" applyAlignment="1">
      <alignment horizontal="center" vertical="top" wrapText="1" shrinkToFit="1"/>
    </xf>
    <xf numFmtId="0" fontId="39" fillId="0" borderId="25" xfId="0" applyFont="1" applyFill="1" applyBorder="1" applyAlignment="1">
      <alignment horizontal="left" vertical="top" wrapText="1" shrinkToFit="1"/>
    </xf>
    <xf numFmtId="0" fontId="37" fillId="0" borderId="26" xfId="0" applyFont="1" applyBorder="1" applyAlignment="1">
      <alignment vertical="justify" wrapText="1" shrinkToFit="1"/>
    </xf>
    <xf numFmtId="0" fontId="39" fillId="0" borderId="0" xfId="0" applyFont="1" applyBorder="1" applyAlignment="1">
      <alignment horizontal="left" vertical="top" wrapText="1" shrinkToFit="1"/>
    </xf>
    <xf numFmtId="0" fontId="37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right" vertical="top" indent="1"/>
    </xf>
    <xf numFmtId="0" fontId="0" fillId="0" borderId="10" xfId="0" applyBorder="1" applyAlignment="1">
      <alignment vertical="top"/>
    </xf>
    <xf numFmtId="0" fontId="45" fillId="0" borderId="10" xfId="0" applyFont="1" applyBorder="1" applyAlignment="1">
      <alignment vertical="top" wrapText="1"/>
    </xf>
    <xf numFmtId="14" fontId="35" fillId="0" borderId="10" xfId="0" applyNumberFormat="1" applyFont="1" applyBorder="1" applyAlignment="1">
      <alignment horizontal="center" vertical="top"/>
    </xf>
    <xf numFmtId="167" fontId="35" fillId="0" borderId="10" xfId="0" applyNumberFormat="1" applyFont="1" applyBorder="1" applyAlignment="1">
      <alignment horizontal="right" vertical="top" indent="1"/>
    </xf>
    <xf numFmtId="0" fontId="44" fillId="0" borderId="10" xfId="0" applyFont="1" applyBorder="1" applyAlignment="1">
      <alignment vertical="top"/>
    </xf>
    <xf numFmtId="0" fontId="35" fillId="0" borderId="10" xfId="0" applyFont="1" applyBorder="1" applyAlignment="1">
      <alignment vertical="top"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167" fontId="0" fillId="0" borderId="30" xfId="0" applyNumberFormat="1" applyFill="1" applyBorder="1" applyAlignment="1">
      <alignment horizontal="right" vertical="top" wrapText="1" indent="1"/>
    </xf>
    <xf numFmtId="167" fontId="0" fillId="0" borderId="13" xfId="0" applyNumberFormat="1" applyFill="1" applyBorder="1" applyAlignment="1">
      <alignment horizontal="right" vertical="top" wrapText="1" indent="1"/>
    </xf>
    <xf numFmtId="0" fontId="0" fillId="0" borderId="10" xfId="0" applyBorder="1" applyAlignment="1">
      <alignment vertical="top" wrapText="1"/>
    </xf>
    <xf numFmtId="167" fontId="0" fillId="0" borderId="30" xfId="0" applyNumberFormat="1" applyBorder="1" applyAlignment="1">
      <alignment horizontal="right" vertical="top" wrapText="1" indent="1"/>
    </xf>
    <xf numFmtId="167" fontId="0" fillId="0" borderId="13" xfId="0" applyNumberFormat="1" applyBorder="1" applyAlignment="1">
      <alignment horizontal="right" vertical="top" wrapText="1" inden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52" applyFont="1" applyFill="1" applyBorder="1" applyAlignment="1">
      <alignment horizontal="center" wrapText="1"/>
      <protection/>
    </xf>
    <xf numFmtId="0" fontId="5" fillId="0" borderId="0" xfId="0" applyFont="1" applyAlignment="1">
      <alignment wrapText="1"/>
    </xf>
    <xf numFmtId="0" fontId="6" fillId="0" borderId="0" xfId="52" applyNumberFormat="1" applyFont="1" applyFill="1" applyBorder="1" applyAlignment="1">
      <alignment horizontal="center" wrapText="1" shrinkToFit="1"/>
      <protection/>
    </xf>
    <xf numFmtId="0" fontId="5" fillId="0" borderId="0" xfId="0" applyFont="1" applyAlignment="1">
      <alignment horizontal="center" wrapText="1" shrinkToFit="1"/>
    </xf>
    <xf numFmtId="0" fontId="29" fillId="0" borderId="0" xfId="52" applyFont="1" applyFill="1" applyBorder="1" applyAlignment="1">
      <alignment wrapText="1"/>
      <protection/>
    </xf>
    <xf numFmtId="0" fontId="30" fillId="0" borderId="0" xfId="52" applyFont="1" applyFill="1" applyBorder="1" applyAlignment="1">
      <alignment/>
      <protection/>
    </xf>
    <xf numFmtId="0" fontId="6" fillId="0" borderId="10" xfId="52" applyFont="1" applyFill="1" applyBorder="1" applyAlignment="1">
      <alignment horizontal="center" wrapText="1"/>
      <protection/>
    </xf>
    <xf numFmtId="0" fontId="6" fillId="0" borderId="0" xfId="52" applyFont="1" applyFill="1" applyBorder="1" applyAlignment="1">
      <alignment horizontal="left" wrapText="1"/>
      <protection/>
    </xf>
    <xf numFmtId="166" fontId="6" fillId="0" borderId="0" xfId="52" applyNumberFormat="1" applyFont="1" applyFill="1" applyBorder="1" applyAlignment="1">
      <alignment horizontal="right"/>
      <protection/>
    </xf>
    <xf numFmtId="166" fontId="6" fillId="0" borderId="0" xfId="52" applyNumberFormat="1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wrapText="1"/>
      <protection/>
    </xf>
    <xf numFmtId="166" fontId="5" fillId="0" borderId="0" xfId="52" applyNumberFormat="1" applyFont="1" applyFill="1" applyBorder="1" applyAlignment="1">
      <alignment horizontal="right"/>
      <protection/>
    </xf>
    <xf numFmtId="0" fontId="66" fillId="0" borderId="0" xfId="0" applyFont="1" applyAlignment="1">
      <alignment/>
    </xf>
    <xf numFmtId="0" fontId="5" fillId="0" borderId="0" xfId="52" applyFont="1" applyBorder="1" applyAlignment="1">
      <alignment wrapText="1"/>
      <protection/>
    </xf>
    <xf numFmtId="166" fontId="5" fillId="0" borderId="0" xfId="52" applyNumberFormat="1" applyFont="1" applyFill="1" applyBorder="1" applyAlignment="1">
      <alignment/>
      <protection/>
    </xf>
    <xf numFmtId="0" fontId="5" fillId="36" borderId="0" xfId="52" applyFont="1" applyFill="1" applyBorder="1" applyAlignment="1">
      <alignment/>
      <protection/>
    </xf>
    <xf numFmtId="166" fontId="5" fillId="36" borderId="0" xfId="52" applyNumberFormat="1" applyFont="1" applyFill="1" applyBorder="1" applyAlignment="1">
      <alignment/>
      <protection/>
    </xf>
    <xf numFmtId="0" fontId="6" fillId="0" borderId="0" xfId="52" applyFont="1" applyBorder="1" applyAlignment="1">
      <alignment/>
      <protection/>
    </xf>
    <xf numFmtId="0" fontId="5" fillId="0" borderId="0" xfId="52" applyFont="1" applyBorder="1" applyAlignment="1">
      <alignment/>
      <protection/>
    </xf>
    <xf numFmtId="166" fontId="6" fillId="0" borderId="0" xfId="52" applyNumberFormat="1" applyFont="1" applyFill="1" applyBorder="1" applyAlignment="1">
      <alignment/>
      <protection/>
    </xf>
    <xf numFmtId="166" fontId="6" fillId="0" borderId="0" xfId="52" applyNumberFormat="1" applyFont="1" applyBorder="1" applyAlignment="1">
      <alignment/>
      <protection/>
    </xf>
    <xf numFmtId="0" fontId="6" fillId="36" borderId="0" xfId="52" applyFont="1" applyFill="1" applyBorder="1" applyAlignment="1">
      <alignment/>
      <protection/>
    </xf>
    <xf numFmtId="166" fontId="6" fillId="36" borderId="0" xfId="52" applyNumberFormat="1" applyFont="1" applyFill="1" applyBorder="1" applyAlignment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0" fontId="6" fillId="0" borderId="11" xfId="52" applyFont="1" applyFill="1" applyBorder="1" applyAlignment="1">
      <alignment horizontal="left" wrapText="1"/>
      <protection/>
    </xf>
    <xf numFmtId="165" fontId="6" fillId="0" borderId="11" xfId="52" applyNumberFormat="1" applyFont="1" applyFill="1" applyBorder="1" applyAlignment="1">
      <alignment horizontal="right"/>
      <protection/>
    </xf>
    <xf numFmtId="165" fontId="6" fillId="0" borderId="0" xfId="52" applyNumberFormat="1" applyFont="1" applyFill="1" applyBorder="1" applyAlignment="1">
      <alignment horizontal="center"/>
      <protection/>
    </xf>
    <xf numFmtId="165" fontId="5" fillId="0" borderId="0" xfId="52" applyNumberFormat="1" applyFont="1" applyFill="1" applyBorder="1" applyAlignment="1">
      <alignment horizontal="right"/>
      <protection/>
    </xf>
    <xf numFmtId="165" fontId="5" fillId="0" borderId="0" xfId="52" applyNumberFormat="1" applyFont="1" applyFill="1" applyBorder="1" applyAlignment="1">
      <alignment/>
      <protection/>
    </xf>
    <xf numFmtId="165" fontId="5" fillId="0" borderId="15" xfId="0" applyNumberFormat="1" applyFont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0" xfId="52" applyNumberFormat="1" applyFont="1" applyFill="1" applyBorder="1" applyAlignment="1">
      <alignment horizontal="center" wrapText="1" shrinkToFit="1"/>
      <protection/>
    </xf>
    <xf numFmtId="0" fontId="5" fillId="0" borderId="0" xfId="0" applyFont="1" applyAlignment="1">
      <alignment wrapText="1"/>
    </xf>
    <xf numFmtId="0" fontId="6" fillId="0" borderId="10" xfId="52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wrapText="1"/>
    </xf>
    <xf numFmtId="166" fontId="6" fillId="0" borderId="11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165" fontId="8" fillId="0" borderId="31" xfId="0" applyNumberFormat="1" applyFont="1" applyBorder="1" applyAlignment="1">
      <alignment/>
    </xf>
    <xf numFmtId="165" fontId="8" fillId="0" borderId="32" xfId="0" applyNumberFormat="1" applyFont="1" applyBorder="1" applyAlignment="1">
      <alignment/>
    </xf>
    <xf numFmtId="0" fontId="0" fillId="0" borderId="31" xfId="0" applyBorder="1" applyAlignment="1">
      <alignment/>
    </xf>
    <xf numFmtId="165" fontId="0" fillId="0" borderId="31" xfId="0" applyNumberFormat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8"/>
  <sheetViews>
    <sheetView zoomScale="75" zoomScaleNormal="75" zoomScalePageLayoutView="0" workbookViewId="0" topLeftCell="A1">
      <selection activeCell="Z12" sqref="Z12"/>
    </sheetView>
  </sheetViews>
  <sheetFormatPr defaultColWidth="9.00390625" defaultRowHeight="12.75"/>
  <cols>
    <col min="1" max="1" width="5.375" style="5" customWidth="1"/>
    <col min="2" max="2" width="6.25390625" style="5" customWidth="1"/>
    <col min="3" max="3" width="7.375" style="5" customWidth="1"/>
    <col min="4" max="4" width="5.75390625" style="5" customWidth="1"/>
    <col min="5" max="5" width="7.875" style="5" customWidth="1"/>
    <col min="6" max="6" width="6.125" style="5" customWidth="1"/>
    <col min="7" max="7" width="82.25390625" style="5" customWidth="1"/>
    <col min="8" max="8" width="14.75390625" style="27" hidden="1" customWidth="1"/>
    <col min="9" max="9" width="13.00390625" style="27" hidden="1" customWidth="1"/>
    <col min="10" max="10" width="14.625" style="27" customWidth="1"/>
    <col min="11" max="11" width="12.25390625" style="0" customWidth="1"/>
    <col min="12" max="12" width="11.875" style="0" customWidth="1"/>
    <col min="14" max="14" width="9.125" style="3" customWidth="1"/>
    <col min="17" max="17" width="9.25390625" style="0" bestFit="1" customWidth="1"/>
    <col min="18" max="18" width="11.00390625" style="0" bestFit="1" customWidth="1"/>
  </cols>
  <sheetData>
    <row r="1" spans="7:10" ht="15.75" customHeight="1">
      <c r="G1" s="59" t="s">
        <v>9</v>
      </c>
      <c r="H1" s="59"/>
      <c r="I1" s="59"/>
      <c r="J1" s="59"/>
    </row>
    <row r="2" spans="7:13" ht="18.75" customHeight="1" hidden="1">
      <c r="G2" s="59" t="s">
        <v>78</v>
      </c>
      <c r="H2" s="59"/>
      <c r="I2" s="59"/>
      <c r="J2" s="59"/>
      <c r="K2" s="1"/>
      <c r="L2" s="1"/>
      <c r="M2" s="2"/>
    </row>
    <row r="3" spans="7:10" ht="15.75" customHeight="1">
      <c r="G3" s="59" t="s">
        <v>8</v>
      </c>
      <c r="H3" s="59"/>
      <c r="I3" s="59"/>
      <c r="J3" s="59"/>
    </row>
    <row r="4" spans="7:10" ht="15.75" customHeight="1">
      <c r="G4" s="59" t="s">
        <v>91</v>
      </c>
      <c r="H4" s="59"/>
      <c r="I4" s="59"/>
      <c r="J4" s="59"/>
    </row>
    <row r="5" spans="7:10" ht="15.75" customHeight="1">
      <c r="G5" s="59" t="s">
        <v>92</v>
      </c>
      <c r="H5" s="59"/>
      <c r="I5" s="59"/>
      <c r="J5" s="59"/>
    </row>
    <row r="6" spans="7:10" ht="15.75">
      <c r="G6" s="54" t="s">
        <v>226</v>
      </c>
      <c r="H6" s="54"/>
      <c r="I6" s="54"/>
      <c r="J6" s="54"/>
    </row>
    <row r="7" spans="9:10" ht="15.75">
      <c r="I7" s="28"/>
      <c r="J7" s="29"/>
    </row>
    <row r="8" spans="1:10" ht="17.25" customHeight="1">
      <c r="A8" s="58" t="s">
        <v>198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9.5" customHeight="1">
      <c r="A9" s="58" t="s">
        <v>204</v>
      </c>
      <c r="B9" s="58"/>
      <c r="C9" s="58"/>
      <c r="D9" s="58"/>
      <c r="E9" s="58"/>
      <c r="F9" s="58"/>
      <c r="G9" s="58"/>
      <c r="H9" s="58"/>
      <c r="I9" s="58"/>
      <c r="J9" s="58"/>
    </row>
    <row r="10" spans="7:10" ht="15.75">
      <c r="G10" s="6"/>
      <c r="H10" s="30"/>
      <c r="I10" s="31"/>
      <c r="J10" s="30"/>
    </row>
    <row r="11" spans="1:10" ht="39.75" customHeight="1">
      <c r="A11" s="55"/>
      <c r="B11" s="55"/>
      <c r="C11" s="55"/>
      <c r="D11" s="55"/>
      <c r="E11" s="55"/>
      <c r="F11" s="56"/>
      <c r="G11" s="7" t="s">
        <v>118</v>
      </c>
      <c r="H11" s="32" t="s">
        <v>119</v>
      </c>
      <c r="I11" s="33" t="s">
        <v>10</v>
      </c>
      <c r="J11" s="32" t="s">
        <v>119</v>
      </c>
    </row>
    <row r="12" spans="1:13" ht="15.75">
      <c r="A12" s="57"/>
      <c r="B12" s="57"/>
      <c r="C12" s="57"/>
      <c r="D12" s="57"/>
      <c r="E12" s="57"/>
      <c r="F12" s="57"/>
      <c r="G12" s="8">
        <v>2</v>
      </c>
      <c r="H12" s="41">
        <v>3</v>
      </c>
      <c r="I12" s="42">
        <v>4</v>
      </c>
      <c r="J12" s="41">
        <v>5</v>
      </c>
      <c r="K12" s="43"/>
      <c r="L12" s="3"/>
      <c r="M12" s="3"/>
    </row>
    <row r="13" spans="1:13" ht="15.75">
      <c r="A13" s="23"/>
      <c r="B13" s="23"/>
      <c r="C13" s="23"/>
      <c r="D13" s="23"/>
      <c r="E13" s="23"/>
      <c r="F13" s="23"/>
      <c r="G13" s="10"/>
      <c r="H13" s="34"/>
      <c r="I13" s="35"/>
      <c r="J13" s="34"/>
      <c r="L13" s="3"/>
      <c r="M13" s="3"/>
    </row>
    <row r="14" spans="1:13" ht="15.75">
      <c r="A14" s="24" t="s">
        <v>121</v>
      </c>
      <c r="B14" s="24" t="s">
        <v>122</v>
      </c>
      <c r="C14" s="24" t="s">
        <v>123</v>
      </c>
      <c r="D14" s="24" t="s">
        <v>122</v>
      </c>
      <c r="E14" s="24" t="s">
        <v>124</v>
      </c>
      <c r="F14" s="24" t="s">
        <v>120</v>
      </c>
      <c r="G14" s="9" t="s">
        <v>73</v>
      </c>
      <c r="H14" s="36">
        <f>SUM(H16,H24,H31,H36,H42,H52,H55,H60,H75,)</f>
        <v>177771.49999999997</v>
      </c>
      <c r="I14" s="36">
        <f>SUM(I16,I24,I31,I36,I42,I52,I55,I60,I75,)</f>
        <v>16046.5</v>
      </c>
      <c r="J14" s="36">
        <f>SUM(J16,J24,J31,J36,J42,J52,J55,J60,J75,)</f>
        <v>193817.99999999997</v>
      </c>
      <c r="L14" s="3"/>
      <c r="M14" s="3"/>
    </row>
    <row r="15" spans="1:13" ht="15.75">
      <c r="A15" s="25"/>
      <c r="B15" s="25"/>
      <c r="C15" s="25"/>
      <c r="D15" s="25"/>
      <c r="E15" s="25"/>
      <c r="F15" s="25"/>
      <c r="G15" s="10"/>
      <c r="H15" s="37"/>
      <c r="I15" s="38"/>
      <c r="J15" s="37"/>
      <c r="L15" s="3"/>
      <c r="M15" s="3"/>
    </row>
    <row r="16" spans="1:13" ht="15.75">
      <c r="A16" s="24" t="s">
        <v>121</v>
      </c>
      <c r="B16" s="24" t="s">
        <v>125</v>
      </c>
      <c r="C16" s="24" t="s">
        <v>123</v>
      </c>
      <c r="D16" s="24" t="s">
        <v>122</v>
      </c>
      <c r="E16" s="24" t="s">
        <v>124</v>
      </c>
      <c r="F16" s="24" t="s">
        <v>120</v>
      </c>
      <c r="G16" s="11" t="s">
        <v>11</v>
      </c>
      <c r="H16" s="36">
        <f>SUM(H17)</f>
        <v>132248.39999999997</v>
      </c>
      <c r="I16" s="36">
        <f>SUM(I17)</f>
        <v>1551.6</v>
      </c>
      <c r="J16" s="36">
        <f>SUM(J17)</f>
        <v>133799.99999999997</v>
      </c>
      <c r="L16" s="3"/>
      <c r="M16" s="3"/>
    </row>
    <row r="17" spans="1:19" ht="15.75">
      <c r="A17" s="25" t="s">
        <v>121</v>
      </c>
      <c r="B17" s="25" t="s">
        <v>125</v>
      </c>
      <c r="C17" s="25" t="s">
        <v>126</v>
      </c>
      <c r="D17" s="25" t="s">
        <v>125</v>
      </c>
      <c r="E17" s="25" t="s">
        <v>124</v>
      </c>
      <c r="F17" s="25" t="s">
        <v>127</v>
      </c>
      <c r="G17" s="13" t="s">
        <v>12</v>
      </c>
      <c r="H17" s="37">
        <f>SUM(H18:H19,H22:H22)</f>
        <v>132248.39999999997</v>
      </c>
      <c r="I17" s="37">
        <f>SUM(I18:I19,I22:I22)</f>
        <v>1551.6</v>
      </c>
      <c r="J17" s="37">
        <f>SUM(J18:J19,J22:J22)</f>
        <v>133799.99999999997</v>
      </c>
      <c r="L17" s="3"/>
      <c r="M17" s="3"/>
      <c r="Q17" s="45"/>
      <c r="R17" s="45"/>
      <c r="S17" s="45"/>
    </row>
    <row r="18" spans="1:19" ht="47.25">
      <c r="A18" s="25" t="s">
        <v>121</v>
      </c>
      <c r="B18" s="25" t="s">
        <v>125</v>
      </c>
      <c r="C18" s="25" t="s">
        <v>128</v>
      </c>
      <c r="D18" s="25" t="s">
        <v>125</v>
      </c>
      <c r="E18" s="25" t="s">
        <v>124</v>
      </c>
      <c r="F18" s="25" t="s">
        <v>127</v>
      </c>
      <c r="G18" s="14" t="s">
        <v>102</v>
      </c>
      <c r="H18" s="38">
        <v>541.8</v>
      </c>
      <c r="I18" s="38"/>
      <c r="J18" s="37">
        <f>SUM(H18:I18)</f>
        <v>541.8</v>
      </c>
      <c r="L18" s="3"/>
      <c r="M18" s="3"/>
      <c r="Q18" s="45"/>
      <c r="R18" s="45"/>
      <c r="S18" s="45"/>
    </row>
    <row r="19" spans="1:19" ht="47.25">
      <c r="A19" s="25" t="s">
        <v>121</v>
      </c>
      <c r="B19" s="25" t="s">
        <v>125</v>
      </c>
      <c r="C19" s="25" t="s">
        <v>129</v>
      </c>
      <c r="D19" s="25" t="s">
        <v>125</v>
      </c>
      <c r="E19" s="25" t="s">
        <v>124</v>
      </c>
      <c r="F19" s="25" t="s">
        <v>127</v>
      </c>
      <c r="G19" s="10" t="s">
        <v>103</v>
      </c>
      <c r="H19" s="37">
        <f>SUM(H20:H21)</f>
        <v>131574.3</v>
      </c>
      <c r="I19" s="37">
        <f>SUM(I20:I21)</f>
        <v>1551.6</v>
      </c>
      <c r="J19" s="37">
        <f>SUM(J20:J21)</f>
        <v>133125.9</v>
      </c>
      <c r="L19" s="3"/>
      <c r="M19" s="3"/>
      <c r="Q19" s="45"/>
      <c r="R19" s="45"/>
      <c r="S19" s="45"/>
    </row>
    <row r="20" spans="1:19" ht="78.75">
      <c r="A20" s="25" t="s">
        <v>121</v>
      </c>
      <c r="B20" s="25" t="s">
        <v>125</v>
      </c>
      <c r="C20" s="25" t="s">
        <v>130</v>
      </c>
      <c r="D20" s="25" t="s">
        <v>125</v>
      </c>
      <c r="E20" s="25" t="s">
        <v>124</v>
      </c>
      <c r="F20" s="25" t="s">
        <v>127</v>
      </c>
      <c r="G20" s="10" t="s">
        <v>98</v>
      </c>
      <c r="H20" s="38">
        <v>131045.4</v>
      </c>
      <c r="I20" s="38">
        <v>1551.6</v>
      </c>
      <c r="J20" s="37">
        <f>SUM(H20:I20)</f>
        <v>132597</v>
      </c>
      <c r="L20" s="3"/>
      <c r="M20" s="3"/>
      <c r="Q20" s="45"/>
      <c r="R20" s="45"/>
      <c r="S20" s="45"/>
    </row>
    <row r="21" spans="1:19" ht="78.75">
      <c r="A21" s="25" t="s">
        <v>121</v>
      </c>
      <c r="B21" s="25" t="s">
        <v>125</v>
      </c>
      <c r="C21" s="25" t="s">
        <v>131</v>
      </c>
      <c r="D21" s="25" t="s">
        <v>125</v>
      </c>
      <c r="E21" s="25" t="s">
        <v>124</v>
      </c>
      <c r="F21" s="25" t="s">
        <v>127</v>
      </c>
      <c r="G21" s="10" t="s">
        <v>99</v>
      </c>
      <c r="H21" s="38">
        <v>528.9</v>
      </c>
      <c r="I21" s="38"/>
      <c r="J21" s="37">
        <f>SUM(H21:I21)</f>
        <v>528.9</v>
      </c>
      <c r="L21" s="3"/>
      <c r="M21" s="3"/>
      <c r="Q21" s="45"/>
      <c r="R21" s="45"/>
      <c r="S21" s="45"/>
    </row>
    <row r="22" spans="1:19" ht="31.5">
      <c r="A22" s="25" t="s">
        <v>121</v>
      </c>
      <c r="B22" s="25" t="s">
        <v>125</v>
      </c>
      <c r="C22" s="25" t="s">
        <v>132</v>
      </c>
      <c r="D22" s="25" t="s">
        <v>125</v>
      </c>
      <c r="E22" s="25" t="s">
        <v>124</v>
      </c>
      <c r="F22" s="25" t="s">
        <v>127</v>
      </c>
      <c r="G22" s="14" t="s">
        <v>100</v>
      </c>
      <c r="H22" s="38">
        <v>132.3</v>
      </c>
      <c r="I22" s="38"/>
      <c r="J22" s="37">
        <f>SUM(H22:I22)</f>
        <v>132.3</v>
      </c>
      <c r="L22" s="3"/>
      <c r="M22" s="3"/>
      <c r="Q22" s="45"/>
      <c r="R22" s="45"/>
      <c r="S22" s="45"/>
    </row>
    <row r="23" spans="1:13" ht="15.75">
      <c r="A23" s="25"/>
      <c r="B23" s="25"/>
      <c r="C23" s="25"/>
      <c r="D23" s="25"/>
      <c r="E23" s="25"/>
      <c r="F23" s="25"/>
      <c r="G23" s="14"/>
      <c r="H23" s="37"/>
      <c r="I23" s="38"/>
      <c r="J23" s="37"/>
      <c r="L23" s="3"/>
      <c r="M23" s="3"/>
    </row>
    <row r="24" spans="1:13" ht="14.25" customHeight="1">
      <c r="A24" s="24" t="s">
        <v>121</v>
      </c>
      <c r="B24" s="24" t="s">
        <v>133</v>
      </c>
      <c r="C24" s="24" t="s">
        <v>123</v>
      </c>
      <c r="D24" s="24" t="s">
        <v>122</v>
      </c>
      <c r="E24" s="24" t="s">
        <v>124</v>
      </c>
      <c r="F24" s="24" t="s">
        <v>120</v>
      </c>
      <c r="G24" s="11" t="s">
        <v>13</v>
      </c>
      <c r="H24" s="36">
        <f>SUM(H28:H29,H25)</f>
        <v>9798.6</v>
      </c>
      <c r="I24" s="36">
        <f>SUM(I28:I29,I25)</f>
        <v>716.4</v>
      </c>
      <c r="J24" s="36">
        <f>SUM(J28:J29,J25)</f>
        <v>10515</v>
      </c>
      <c r="L24" s="3"/>
      <c r="M24" s="3"/>
    </row>
    <row r="25" spans="1:13" ht="31.5">
      <c r="A25" s="25" t="s">
        <v>121</v>
      </c>
      <c r="B25" s="25" t="s">
        <v>133</v>
      </c>
      <c r="C25" s="25" t="s">
        <v>134</v>
      </c>
      <c r="D25" s="25" t="s">
        <v>122</v>
      </c>
      <c r="E25" s="25" t="s">
        <v>124</v>
      </c>
      <c r="F25" s="25" t="s">
        <v>127</v>
      </c>
      <c r="G25" s="10" t="s">
        <v>43</v>
      </c>
      <c r="H25" s="37">
        <f>SUM(H26:H27)</f>
        <v>1906</v>
      </c>
      <c r="I25" s="37">
        <f>SUM(I26:I27)</f>
        <v>638</v>
      </c>
      <c r="J25" s="37">
        <f>SUM(J26:J27)</f>
        <v>2544</v>
      </c>
      <c r="L25" s="3"/>
      <c r="M25" s="3"/>
    </row>
    <row r="26" spans="1:13" ht="31.5">
      <c r="A26" s="25" t="s">
        <v>121</v>
      </c>
      <c r="B26" s="25" t="s">
        <v>133</v>
      </c>
      <c r="C26" s="25" t="s">
        <v>135</v>
      </c>
      <c r="D26" s="25" t="s">
        <v>125</v>
      </c>
      <c r="E26" s="25" t="s">
        <v>124</v>
      </c>
      <c r="F26" s="25" t="s">
        <v>127</v>
      </c>
      <c r="G26" s="10" t="s">
        <v>44</v>
      </c>
      <c r="H26" s="37">
        <v>1620.1</v>
      </c>
      <c r="I26" s="37">
        <v>638</v>
      </c>
      <c r="J26" s="37">
        <f>SUM(H26:I26)</f>
        <v>2258.1</v>
      </c>
      <c r="L26" s="3"/>
      <c r="M26" s="3"/>
    </row>
    <row r="27" spans="1:13" ht="31.5">
      <c r="A27" s="25" t="s">
        <v>121</v>
      </c>
      <c r="B27" s="25" t="s">
        <v>133</v>
      </c>
      <c r="C27" s="25" t="s">
        <v>136</v>
      </c>
      <c r="D27" s="25" t="s">
        <v>125</v>
      </c>
      <c r="E27" s="25" t="s">
        <v>124</v>
      </c>
      <c r="F27" s="25" t="s">
        <v>127</v>
      </c>
      <c r="G27" s="10" t="s">
        <v>45</v>
      </c>
      <c r="H27" s="37">
        <v>285.9</v>
      </c>
      <c r="I27" s="37"/>
      <c r="J27" s="37">
        <f>SUM(H27:I27)</f>
        <v>285.9</v>
      </c>
      <c r="L27" s="3"/>
      <c r="M27" s="3"/>
    </row>
    <row r="28" spans="1:13" ht="15.75">
      <c r="A28" s="25" t="s">
        <v>121</v>
      </c>
      <c r="B28" s="25" t="s">
        <v>133</v>
      </c>
      <c r="C28" s="25" t="s">
        <v>126</v>
      </c>
      <c r="D28" s="25" t="s">
        <v>137</v>
      </c>
      <c r="E28" s="25" t="s">
        <v>124</v>
      </c>
      <c r="F28" s="25" t="s">
        <v>127</v>
      </c>
      <c r="G28" s="10" t="s">
        <v>14</v>
      </c>
      <c r="H28" s="37">
        <v>7821</v>
      </c>
      <c r="I28" s="38"/>
      <c r="J28" s="37">
        <f>SUM(H28:I28)</f>
        <v>7821</v>
      </c>
      <c r="L28" s="3"/>
      <c r="M28" s="3"/>
    </row>
    <row r="29" spans="1:13" ht="15.75">
      <c r="A29" s="25" t="s">
        <v>121</v>
      </c>
      <c r="B29" s="25" t="s">
        <v>133</v>
      </c>
      <c r="C29" s="25" t="s">
        <v>138</v>
      </c>
      <c r="D29" s="25" t="s">
        <v>125</v>
      </c>
      <c r="E29" s="25" t="s">
        <v>124</v>
      </c>
      <c r="F29" s="25" t="s">
        <v>127</v>
      </c>
      <c r="G29" s="10" t="s">
        <v>36</v>
      </c>
      <c r="H29" s="37">
        <v>71.6</v>
      </c>
      <c r="I29" s="38">
        <v>78.4</v>
      </c>
      <c r="J29" s="37">
        <f>SUM(H29:I29)</f>
        <v>150</v>
      </c>
      <c r="L29" s="3"/>
      <c r="M29" s="3"/>
    </row>
    <row r="30" spans="1:13" ht="15.75">
      <c r="A30" s="25"/>
      <c r="B30" s="25"/>
      <c r="C30" s="25"/>
      <c r="D30" s="25"/>
      <c r="E30" s="25"/>
      <c r="F30" s="25"/>
      <c r="G30" s="10"/>
      <c r="H30" s="37"/>
      <c r="I30" s="38"/>
      <c r="J30" s="37"/>
      <c r="L30" s="3"/>
      <c r="M30" s="3"/>
    </row>
    <row r="31" spans="1:13" ht="21.75" customHeight="1">
      <c r="A31" s="24" t="s">
        <v>121</v>
      </c>
      <c r="B31" s="24" t="s">
        <v>139</v>
      </c>
      <c r="C31" s="24" t="s">
        <v>123</v>
      </c>
      <c r="D31" s="24" t="s">
        <v>122</v>
      </c>
      <c r="E31" s="24" t="s">
        <v>124</v>
      </c>
      <c r="F31" s="24" t="s">
        <v>120</v>
      </c>
      <c r="G31" s="12" t="s">
        <v>15</v>
      </c>
      <c r="H31" s="36">
        <f>SUM(H32,)</f>
        <v>4680.7</v>
      </c>
      <c r="I31" s="36">
        <f>SUM(I32,)</f>
        <v>419.3</v>
      </c>
      <c r="J31" s="36">
        <f>SUM(J32,)</f>
        <v>5100</v>
      </c>
      <c r="L31" s="3"/>
      <c r="M31" s="3"/>
    </row>
    <row r="32" spans="1:13" ht="15.75">
      <c r="A32" s="25" t="s">
        <v>121</v>
      </c>
      <c r="B32" s="25" t="s">
        <v>139</v>
      </c>
      <c r="C32" s="25" t="s">
        <v>140</v>
      </c>
      <c r="D32" s="25" t="s">
        <v>122</v>
      </c>
      <c r="E32" s="25" t="s">
        <v>124</v>
      </c>
      <c r="F32" s="25" t="s">
        <v>127</v>
      </c>
      <c r="G32" s="10" t="s">
        <v>111</v>
      </c>
      <c r="H32" s="37">
        <f>SUM(H33:H34)</f>
        <v>4680.7</v>
      </c>
      <c r="I32" s="37">
        <f>SUM(I33:I34)</f>
        <v>419.3</v>
      </c>
      <c r="J32" s="37">
        <f>SUM(J33:J34)</f>
        <v>5100</v>
      </c>
      <c r="L32" s="3"/>
      <c r="M32" s="3"/>
    </row>
    <row r="33" spans="1:13" ht="15.75">
      <c r="A33" s="25" t="s">
        <v>121</v>
      </c>
      <c r="B33" s="25" t="s">
        <v>139</v>
      </c>
      <c r="C33" s="25" t="s">
        <v>141</v>
      </c>
      <c r="D33" s="25" t="s">
        <v>122</v>
      </c>
      <c r="E33" s="25" t="s">
        <v>124</v>
      </c>
      <c r="F33" s="25" t="s">
        <v>127</v>
      </c>
      <c r="G33" s="10" t="s">
        <v>112</v>
      </c>
      <c r="H33" s="37">
        <v>1872.3</v>
      </c>
      <c r="I33" s="37">
        <v>200</v>
      </c>
      <c r="J33" s="37">
        <f>SUM(H33:I33)</f>
        <v>2072.3</v>
      </c>
      <c r="L33" s="3"/>
      <c r="M33" s="3"/>
    </row>
    <row r="34" spans="1:13" ht="15.75">
      <c r="A34" s="25" t="s">
        <v>121</v>
      </c>
      <c r="B34" s="25" t="s">
        <v>139</v>
      </c>
      <c r="C34" s="25" t="s">
        <v>142</v>
      </c>
      <c r="D34" s="25" t="s">
        <v>122</v>
      </c>
      <c r="E34" s="25" t="s">
        <v>124</v>
      </c>
      <c r="F34" s="25" t="s">
        <v>127</v>
      </c>
      <c r="G34" s="10" t="s">
        <v>113</v>
      </c>
      <c r="H34" s="37">
        <v>2808.4</v>
      </c>
      <c r="I34" s="38">
        <v>219.3</v>
      </c>
      <c r="J34" s="37">
        <f>SUM(H34:I34)</f>
        <v>3027.7000000000003</v>
      </c>
      <c r="L34" s="3"/>
      <c r="M34" s="3"/>
    </row>
    <row r="35" spans="1:13" ht="15.75">
      <c r="A35" s="25"/>
      <c r="B35" s="25"/>
      <c r="C35" s="25"/>
      <c r="D35" s="25"/>
      <c r="E35" s="25"/>
      <c r="F35" s="25"/>
      <c r="G35" s="10"/>
      <c r="H35" s="37"/>
      <c r="I35" s="38"/>
      <c r="J35" s="37"/>
      <c r="L35" s="3"/>
      <c r="M35" s="3"/>
    </row>
    <row r="36" spans="1:13" ht="15" customHeight="1">
      <c r="A36" s="24" t="s">
        <v>121</v>
      </c>
      <c r="B36" s="24" t="s">
        <v>143</v>
      </c>
      <c r="C36" s="24" t="s">
        <v>123</v>
      </c>
      <c r="D36" s="24" t="s">
        <v>122</v>
      </c>
      <c r="E36" s="24" t="s">
        <v>124</v>
      </c>
      <c r="F36" s="24" t="s">
        <v>120</v>
      </c>
      <c r="G36" s="12" t="s">
        <v>16</v>
      </c>
      <c r="H36" s="36">
        <f>SUM(H37,H39)</f>
        <v>4870</v>
      </c>
      <c r="I36" s="36">
        <f>SUM(I37,I39)</f>
        <v>0</v>
      </c>
      <c r="J36" s="36">
        <f>SUM(J37,J39)</f>
        <v>4870</v>
      </c>
      <c r="L36" s="3"/>
      <c r="M36" s="3"/>
    </row>
    <row r="37" spans="1:13" ht="31.5">
      <c r="A37" s="25" t="s">
        <v>121</v>
      </c>
      <c r="B37" s="25" t="s">
        <v>143</v>
      </c>
      <c r="C37" s="25" t="s">
        <v>138</v>
      </c>
      <c r="D37" s="25" t="s">
        <v>125</v>
      </c>
      <c r="E37" s="25" t="s">
        <v>124</v>
      </c>
      <c r="F37" s="25" t="s">
        <v>127</v>
      </c>
      <c r="G37" s="10" t="s">
        <v>38</v>
      </c>
      <c r="H37" s="37">
        <f>SUM(H38)</f>
        <v>1120</v>
      </c>
      <c r="I37" s="37">
        <f>SUM(I38)</f>
        <v>0</v>
      </c>
      <c r="J37" s="37">
        <f>SUM(J38)</f>
        <v>1120</v>
      </c>
      <c r="L37" s="3"/>
      <c r="M37" s="3"/>
    </row>
    <row r="38" spans="1:13" ht="47.25">
      <c r="A38" s="25" t="s">
        <v>121</v>
      </c>
      <c r="B38" s="25" t="s">
        <v>143</v>
      </c>
      <c r="C38" s="25" t="s">
        <v>144</v>
      </c>
      <c r="D38" s="25" t="s">
        <v>125</v>
      </c>
      <c r="E38" s="25" t="s">
        <v>145</v>
      </c>
      <c r="F38" s="25" t="s">
        <v>127</v>
      </c>
      <c r="G38" s="10" t="s">
        <v>104</v>
      </c>
      <c r="H38" s="37">
        <v>1120</v>
      </c>
      <c r="I38" s="38"/>
      <c r="J38" s="37">
        <f>SUM(H38:I38)</f>
        <v>1120</v>
      </c>
      <c r="L38" s="3"/>
      <c r="M38" s="3"/>
    </row>
    <row r="39" spans="1:13" ht="31.5">
      <c r="A39" s="25" t="s">
        <v>121</v>
      </c>
      <c r="B39" s="25" t="s">
        <v>143</v>
      </c>
      <c r="C39" s="25" t="s">
        <v>146</v>
      </c>
      <c r="D39" s="25" t="s">
        <v>125</v>
      </c>
      <c r="E39" s="25" t="s">
        <v>124</v>
      </c>
      <c r="F39" s="25" t="s">
        <v>127</v>
      </c>
      <c r="G39" s="10" t="s">
        <v>17</v>
      </c>
      <c r="H39" s="37">
        <f>SUM(H40:H40)</f>
        <v>3750</v>
      </c>
      <c r="I39" s="37">
        <f>SUM(I40:I40)</f>
        <v>0</v>
      </c>
      <c r="J39" s="37">
        <f>SUM(J40:J40)</f>
        <v>3750</v>
      </c>
      <c r="L39" s="3"/>
      <c r="M39" s="3"/>
    </row>
    <row r="40" spans="1:13" ht="78.75">
      <c r="A40" s="25" t="s">
        <v>121</v>
      </c>
      <c r="B40" s="25" t="s">
        <v>143</v>
      </c>
      <c r="C40" s="25" t="s">
        <v>147</v>
      </c>
      <c r="D40" s="25" t="s">
        <v>125</v>
      </c>
      <c r="E40" s="25" t="s">
        <v>145</v>
      </c>
      <c r="F40" s="25" t="s">
        <v>127</v>
      </c>
      <c r="G40" s="10" t="s">
        <v>101</v>
      </c>
      <c r="H40" s="37">
        <v>3750</v>
      </c>
      <c r="I40" s="38"/>
      <c r="J40" s="37">
        <f>SUM(H40:I40)</f>
        <v>3750</v>
      </c>
      <c r="L40" s="3"/>
      <c r="M40" s="3"/>
    </row>
    <row r="41" spans="1:13" ht="15.75">
      <c r="A41" s="25"/>
      <c r="B41" s="25"/>
      <c r="C41" s="25"/>
      <c r="D41" s="25"/>
      <c r="E41" s="25"/>
      <c r="F41" s="25"/>
      <c r="G41" s="10"/>
      <c r="H41" s="37"/>
      <c r="I41" s="38"/>
      <c r="J41" s="37"/>
      <c r="L41" s="3"/>
      <c r="M41" s="3"/>
    </row>
    <row r="42" spans="1:14" s="22" customFormat="1" ht="31.5">
      <c r="A42" s="24" t="s">
        <v>121</v>
      </c>
      <c r="B42" s="24" t="s">
        <v>148</v>
      </c>
      <c r="C42" s="24" t="s">
        <v>123</v>
      </c>
      <c r="D42" s="24" t="s">
        <v>122</v>
      </c>
      <c r="E42" s="24" t="s">
        <v>124</v>
      </c>
      <c r="F42" s="24" t="s">
        <v>120</v>
      </c>
      <c r="G42" s="11" t="s">
        <v>18</v>
      </c>
      <c r="H42" s="36">
        <f>SUM(H43,H45)</f>
        <v>21667.8</v>
      </c>
      <c r="I42" s="36">
        <f>SUM(I43,I45)</f>
        <v>12983.2</v>
      </c>
      <c r="J42" s="36">
        <f>SUM(J43,J45)</f>
        <v>34651</v>
      </c>
      <c r="L42" s="26"/>
      <c r="M42" s="26"/>
      <c r="N42" s="26"/>
    </row>
    <row r="43" spans="1:13" ht="15.75" hidden="1">
      <c r="A43" s="25" t="s">
        <v>121</v>
      </c>
      <c r="B43" s="25" t="s">
        <v>148</v>
      </c>
      <c r="C43" s="25" t="s">
        <v>138</v>
      </c>
      <c r="D43" s="25" t="s">
        <v>122</v>
      </c>
      <c r="E43" s="25" t="s">
        <v>124</v>
      </c>
      <c r="F43" s="25" t="s">
        <v>149</v>
      </c>
      <c r="G43" s="10" t="s">
        <v>79</v>
      </c>
      <c r="H43" s="36">
        <f>SUM(H44)</f>
        <v>0</v>
      </c>
      <c r="I43" s="36">
        <f>SUM(I44)</f>
        <v>0</v>
      </c>
      <c r="J43" s="36">
        <f>SUM(J44)</f>
        <v>0</v>
      </c>
      <c r="L43" s="3"/>
      <c r="M43" s="3"/>
    </row>
    <row r="44" spans="1:13" ht="31.5" hidden="1">
      <c r="A44" s="25" t="s">
        <v>121</v>
      </c>
      <c r="B44" s="25" t="s">
        <v>148</v>
      </c>
      <c r="C44" s="25" t="s">
        <v>150</v>
      </c>
      <c r="D44" s="25" t="s">
        <v>133</v>
      </c>
      <c r="E44" s="25" t="s">
        <v>124</v>
      </c>
      <c r="F44" s="25" t="s">
        <v>149</v>
      </c>
      <c r="G44" s="10" t="s">
        <v>80</v>
      </c>
      <c r="H44" s="37">
        <v>0</v>
      </c>
      <c r="I44" s="38"/>
      <c r="J44" s="37">
        <f>SUM(H44:I44)</f>
        <v>0</v>
      </c>
      <c r="L44" s="3"/>
      <c r="M44" s="3"/>
    </row>
    <row r="45" spans="1:13" ht="78.75">
      <c r="A45" s="25" t="s">
        <v>121</v>
      </c>
      <c r="B45" s="25" t="s">
        <v>148</v>
      </c>
      <c r="C45" s="25" t="s">
        <v>151</v>
      </c>
      <c r="D45" s="25" t="s">
        <v>122</v>
      </c>
      <c r="E45" s="25" t="s">
        <v>124</v>
      </c>
      <c r="F45" s="25" t="s">
        <v>149</v>
      </c>
      <c r="G45" s="15" t="s">
        <v>75</v>
      </c>
      <c r="H45" s="37">
        <f>SUM(H46,H49)</f>
        <v>21667.8</v>
      </c>
      <c r="I45" s="37">
        <f>SUM(I46,I49)</f>
        <v>12983.2</v>
      </c>
      <c r="J45" s="37">
        <f>SUM(J46,J49)</f>
        <v>34651</v>
      </c>
      <c r="L45" s="3"/>
      <c r="M45" s="3"/>
    </row>
    <row r="46" spans="1:13" ht="47.25">
      <c r="A46" s="25" t="s">
        <v>121</v>
      </c>
      <c r="B46" s="25" t="s">
        <v>148</v>
      </c>
      <c r="C46" s="25" t="s">
        <v>152</v>
      </c>
      <c r="D46" s="25" t="s">
        <v>122</v>
      </c>
      <c r="E46" s="25" t="s">
        <v>124</v>
      </c>
      <c r="F46" s="25" t="s">
        <v>149</v>
      </c>
      <c r="G46" s="15" t="s">
        <v>46</v>
      </c>
      <c r="H46" s="37">
        <f>SUM(H47:H48)</f>
        <v>16717.8</v>
      </c>
      <c r="I46" s="37">
        <f>SUM(I47:I48)</f>
        <v>12983.2</v>
      </c>
      <c r="J46" s="37">
        <f>SUM(J47:J48)</f>
        <v>29701</v>
      </c>
      <c r="L46" s="3"/>
      <c r="M46" s="3"/>
    </row>
    <row r="47" spans="1:13" ht="78.75">
      <c r="A47" s="25" t="s">
        <v>121</v>
      </c>
      <c r="B47" s="25" t="s">
        <v>148</v>
      </c>
      <c r="C47" s="25" t="s">
        <v>152</v>
      </c>
      <c r="D47" s="25" t="s">
        <v>133</v>
      </c>
      <c r="E47" s="25" t="s">
        <v>124</v>
      </c>
      <c r="F47" s="25" t="s">
        <v>149</v>
      </c>
      <c r="G47" s="15" t="s">
        <v>47</v>
      </c>
      <c r="H47" s="37">
        <v>12665</v>
      </c>
      <c r="I47" s="37">
        <f>5035+7000</f>
        <v>12035</v>
      </c>
      <c r="J47" s="37">
        <f>SUM(H47:I47)</f>
        <v>24700</v>
      </c>
      <c r="L47" s="3"/>
      <c r="M47" s="3"/>
    </row>
    <row r="48" spans="1:13" ht="63">
      <c r="A48" s="25" t="s">
        <v>121</v>
      </c>
      <c r="B48" s="25" t="s">
        <v>148</v>
      </c>
      <c r="C48" s="25" t="s">
        <v>152</v>
      </c>
      <c r="D48" s="25" t="s">
        <v>175</v>
      </c>
      <c r="E48" s="25" t="s">
        <v>124</v>
      </c>
      <c r="F48" s="25" t="s">
        <v>149</v>
      </c>
      <c r="G48" s="16" t="s">
        <v>74</v>
      </c>
      <c r="H48" s="37">
        <v>4052.8</v>
      </c>
      <c r="I48" s="37">
        <f>897.2+51</f>
        <v>948.2</v>
      </c>
      <c r="J48" s="37">
        <f>SUM(H48:I48)</f>
        <v>5001</v>
      </c>
      <c r="L48" s="3"/>
      <c r="M48" s="3"/>
    </row>
    <row r="49" spans="1:13" ht="63">
      <c r="A49" s="25" t="s">
        <v>121</v>
      </c>
      <c r="B49" s="25" t="s">
        <v>148</v>
      </c>
      <c r="C49" s="25" t="s">
        <v>176</v>
      </c>
      <c r="D49" s="25" t="s">
        <v>122</v>
      </c>
      <c r="E49" s="25" t="s">
        <v>124</v>
      </c>
      <c r="F49" s="25" t="s">
        <v>149</v>
      </c>
      <c r="G49" s="15" t="s">
        <v>48</v>
      </c>
      <c r="H49" s="37">
        <f>SUM(H50)</f>
        <v>4950</v>
      </c>
      <c r="I49" s="37">
        <f>SUM(I50)</f>
        <v>0</v>
      </c>
      <c r="J49" s="37">
        <f>SUM(J50)</f>
        <v>4950</v>
      </c>
      <c r="L49" s="3"/>
      <c r="M49" s="3"/>
    </row>
    <row r="50" spans="1:13" ht="47.25">
      <c r="A50" s="25" t="s">
        <v>121</v>
      </c>
      <c r="B50" s="25" t="s">
        <v>148</v>
      </c>
      <c r="C50" s="25" t="s">
        <v>177</v>
      </c>
      <c r="D50" s="25" t="s">
        <v>133</v>
      </c>
      <c r="E50" s="25" t="s">
        <v>124</v>
      </c>
      <c r="F50" s="25" t="s">
        <v>149</v>
      </c>
      <c r="G50" s="10" t="s">
        <v>76</v>
      </c>
      <c r="H50" s="37">
        <v>4950</v>
      </c>
      <c r="I50" s="38"/>
      <c r="J50" s="37">
        <f>SUM(H50:I50)</f>
        <v>4950</v>
      </c>
      <c r="L50" s="3"/>
      <c r="M50" s="3"/>
    </row>
    <row r="51" spans="1:13" ht="15.75">
      <c r="A51" s="25"/>
      <c r="B51" s="25"/>
      <c r="C51" s="25"/>
      <c r="D51" s="25"/>
      <c r="E51" s="25"/>
      <c r="F51" s="25"/>
      <c r="G51" s="17"/>
      <c r="H51" s="37"/>
      <c r="I51" s="38"/>
      <c r="J51" s="37"/>
      <c r="L51" s="3"/>
      <c r="M51" s="3"/>
    </row>
    <row r="52" spans="1:13" ht="15.75">
      <c r="A52" s="24" t="s">
        <v>121</v>
      </c>
      <c r="B52" s="24" t="s">
        <v>153</v>
      </c>
      <c r="C52" s="24" t="s">
        <v>123</v>
      </c>
      <c r="D52" s="24" t="s">
        <v>122</v>
      </c>
      <c r="E52" s="24" t="s">
        <v>124</v>
      </c>
      <c r="F52" s="24" t="s">
        <v>120</v>
      </c>
      <c r="G52" s="11" t="s">
        <v>19</v>
      </c>
      <c r="H52" s="36">
        <f>SUM(H53)</f>
        <v>1424</v>
      </c>
      <c r="I52" s="36">
        <f>SUM(I53)</f>
        <v>376</v>
      </c>
      <c r="J52" s="36">
        <f>SUM(J53)</f>
        <v>1800</v>
      </c>
      <c r="L52" s="3"/>
      <c r="M52" s="3"/>
    </row>
    <row r="53" spans="1:13" ht="15.75">
      <c r="A53" s="25" t="s">
        <v>121</v>
      </c>
      <c r="B53" s="25" t="s">
        <v>153</v>
      </c>
      <c r="C53" s="25" t="s">
        <v>134</v>
      </c>
      <c r="D53" s="25" t="s">
        <v>125</v>
      </c>
      <c r="E53" s="25" t="s">
        <v>124</v>
      </c>
      <c r="F53" s="25" t="s">
        <v>149</v>
      </c>
      <c r="G53" s="10" t="s">
        <v>20</v>
      </c>
      <c r="H53" s="37">
        <v>1424</v>
      </c>
      <c r="I53" s="38">
        <v>376</v>
      </c>
      <c r="J53" s="37">
        <f>SUM(H53:I53)</f>
        <v>1800</v>
      </c>
      <c r="L53" s="3"/>
      <c r="M53" s="3"/>
    </row>
    <row r="54" spans="1:13" ht="15.75">
      <c r="A54" s="25"/>
      <c r="B54" s="25"/>
      <c r="C54" s="25"/>
      <c r="D54" s="25"/>
      <c r="E54" s="25"/>
      <c r="F54" s="25"/>
      <c r="G54" s="10"/>
      <c r="H54" s="37"/>
      <c r="I54" s="38"/>
      <c r="J54" s="37"/>
      <c r="L54" s="3"/>
      <c r="M54" s="3"/>
    </row>
    <row r="55" spans="1:13" ht="31.5" hidden="1">
      <c r="A55" s="24" t="s">
        <v>121</v>
      </c>
      <c r="B55" s="24" t="s">
        <v>154</v>
      </c>
      <c r="C55" s="24" t="s">
        <v>123</v>
      </c>
      <c r="D55" s="24" t="s">
        <v>122</v>
      </c>
      <c r="E55" s="24" t="s">
        <v>124</v>
      </c>
      <c r="F55" s="24" t="s">
        <v>120</v>
      </c>
      <c r="G55" s="11" t="s">
        <v>81</v>
      </c>
      <c r="H55" s="36">
        <f aca="true" t="shared" si="0" ref="H55:J57">SUM(H56)</f>
        <v>0</v>
      </c>
      <c r="I55" s="36">
        <f t="shared" si="0"/>
        <v>0</v>
      </c>
      <c r="J55" s="36">
        <f t="shared" si="0"/>
        <v>0</v>
      </c>
      <c r="L55" s="3"/>
      <c r="M55" s="3"/>
    </row>
    <row r="56" spans="1:13" ht="47.25" hidden="1">
      <c r="A56" s="25" t="s">
        <v>121</v>
      </c>
      <c r="B56" s="25" t="s">
        <v>154</v>
      </c>
      <c r="C56" s="25" t="s">
        <v>178</v>
      </c>
      <c r="D56" s="25" t="s">
        <v>122</v>
      </c>
      <c r="E56" s="25" t="s">
        <v>124</v>
      </c>
      <c r="F56" s="25" t="s">
        <v>179</v>
      </c>
      <c r="G56" s="10" t="s">
        <v>82</v>
      </c>
      <c r="H56" s="37">
        <f t="shared" si="0"/>
        <v>0</v>
      </c>
      <c r="I56" s="37">
        <f t="shared" si="0"/>
        <v>0</v>
      </c>
      <c r="J56" s="37">
        <f t="shared" si="0"/>
        <v>0</v>
      </c>
      <c r="L56" s="3"/>
      <c r="M56" s="3"/>
    </row>
    <row r="57" spans="1:13" ht="31.5" hidden="1">
      <c r="A57" s="25" t="s">
        <v>121</v>
      </c>
      <c r="B57" s="25" t="s">
        <v>154</v>
      </c>
      <c r="C57" s="25" t="s">
        <v>180</v>
      </c>
      <c r="D57" s="25" t="s">
        <v>122</v>
      </c>
      <c r="E57" s="25" t="s">
        <v>124</v>
      </c>
      <c r="F57" s="25" t="s">
        <v>179</v>
      </c>
      <c r="G57" s="10" t="s">
        <v>83</v>
      </c>
      <c r="H57" s="37">
        <f t="shared" si="0"/>
        <v>0</v>
      </c>
      <c r="I57" s="37">
        <f t="shared" si="0"/>
        <v>0</v>
      </c>
      <c r="J57" s="37">
        <f t="shared" si="0"/>
        <v>0</v>
      </c>
      <c r="L57" s="3"/>
      <c r="M57" s="3"/>
    </row>
    <row r="58" spans="1:13" ht="31.5" hidden="1">
      <c r="A58" s="25" t="s">
        <v>121</v>
      </c>
      <c r="B58" s="25" t="s">
        <v>154</v>
      </c>
      <c r="C58" s="25" t="s">
        <v>181</v>
      </c>
      <c r="D58" s="25" t="s">
        <v>175</v>
      </c>
      <c r="E58" s="25" t="s">
        <v>124</v>
      </c>
      <c r="F58" s="25" t="s">
        <v>179</v>
      </c>
      <c r="G58" s="10" t="s">
        <v>84</v>
      </c>
      <c r="H58" s="37">
        <v>0</v>
      </c>
      <c r="I58" s="38"/>
      <c r="J58" s="37">
        <f>SUM(H58:I58)</f>
        <v>0</v>
      </c>
      <c r="L58" s="3"/>
      <c r="M58" s="3"/>
    </row>
    <row r="59" spans="1:13" ht="15.75">
      <c r="A59" s="25"/>
      <c r="B59" s="25"/>
      <c r="C59" s="25"/>
      <c r="D59" s="25"/>
      <c r="E59" s="25"/>
      <c r="F59" s="25"/>
      <c r="G59" s="10"/>
      <c r="H59" s="37"/>
      <c r="I59" s="38"/>
      <c r="J59" s="37"/>
      <c r="L59" s="3"/>
      <c r="M59" s="3"/>
    </row>
    <row r="60" spans="1:19" ht="15.75">
      <c r="A60" s="24" t="s">
        <v>121</v>
      </c>
      <c r="B60" s="24" t="s">
        <v>155</v>
      </c>
      <c r="C60" s="24" t="s">
        <v>123</v>
      </c>
      <c r="D60" s="24" t="s">
        <v>122</v>
      </c>
      <c r="E60" s="24" t="s">
        <v>124</v>
      </c>
      <c r="F60" s="24" t="s">
        <v>120</v>
      </c>
      <c r="G60" s="11" t="s">
        <v>21</v>
      </c>
      <c r="H60" s="36">
        <f>SUM(H61,H63,H64,H66,H70:H72)</f>
        <v>2582</v>
      </c>
      <c r="I60" s="36">
        <f>SUM(I61,I63,I64,I66,I70:I72)</f>
        <v>0</v>
      </c>
      <c r="J60" s="36">
        <f>SUM(J61,J63,J64,J66,J70:J72)</f>
        <v>2582</v>
      </c>
      <c r="L60" s="3"/>
      <c r="M60" s="3"/>
      <c r="Q60" s="46"/>
      <c r="R60" s="46"/>
      <c r="S60" s="46"/>
    </row>
    <row r="61" spans="1:19" ht="31.5">
      <c r="A61" s="25" t="s">
        <v>121</v>
      </c>
      <c r="B61" s="25" t="s">
        <v>155</v>
      </c>
      <c r="C61" s="25" t="s">
        <v>138</v>
      </c>
      <c r="D61" s="25" t="s">
        <v>122</v>
      </c>
      <c r="E61" s="25" t="s">
        <v>124</v>
      </c>
      <c r="F61" s="25" t="s">
        <v>182</v>
      </c>
      <c r="G61" s="10" t="s">
        <v>52</v>
      </c>
      <c r="H61" s="37">
        <f>SUM(H62:H62)</f>
        <v>46</v>
      </c>
      <c r="I61" s="37">
        <f>SUM(I62:I62)</f>
        <v>0</v>
      </c>
      <c r="J61" s="37">
        <f>SUM(J62:J62)</f>
        <v>46</v>
      </c>
      <c r="L61" s="3"/>
      <c r="M61" s="3"/>
      <c r="Q61" s="46"/>
      <c r="R61" s="46"/>
      <c r="S61" s="46"/>
    </row>
    <row r="62" spans="1:19" ht="63">
      <c r="A62" s="25" t="s">
        <v>121</v>
      </c>
      <c r="B62" s="25" t="s">
        <v>155</v>
      </c>
      <c r="C62" s="25" t="s">
        <v>144</v>
      </c>
      <c r="D62" s="25" t="s">
        <v>125</v>
      </c>
      <c r="E62" s="25" t="s">
        <v>124</v>
      </c>
      <c r="F62" s="25" t="s">
        <v>182</v>
      </c>
      <c r="G62" s="10" t="s">
        <v>53</v>
      </c>
      <c r="H62" s="37">
        <v>46</v>
      </c>
      <c r="I62" s="38"/>
      <c r="J62" s="37">
        <f aca="true" t="shared" si="1" ref="J62:J73">SUM(H62:I62)</f>
        <v>46</v>
      </c>
      <c r="L62" s="3"/>
      <c r="M62" s="3"/>
      <c r="Q62" s="46"/>
      <c r="R62" s="47"/>
      <c r="S62" s="46"/>
    </row>
    <row r="63" spans="1:19" ht="47.25">
      <c r="A63" s="25" t="s">
        <v>121</v>
      </c>
      <c r="B63" s="25" t="s">
        <v>155</v>
      </c>
      <c r="C63" s="25" t="s">
        <v>183</v>
      </c>
      <c r="D63" s="25" t="s">
        <v>125</v>
      </c>
      <c r="E63" s="25" t="s">
        <v>124</v>
      </c>
      <c r="F63" s="25" t="s">
        <v>182</v>
      </c>
      <c r="G63" s="10" t="s">
        <v>54</v>
      </c>
      <c r="H63" s="37">
        <v>51</v>
      </c>
      <c r="I63" s="38"/>
      <c r="J63" s="37">
        <f t="shared" si="1"/>
        <v>51</v>
      </c>
      <c r="L63" s="3"/>
      <c r="M63" s="3"/>
      <c r="Q63" s="46"/>
      <c r="R63" s="47"/>
      <c r="S63" s="46"/>
    </row>
    <row r="64" spans="1:19" ht="31.5">
      <c r="A64" s="25" t="s">
        <v>121</v>
      </c>
      <c r="B64" s="25" t="s">
        <v>155</v>
      </c>
      <c r="C64" s="25" t="s">
        <v>184</v>
      </c>
      <c r="D64" s="25" t="s">
        <v>122</v>
      </c>
      <c r="E64" s="25" t="s">
        <v>124</v>
      </c>
      <c r="F64" s="25" t="s">
        <v>182</v>
      </c>
      <c r="G64" s="10" t="s">
        <v>22</v>
      </c>
      <c r="H64" s="37">
        <f>SUM(H65)</f>
        <v>9</v>
      </c>
      <c r="I64" s="37">
        <f>SUM(I65)</f>
        <v>0</v>
      </c>
      <c r="J64" s="37">
        <f>SUM(J65)</f>
        <v>9</v>
      </c>
      <c r="L64" s="3"/>
      <c r="M64" s="3"/>
      <c r="Q64" s="46"/>
      <c r="R64" s="47"/>
      <c r="S64" s="46"/>
    </row>
    <row r="65" spans="1:19" ht="47.25">
      <c r="A65" s="25" t="s">
        <v>121</v>
      </c>
      <c r="B65" s="25" t="s">
        <v>155</v>
      </c>
      <c r="C65" s="25" t="s">
        <v>185</v>
      </c>
      <c r="D65" s="25" t="s">
        <v>133</v>
      </c>
      <c r="E65" s="25" t="s">
        <v>124</v>
      </c>
      <c r="F65" s="25" t="s">
        <v>182</v>
      </c>
      <c r="G65" s="10" t="s">
        <v>39</v>
      </c>
      <c r="H65" s="37">
        <v>9</v>
      </c>
      <c r="I65" s="38"/>
      <c r="J65" s="37">
        <f t="shared" si="1"/>
        <v>9</v>
      </c>
      <c r="L65" s="3"/>
      <c r="M65" s="3"/>
      <c r="Q65" s="46"/>
      <c r="R65" s="47"/>
      <c r="S65" s="46"/>
    </row>
    <row r="66" spans="1:19" ht="78.75">
      <c r="A66" s="25" t="s">
        <v>121</v>
      </c>
      <c r="B66" s="25" t="s">
        <v>155</v>
      </c>
      <c r="C66" s="25" t="s">
        <v>186</v>
      </c>
      <c r="D66" s="25" t="s">
        <v>125</v>
      </c>
      <c r="E66" s="25" t="s">
        <v>124</v>
      </c>
      <c r="F66" s="25" t="s">
        <v>182</v>
      </c>
      <c r="G66" s="10" t="s">
        <v>40</v>
      </c>
      <c r="H66" s="37">
        <f>SUM(H67:H69)</f>
        <v>96</v>
      </c>
      <c r="I66" s="37">
        <f>SUM(I67:I69)</f>
        <v>0</v>
      </c>
      <c r="J66" s="37">
        <f>SUM(J67:J69)</f>
        <v>96</v>
      </c>
      <c r="L66" s="3"/>
      <c r="M66" s="3"/>
      <c r="Q66" s="46"/>
      <c r="R66" s="47"/>
      <c r="S66" s="46"/>
    </row>
    <row r="67" spans="1:19" ht="31.5">
      <c r="A67" s="25" t="s">
        <v>121</v>
      </c>
      <c r="B67" s="25" t="s">
        <v>155</v>
      </c>
      <c r="C67" s="25" t="s">
        <v>187</v>
      </c>
      <c r="D67" s="25" t="s">
        <v>125</v>
      </c>
      <c r="E67" s="25" t="s">
        <v>124</v>
      </c>
      <c r="F67" s="25" t="s">
        <v>182</v>
      </c>
      <c r="G67" s="10" t="s">
        <v>49</v>
      </c>
      <c r="H67" s="37">
        <v>14</v>
      </c>
      <c r="I67" s="37"/>
      <c r="J67" s="37">
        <f t="shared" si="1"/>
        <v>14</v>
      </c>
      <c r="L67" s="3"/>
      <c r="M67" s="3"/>
      <c r="Q67" s="46"/>
      <c r="R67" s="47"/>
      <c r="S67" s="45"/>
    </row>
    <row r="68" spans="1:19" ht="31.5">
      <c r="A68" s="25" t="s">
        <v>121</v>
      </c>
      <c r="B68" s="25" t="s">
        <v>155</v>
      </c>
      <c r="C68" s="25" t="s">
        <v>188</v>
      </c>
      <c r="D68" s="25" t="s">
        <v>125</v>
      </c>
      <c r="E68" s="25" t="s">
        <v>124</v>
      </c>
      <c r="F68" s="25" t="s">
        <v>182</v>
      </c>
      <c r="G68" s="10" t="s">
        <v>50</v>
      </c>
      <c r="H68" s="37">
        <v>42</v>
      </c>
      <c r="I68" s="37"/>
      <c r="J68" s="37">
        <f t="shared" si="1"/>
        <v>42</v>
      </c>
      <c r="L68" s="3"/>
      <c r="M68" s="3"/>
      <c r="Q68" s="46"/>
      <c r="R68" s="47"/>
      <c r="S68" s="45"/>
    </row>
    <row r="69" spans="1:19" ht="15.75">
      <c r="A69" s="25" t="s">
        <v>121</v>
      </c>
      <c r="B69" s="25" t="s">
        <v>155</v>
      </c>
      <c r="C69" s="25" t="s">
        <v>189</v>
      </c>
      <c r="D69" s="25" t="s">
        <v>125</v>
      </c>
      <c r="E69" s="25" t="s">
        <v>124</v>
      </c>
      <c r="F69" s="25" t="s">
        <v>182</v>
      </c>
      <c r="G69" s="10" t="s">
        <v>51</v>
      </c>
      <c r="H69" s="37">
        <v>40</v>
      </c>
      <c r="I69" s="37"/>
      <c r="J69" s="37">
        <f t="shared" si="1"/>
        <v>40</v>
      </c>
      <c r="L69" s="3"/>
      <c r="M69" s="3"/>
      <c r="Q69" s="46"/>
      <c r="R69" s="47"/>
      <c r="S69" s="45"/>
    </row>
    <row r="70" spans="1:19" ht="47.25">
      <c r="A70" s="25" t="s">
        <v>121</v>
      </c>
      <c r="B70" s="25" t="s">
        <v>155</v>
      </c>
      <c r="C70" s="25" t="s">
        <v>190</v>
      </c>
      <c r="D70" s="25" t="s">
        <v>125</v>
      </c>
      <c r="E70" s="25" t="s">
        <v>124</v>
      </c>
      <c r="F70" s="25" t="s">
        <v>182</v>
      </c>
      <c r="G70" s="10" t="s">
        <v>37</v>
      </c>
      <c r="H70" s="37">
        <v>204</v>
      </c>
      <c r="I70" s="38"/>
      <c r="J70" s="37">
        <f t="shared" si="1"/>
        <v>204</v>
      </c>
      <c r="L70" s="3"/>
      <c r="M70" s="3"/>
      <c r="Q70" s="46"/>
      <c r="R70" s="47"/>
      <c r="S70" s="46"/>
    </row>
    <row r="71" spans="1:19" ht="31.5">
      <c r="A71" s="25" t="s">
        <v>121</v>
      </c>
      <c r="B71" s="25" t="s">
        <v>155</v>
      </c>
      <c r="C71" s="25" t="s">
        <v>191</v>
      </c>
      <c r="D71" s="25" t="s">
        <v>125</v>
      </c>
      <c r="E71" s="25" t="s">
        <v>124</v>
      </c>
      <c r="F71" s="25" t="s">
        <v>182</v>
      </c>
      <c r="G71" s="10" t="s">
        <v>23</v>
      </c>
      <c r="H71" s="37">
        <v>1379</v>
      </c>
      <c r="I71" s="38"/>
      <c r="J71" s="37">
        <f t="shared" si="1"/>
        <v>1379</v>
      </c>
      <c r="L71" s="3"/>
      <c r="M71" s="3"/>
      <c r="Q71" s="46"/>
      <c r="R71" s="47"/>
      <c r="S71" s="46"/>
    </row>
    <row r="72" spans="1:19" ht="31.5">
      <c r="A72" s="25" t="s">
        <v>121</v>
      </c>
      <c r="B72" s="25" t="s">
        <v>155</v>
      </c>
      <c r="C72" s="25" t="s">
        <v>192</v>
      </c>
      <c r="D72" s="25" t="s">
        <v>122</v>
      </c>
      <c r="E72" s="25" t="s">
        <v>124</v>
      </c>
      <c r="F72" s="25" t="s">
        <v>182</v>
      </c>
      <c r="G72" s="10" t="s">
        <v>24</v>
      </c>
      <c r="H72" s="37">
        <f>SUM(H73)</f>
        <v>797</v>
      </c>
      <c r="I72" s="37">
        <f>SUM(I73)</f>
        <v>0</v>
      </c>
      <c r="J72" s="37">
        <f>SUM(J73)</f>
        <v>797</v>
      </c>
      <c r="L72" s="3"/>
      <c r="M72" s="3"/>
      <c r="Q72" s="46"/>
      <c r="R72" s="47"/>
      <c r="S72" s="46"/>
    </row>
    <row r="73" spans="1:13" ht="31.5">
      <c r="A73" s="25" t="s">
        <v>121</v>
      </c>
      <c r="B73" s="25" t="s">
        <v>155</v>
      </c>
      <c r="C73" s="25" t="s">
        <v>193</v>
      </c>
      <c r="D73" s="25" t="s">
        <v>133</v>
      </c>
      <c r="E73" s="25" t="s">
        <v>124</v>
      </c>
      <c r="F73" s="25" t="s">
        <v>182</v>
      </c>
      <c r="G73" s="10" t="s">
        <v>25</v>
      </c>
      <c r="H73" s="37">
        <v>797</v>
      </c>
      <c r="I73" s="38"/>
      <c r="J73" s="37">
        <f t="shared" si="1"/>
        <v>797</v>
      </c>
      <c r="L73" s="3"/>
      <c r="M73" s="3"/>
    </row>
    <row r="74" spans="1:13" ht="15.75">
      <c r="A74" s="25"/>
      <c r="B74" s="25"/>
      <c r="C74" s="25"/>
      <c r="D74" s="25"/>
      <c r="E74" s="25"/>
      <c r="F74" s="25"/>
      <c r="G74" s="10"/>
      <c r="H74" s="37"/>
      <c r="I74" s="38"/>
      <c r="J74" s="37"/>
      <c r="L74" s="3"/>
      <c r="M74" s="3"/>
    </row>
    <row r="75" spans="1:13" ht="15.75">
      <c r="A75" s="24" t="s">
        <v>121</v>
      </c>
      <c r="B75" s="24" t="s">
        <v>156</v>
      </c>
      <c r="C75" s="24" t="s">
        <v>123</v>
      </c>
      <c r="D75" s="24" t="s">
        <v>122</v>
      </c>
      <c r="E75" s="24" t="s">
        <v>124</v>
      </c>
      <c r="F75" s="24" t="s">
        <v>120</v>
      </c>
      <c r="G75" s="11" t="s">
        <v>26</v>
      </c>
      <c r="H75" s="36">
        <f aca="true" t="shared" si="2" ref="H75:J76">SUM(H76)</f>
        <v>500</v>
      </c>
      <c r="I75" s="36">
        <f t="shared" si="2"/>
        <v>0</v>
      </c>
      <c r="J75" s="36">
        <f t="shared" si="2"/>
        <v>500</v>
      </c>
      <c r="L75" s="3"/>
      <c r="M75" s="3"/>
    </row>
    <row r="76" spans="1:13" ht="15" customHeight="1">
      <c r="A76" s="25" t="s">
        <v>121</v>
      </c>
      <c r="B76" s="25" t="s">
        <v>156</v>
      </c>
      <c r="C76" s="25" t="s">
        <v>151</v>
      </c>
      <c r="D76" s="25" t="s">
        <v>122</v>
      </c>
      <c r="E76" s="25" t="s">
        <v>124</v>
      </c>
      <c r="F76" s="25" t="s">
        <v>173</v>
      </c>
      <c r="G76" s="10" t="s">
        <v>27</v>
      </c>
      <c r="H76" s="37">
        <f t="shared" si="2"/>
        <v>500</v>
      </c>
      <c r="I76" s="37">
        <f t="shared" si="2"/>
        <v>0</v>
      </c>
      <c r="J76" s="37">
        <f t="shared" si="2"/>
        <v>500</v>
      </c>
      <c r="L76" s="3"/>
      <c r="M76" s="3"/>
    </row>
    <row r="77" spans="1:13" ht="15.75">
      <c r="A77" s="25" t="s">
        <v>121</v>
      </c>
      <c r="B77" s="25" t="s">
        <v>156</v>
      </c>
      <c r="C77" s="25" t="s">
        <v>174</v>
      </c>
      <c r="D77" s="25" t="s">
        <v>133</v>
      </c>
      <c r="E77" s="25" t="s">
        <v>124</v>
      </c>
      <c r="F77" s="25" t="s">
        <v>173</v>
      </c>
      <c r="G77" s="10" t="s">
        <v>28</v>
      </c>
      <c r="H77" s="37">
        <v>500</v>
      </c>
      <c r="I77" s="38"/>
      <c r="J77" s="37">
        <f>SUM(H77:I77)</f>
        <v>500</v>
      </c>
      <c r="L77" s="3"/>
      <c r="M77" s="3"/>
    </row>
    <row r="78" spans="7:13" ht="13.5" customHeight="1">
      <c r="G78" s="10"/>
      <c r="H78" s="37"/>
      <c r="I78" s="38"/>
      <c r="J78" s="37"/>
      <c r="L78" s="3"/>
      <c r="M78" s="3"/>
    </row>
    <row r="79" spans="1:13" ht="15.75">
      <c r="A79" s="24" t="s">
        <v>157</v>
      </c>
      <c r="B79" s="24" t="s">
        <v>122</v>
      </c>
      <c r="C79" s="24" t="s">
        <v>123</v>
      </c>
      <c r="D79" s="24" t="s">
        <v>122</v>
      </c>
      <c r="E79" s="24" t="s">
        <v>124</v>
      </c>
      <c r="F79" s="24" t="s">
        <v>160</v>
      </c>
      <c r="G79" s="11" t="s">
        <v>29</v>
      </c>
      <c r="H79" s="36">
        <f>SUM(H81)</f>
        <v>314178.69999999995</v>
      </c>
      <c r="I79" s="36">
        <f>SUM(I81)</f>
        <v>26980.047</v>
      </c>
      <c r="J79" s="36">
        <f>SUM(J81)</f>
        <v>341158.747</v>
      </c>
      <c r="L79" s="3"/>
      <c r="M79" s="3"/>
    </row>
    <row r="80" spans="1:13" ht="15.75">
      <c r="A80" s="25"/>
      <c r="B80" s="25"/>
      <c r="C80" s="25"/>
      <c r="D80" s="25"/>
      <c r="E80" s="25"/>
      <c r="F80" s="25"/>
      <c r="G80" s="12"/>
      <c r="H80" s="36"/>
      <c r="I80" s="38"/>
      <c r="J80" s="37"/>
      <c r="L80" s="3"/>
      <c r="M80" s="3"/>
    </row>
    <row r="81" spans="1:13" ht="31.5">
      <c r="A81" s="25" t="s">
        <v>157</v>
      </c>
      <c r="B81" s="25" t="s">
        <v>137</v>
      </c>
      <c r="C81" s="25" t="s">
        <v>123</v>
      </c>
      <c r="D81" s="25" t="s">
        <v>122</v>
      </c>
      <c r="E81" s="25" t="s">
        <v>124</v>
      </c>
      <c r="F81" s="25" t="s">
        <v>160</v>
      </c>
      <c r="G81" s="10" t="s">
        <v>30</v>
      </c>
      <c r="H81" s="36">
        <f>SUM(H82,H88,H120,H151)</f>
        <v>314178.69999999995</v>
      </c>
      <c r="I81" s="36">
        <f>SUM(I82,I88,I120,I151)</f>
        <v>26980.047</v>
      </c>
      <c r="J81" s="36">
        <f>SUM(J82,J88,J120,J151)</f>
        <v>341158.747</v>
      </c>
      <c r="K81" s="4"/>
      <c r="L81" s="3"/>
      <c r="M81" s="3"/>
    </row>
    <row r="82" spans="1:13" ht="31.5">
      <c r="A82" s="24" t="s">
        <v>157</v>
      </c>
      <c r="B82" s="24" t="s">
        <v>137</v>
      </c>
      <c r="C82" s="24" t="s">
        <v>134</v>
      </c>
      <c r="D82" s="24" t="s">
        <v>122</v>
      </c>
      <c r="E82" s="24" t="s">
        <v>124</v>
      </c>
      <c r="F82" s="24" t="s">
        <v>160</v>
      </c>
      <c r="G82" s="12" t="s">
        <v>55</v>
      </c>
      <c r="H82" s="36">
        <f>SUM(H83+H85)</f>
        <v>118315.3</v>
      </c>
      <c r="I82" s="36">
        <f>SUM(I83+I85)</f>
        <v>0</v>
      </c>
      <c r="J82" s="36">
        <f>SUM(J83+J85)</f>
        <v>118315.3</v>
      </c>
      <c r="L82" s="3"/>
      <c r="M82" s="3"/>
    </row>
    <row r="83" spans="1:13" ht="15.75">
      <c r="A83" s="25" t="s">
        <v>157</v>
      </c>
      <c r="B83" s="25" t="s">
        <v>137</v>
      </c>
      <c r="C83" s="25" t="s">
        <v>170</v>
      </c>
      <c r="D83" s="25" t="s">
        <v>122</v>
      </c>
      <c r="E83" s="25" t="s">
        <v>124</v>
      </c>
      <c r="F83" s="25" t="s">
        <v>160</v>
      </c>
      <c r="G83" s="18" t="s">
        <v>86</v>
      </c>
      <c r="H83" s="37">
        <f>SUM(H84)</f>
        <v>118315.3</v>
      </c>
      <c r="I83" s="37">
        <f>SUM(I84)</f>
        <v>0</v>
      </c>
      <c r="J83" s="37">
        <f>SUM(J84)</f>
        <v>118315.3</v>
      </c>
      <c r="L83" s="3"/>
      <c r="M83" s="3"/>
    </row>
    <row r="84" spans="1:13" ht="31.5">
      <c r="A84" s="25" t="s">
        <v>157</v>
      </c>
      <c r="B84" s="25" t="s">
        <v>137</v>
      </c>
      <c r="C84" s="25" t="s">
        <v>170</v>
      </c>
      <c r="D84" s="25" t="s">
        <v>133</v>
      </c>
      <c r="E84" s="25" t="s">
        <v>124</v>
      </c>
      <c r="F84" s="25" t="s">
        <v>160</v>
      </c>
      <c r="G84" s="18" t="s">
        <v>85</v>
      </c>
      <c r="H84" s="37">
        <v>118315.3</v>
      </c>
      <c r="I84" s="38"/>
      <c r="J84" s="37">
        <f>SUM(H84:I84)</f>
        <v>118315.3</v>
      </c>
      <c r="L84" s="3"/>
      <c r="M84" s="3"/>
    </row>
    <row r="85" spans="1:13" ht="31.5" hidden="1">
      <c r="A85" s="25" t="s">
        <v>157</v>
      </c>
      <c r="B85" s="25" t="s">
        <v>137</v>
      </c>
      <c r="C85" s="25" t="s">
        <v>171</v>
      </c>
      <c r="D85" s="25" t="s">
        <v>122</v>
      </c>
      <c r="E85" s="25" t="s">
        <v>124</v>
      </c>
      <c r="F85" s="25" t="s">
        <v>160</v>
      </c>
      <c r="G85" s="18" t="s">
        <v>31</v>
      </c>
      <c r="H85" s="37">
        <f>SUM(H86)</f>
        <v>0</v>
      </c>
      <c r="I85" s="37">
        <f>SUM(I86)</f>
        <v>0</v>
      </c>
      <c r="J85" s="37">
        <f>SUM(J86)</f>
        <v>0</v>
      </c>
      <c r="L85" s="3"/>
      <c r="M85" s="3"/>
    </row>
    <row r="86" spans="1:13" ht="31.5" hidden="1">
      <c r="A86" s="25" t="s">
        <v>157</v>
      </c>
      <c r="B86" s="25" t="s">
        <v>137</v>
      </c>
      <c r="C86" s="25" t="s">
        <v>172</v>
      </c>
      <c r="D86" s="25" t="s">
        <v>133</v>
      </c>
      <c r="E86" s="25" t="s">
        <v>124</v>
      </c>
      <c r="F86" s="25" t="s">
        <v>160</v>
      </c>
      <c r="G86" s="18" t="s">
        <v>32</v>
      </c>
      <c r="H86" s="37"/>
      <c r="I86" s="38"/>
      <c r="J86" s="37">
        <f>SUM(H86:I86)</f>
        <v>0</v>
      </c>
      <c r="L86" s="3"/>
      <c r="M86" s="3"/>
    </row>
    <row r="87" spans="1:13" ht="15.75">
      <c r="A87" s="25"/>
      <c r="B87" s="25"/>
      <c r="C87" s="25"/>
      <c r="D87" s="25"/>
      <c r="E87" s="25"/>
      <c r="F87" s="25"/>
      <c r="G87" s="10"/>
      <c r="H87" s="37"/>
      <c r="I87" s="37"/>
      <c r="J87" s="37"/>
      <c r="L87" s="3"/>
      <c r="M87" s="3"/>
    </row>
    <row r="88" spans="1:13" ht="31.5">
      <c r="A88" s="24" t="s">
        <v>157</v>
      </c>
      <c r="B88" s="24" t="s">
        <v>137</v>
      </c>
      <c r="C88" s="24" t="s">
        <v>126</v>
      </c>
      <c r="D88" s="24" t="s">
        <v>122</v>
      </c>
      <c r="E88" s="24" t="s">
        <v>124</v>
      </c>
      <c r="F88" s="24" t="s">
        <v>160</v>
      </c>
      <c r="G88" s="19" t="s">
        <v>56</v>
      </c>
      <c r="H88" s="36">
        <f>SUM(H89,H93,H95,H97,H101,H105,H91)</f>
        <v>47780.90000000001</v>
      </c>
      <c r="I88" s="36">
        <f>SUM(I89,I93,I95,I97,I101,I105)</f>
        <v>26980.047</v>
      </c>
      <c r="J88" s="36">
        <f>SUM(J89,J93,J95,J97,J101,J105,J91)</f>
        <v>74760.947</v>
      </c>
      <c r="L88" s="3"/>
      <c r="M88" s="3"/>
    </row>
    <row r="89" spans="1:13" ht="15.75" hidden="1">
      <c r="A89" s="25" t="s">
        <v>157</v>
      </c>
      <c r="B89" s="25" t="s">
        <v>137</v>
      </c>
      <c r="C89" s="25" t="s">
        <v>169</v>
      </c>
      <c r="D89" s="25" t="s">
        <v>122</v>
      </c>
      <c r="E89" s="25" t="s">
        <v>124</v>
      </c>
      <c r="F89" s="25" t="s">
        <v>160</v>
      </c>
      <c r="G89" s="10" t="s">
        <v>57</v>
      </c>
      <c r="H89" s="37">
        <f>SUM(H90)</f>
        <v>0</v>
      </c>
      <c r="I89" s="37">
        <f>SUM(I90)</f>
        <v>0</v>
      </c>
      <c r="J89" s="37">
        <f>SUM(J90,)</f>
        <v>0</v>
      </c>
      <c r="L89" s="3"/>
      <c r="M89" s="3"/>
    </row>
    <row r="90" spans="1:13" ht="31.5" hidden="1">
      <c r="A90" s="25" t="s">
        <v>157</v>
      </c>
      <c r="B90" s="25" t="s">
        <v>137</v>
      </c>
      <c r="C90" s="25" t="s">
        <v>169</v>
      </c>
      <c r="D90" s="25" t="s">
        <v>133</v>
      </c>
      <c r="E90" s="25" t="s">
        <v>124</v>
      </c>
      <c r="F90" s="25" t="s">
        <v>160</v>
      </c>
      <c r="G90" s="10" t="s">
        <v>58</v>
      </c>
      <c r="H90" s="37"/>
      <c r="I90" s="37"/>
      <c r="J90" s="37">
        <f>SUM(H90:I90)</f>
        <v>0</v>
      </c>
      <c r="L90" s="3"/>
      <c r="M90" s="3"/>
    </row>
    <row r="91" spans="1:13" ht="31.5">
      <c r="A91" s="25" t="s">
        <v>157</v>
      </c>
      <c r="B91" s="25" t="s">
        <v>137</v>
      </c>
      <c r="C91" s="25" t="s">
        <v>216</v>
      </c>
      <c r="D91" s="25" t="s">
        <v>122</v>
      </c>
      <c r="E91" s="25" t="s">
        <v>124</v>
      </c>
      <c r="F91" s="25" t="s">
        <v>160</v>
      </c>
      <c r="G91" s="10" t="s">
        <v>217</v>
      </c>
      <c r="H91" s="37">
        <f>H92</f>
        <v>119.3</v>
      </c>
      <c r="I91" s="37"/>
      <c r="J91" s="37">
        <f>J92</f>
        <v>119.3</v>
      </c>
      <c r="L91" s="3"/>
      <c r="M91" s="3"/>
    </row>
    <row r="92" spans="1:17" ht="78.75">
      <c r="A92" s="25" t="s">
        <v>157</v>
      </c>
      <c r="B92" s="25" t="s">
        <v>137</v>
      </c>
      <c r="C92" s="25" t="s">
        <v>216</v>
      </c>
      <c r="D92" s="25" t="s">
        <v>133</v>
      </c>
      <c r="E92" s="25" t="s">
        <v>124</v>
      </c>
      <c r="F92" s="25" t="s">
        <v>160</v>
      </c>
      <c r="G92" s="10" t="s">
        <v>218</v>
      </c>
      <c r="H92" s="37">
        <v>119.3</v>
      </c>
      <c r="I92" s="37"/>
      <c r="J92" s="37">
        <v>119.3</v>
      </c>
      <c r="L92" s="3"/>
      <c r="M92" s="3"/>
      <c r="Q92" s="51"/>
    </row>
    <row r="93" spans="1:17" ht="47.25">
      <c r="A93" s="25" t="s">
        <v>157</v>
      </c>
      <c r="B93" s="25" t="s">
        <v>137</v>
      </c>
      <c r="C93" s="25" t="s">
        <v>194</v>
      </c>
      <c r="D93" s="25" t="s">
        <v>122</v>
      </c>
      <c r="E93" s="25" t="s">
        <v>124</v>
      </c>
      <c r="F93" s="25" t="s">
        <v>160</v>
      </c>
      <c r="G93" s="18" t="s">
        <v>59</v>
      </c>
      <c r="H93" s="48">
        <f>SUM(H94)</f>
        <v>3292</v>
      </c>
      <c r="I93" s="37">
        <f>SUM(I94)</f>
        <v>0</v>
      </c>
      <c r="J93" s="37">
        <f>SUM(J94,)</f>
        <v>3292</v>
      </c>
      <c r="L93" s="3"/>
      <c r="M93" s="3"/>
      <c r="Q93" s="50" t="s">
        <v>212</v>
      </c>
    </row>
    <row r="94" spans="1:17" ht="47.25">
      <c r="A94" s="25" t="s">
        <v>157</v>
      </c>
      <c r="B94" s="25" t="s">
        <v>137</v>
      </c>
      <c r="C94" s="25" t="s">
        <v>194</v>
      </c>
      <c r="D94" s="25" t="s">
        <v>122</v>
      </c>
      <c r="E94" s="25" t="s">
        <v>124</v>
      </c>
      <c r="F94" s="25" t="s">
        <v>160</v>
      </c>
      <c r="G94" s="18" t="s">
        <v>60</v>
      </c>
      <c r="H94" s="48">
        <v>3292</v>
      </c>
      <c r="I94" s="37"/>
      <c r="J94" s="37">
        <f>SUM(H94:I94)</f>
        <v>3292</v>
      </c>
      <c r="L94" s="3"/>
      <c r="M94" s="3"/>
      <c r="Q94" s="50"/>
    </row>
    <row r="95" spans="1:13" ht="31.5">
      <c r="A95" s="25" t="s">
        <v>157</v>
      </c>
      <c r="B95" s="25" t="s">
        <v>137</v>
      </c>
      <c r="C95" s="25" t="s">
        <v>195</v>
      </c>
      <c r="D95" s="25" t="s">
        <v>122</v>
      </c>
      <c r="E95" s="25" t="s">
        <v>124</v>
      </c>
      <c r="F95" s="25" t="s">
        <v>160</v>
      </c>
      <c r="G95" s="10" t="s">
        <v>62</v>
      </c>
      <c r="H95" s="37">
        <f>SUM(H96)</f>
        <v>55.5</v>
      </c>
      <c r="I95" s="37">
        <f>SUM(I96)</f>
        <v>0</v>
      </c>
      <c r="J95" s="37">
        <f>SUM(J96,)</f>
        <v>55.5</v>
      </c>
      <c r="L95" s="3"/>
      <c r="M95" s="3"/>
    </row>
    <row r="96" spans="1:13" ht="31.5">
      <c r="A96" s="25" t="s">
        <v>157</v>
      </c>
      <c r="B96" s="25" t="s">
        <v>137</v>
      </c>
      <c r="C96" s="25" t="s">
        <v>195</v>
      </c>
      <c r="D96" s="25" t="s">
        <v>122</v>
      </c>
      <c r="E96" s="25" t="s">
        <v>124</v>
      </c>
      <c r="F96" s="25" t="s">
        <v>160</v>
      </c>
      <c r="G96" s="10" t="s">
        <v>61</v>
      </c>
      <c r="H96" s="37">
        <v>55.5</v>
      </c>
      <c r="I96" s="37"/>
      <c r="J96" s="37">
        <f>SUM(H96:I96)</f>
        <v>55.5</v>
      </c>
      <c r="L96" s="3"/>
      <c r="M96" s="3"/>
    </row>
    <row r="97" spans="1:13" ht="78.75">
      <c r="A97" s="25" t="s">
        <v>157</v>
      </c>
      <c r="B97" s="25" t="s">
        <v>137</v>
      </c>
      <c r="C97" s="25" t="s">
        <v>196</v>
      </c>
      <c r="D97" s="25" t="s">
        <v>122</v>
      </c>
      <c r="E97" s="25" t="s">
        <v>124</v>
      </c>
      <c r="F97" s="25" t="s">
        <v>160</v>
      </c>
      <c r="G97" s="10" t="s">
        <v>87</v>
      </c>
      <c r="H97" s="37">
        <f>SUM(H98)</f>
        <v>0</v>
      </c>
      <c r="I97" s="37">
        <f>SUM(I98)</f>
        <v>25483.787</v>
      </c>
      <c r="J97" s="37">
        <f>SUM(J98)</f>
        <v>25483.787</v>
      </c>
      <c r="L97" s="3"/>
      <c r="M97" s="3"/>
    </row>
    <row r="98" spans="1:13" ht="78.75">
      <c r="A98" s="25" t="s">
        <v>157</v>
      </c>
      <c r="B98" s="25" t="s">
        <v>137</v>
      </c>
      <c r="C98" s="25" t="s">
        <v>196</v>
      </c>
      <c r="D98" s="25" t="s">
        <v>122</v>
      </c>
      <c r="E98" s="25" t="s">
        <v>124</v>
      </c>
      <c r="F98" s="25" t="s">
        <v>160</v>
      </c>
      <c r="G98" s="10" t="s">
        <v>205</v>
      </c>
      <c r="H98" s="37">
        <f>SUM(H99:H100)</f>
        <v>0</v>
      </c>
      <c r="I98" s="37">
        <f>SUM(I99:I100)</f>
        <v>25483.787</v>
      </c>
      <c r="J98" s="37">
        <f>SUM(J99:J100)</f>
        <v>25483.787</v>
      </c>
      <c r="L98" s="3"/>
      <c r="M98" s="3"/>
    </row>
    <row r="99" spans="1:13" ht="63">
      <c r="A99" s="25" t="s">
        <v>157</v>
      </c>
      <c r="B99" s="25" t="s">
        <v>137</v>
      </c>
      <c r="C99" s="25" t="s">
        <v>196</v>
      </c>
      <c r="D99" s="25" t="s">
        <v>133</v>
      </c>
      <c r="E99" s="25" t="s">
        <v>124</v>
      </c>
      <c r="F99" s="25" t="s">
        <v>160</v>
      </c>
      <c r="G99" s="10" t="s">
        <v>88</v>
      </c>
      <c r="H99" s="37"/>
      <c r="I99" s="37">
        <v>7813.787</v>
      </c>
      <c r="J99" s="37">
        <f>H99+I99</f>
        <v>7813.787</v>
      </c>
      <c r="L99" s="3"/>
      <c r="M99" s="3"/>
    </row>
    <row r="100" spans="1:13" ht="63">
      <c r="A100" s="25" t="s">
        <v>157</v>
      </c>
      <c r="B100" s="25" t="s">
        <v>137</v>
      </c>
      <c r="C100" s="25" t="s">
        <v>196</v>
      </c>
      <c r="D100" s="25" t="s">
        <v>133</v>
      </c>
      <c r="E100" s="25" t="s">
        <v>124</v>
      </c>
      <c r="F100" s="25" t="s">
        <v>160</v>
      </c>
      <c r="G100" s="10" t="s">
        <v>89</v>
      </c>
      <c r="H100" s="37"/>
      <c r="I100" s="37">
        <v>17670</v>
      </c>
      <c r="J100" s="37">
        <f>H100+I100</f>
        <v>17670</v>
      </c>
      <c r="L100" s="3"/>
      <c r="M100" s="3"/>
    </row>
    <row r="101" spans="1:13" ht="63">
      <c r="A101" s="25" t="s">
        <v>157</v>
      </c>
      <c r="B101" s="25" t="s">
        <v>137</v>
      </c>
      <c r="C101" s="25" t="s">
        <v>197</v>
      </c>
      <c r="D101" s="25" t="s">
        <v>122</v>
      </c>
      <c r="E101" s="25" t="s">
        <v>124</v>
      </c>
      <c r="F101" s="25" t="s">
        <v>160</v>
      </c>
      <c r="G101" s="10" t="s">
        <v>223</v>
      </c>
      <c r="H101" s="37">
        <f>SUM(H102)</f>
        <v>0</v>
      </c>
      <c r="I101" s="37">
        <f>SUM(I102)</f>
        <v>1496.26</v>
      </c>
      <c r="J101" s="37">
        <f>SUM(J102)</f>
        <v>1496.26</v>
      </c>
      <c r="L101" s="3"/>
      <c r="M101" s="3"/>
    </row>
    <row r="102" spans="1:13" ht="63">
      <c r="A102" s="25" t="s">
        <v>157</v>
      </c>
      <c r="B102" s="25" t="s">
        <v>137</v>
      </c>
      <c r="C102" s="25" t="s">
        <v>197</v>
      </c>
      <c r="D102" s="25" t="s">
        <v>122</v>
      </c>
      <c r="E102" s="25" t="s">
        <v>124</v>
      </c>
      <c r="F102" s="25" t="s">
        <v>160</v>
      </c>
      <c r="G102" s="10" t="s">
        <v>224</v>
      </c>
      <c r="H102" s="37">
        <f>SUM(H103:H104)</f>
        <v>0</v>
      </c>
      <c r="I102" s="37">
        <f>SUM(I103:I104)</f>
        <v>1496.26</v>
      </c>
      <c r="J102" s="37">
        <f>SUM(J103:J104)</f>
        <v>1496.26</v>
      </c>
      <c r="L102" s="3"/>
      <c r="M102" s="3"/>
    </row>
    <row r="103" spans="1:13" ht="36" customHeight="1">
      <c r="A103" s="25" t="s">
        <v>157</v>
      </c>
      <c r="B103" s="25" t="s">
        <v>137</v>
      </c>
      <c r="C103" s="25" t="s">
        <v>197</v>
      </c>
      <c r="D103" s="25" t="s">
        <v>133</v>
      </c>
      <c r="E103" s="25" t="s">
        <v>124</v>
      </c>
      <c r="F103" s="25" t="s">
        <v>160</v>
      </c>
      <c r="G103" s="10" t="s">
        <v>90</v>
      </c>
      <c r="H103" s="37"/>
      <c r="I103" s="37">
        <v>1496.26</v>
      </c>
      <c r="J103" s="37">
        <f>H103+I103</f>
        <v>1496.26</v>
      </c>
      <c r="L103" s="3"/>
      <c r="M103" s="3"/>
    </row>
    <row r="104" spans="1:13" ht="36" customHeight="1">
      <c r="A104" s="25" t="s">
        <v>157</v>
      </c>
      <c r="B104" s="25" t="s">
        <v>137</v>
      </c>
      <c r="C104" s="25" t="s">
        <v>197</v>
      </c>
      <c r="D104" s="25" t="s">
        <v>133</v>
      </c>
      <c r="E104" s="25" t="s">
        <v>124</v>
      </c>
      <c r="F104" s="25" t="s">
        <v>160</v>
      </c>
      <c r="G104" s="10" t="s">
        <v>225</v>
      </c>
      <c r="H104" s="37"/>
      <c r="I104" s="37"/>
      <c r="J104" s="37">
        <f>H104+I104</f>
        <v>0</v>
      </c>
      <c r="L104" s="3"/>
      <c r="M104" s="3"/>
    </row>
    <row r="105" spans="1:13" ht="15.75">
      <c r="A105" s="25" t="s">
        <v>157</v>
      </c>
      <c r="B105" s="25" t="s">
        <v>137</v>
      </c>
      <c r="C105" s="25" t="s">
        <v>168</v>
      </c>
      <c r="D105" s="25" t="s">
        <v>122</v>
      </c>
      <c r="E105" s="25" t="s">
        <v>124</v>
      </c>
      <c r="F105" s="25" t="s">
        <v>160</v>
      </c>
      <c r="G105" s="10" t="s">
        <v>34</v>
      </c>
      <c r="H105" s="37">
        <f>SUM(H106)</f>
        <v>44314.100000000006</v>
      </c>
      <c r="I105" s="37">
        <f>SUM(I106)</f>
        <v>0</v>
      </c>
      <c r="J105" s="37">
        <f>SUM(J106,)</f>
        <v>44314.100000000006</v>
      </c>
      <c r="L105" s="3"/>
      <c r="M105" s="3"/>
    </row>
    <row r="106" spans="1:13" ht="15.75">
      <c r="A106" s="25" t="s">
        <v>157</v>
      </c>
      <c r="B106" s="25" t="s">
        <v>137</v>
      </c>
      <c r="C106" s="25" t="s">
        <v>168</v>
      </c>
      <c r="D106" s="25" t="s">
        <v>133</v>
      </c>
      <c r="E106" s="25" t="s">
        <v>124</v>
      </c>
      <c r="F106" s="25" t="s">
        <v>160</v>
      </c>
      <c r="G106" s="10" t="s">
        <v>42</v>
      </c>
      <c r="H106" s="37">
        <f>SUM(H107:H116,H117:H118)</f>
        <v>44314.100000000006</v>
      </c>
      <c r="I106" s="37">
        <f>SUM(I107:I116,I117:I118)</f>
        <v>0</v>
      </c>
      <c r="J106" s="37">
        <f>SUM(J107:J116,J117:J118)</f>
        <v>44314.100000000006</v>
      </c>
      <c r="L106" s="3"/>
      <c r="M106" s="3"/>
    </row>
    <row r="107" spans="1:17" ht="31.5">
      <c r="A107" s="25" t="s">
        <v>157</v>
      </c>
      <c r="B107" s="25" t="s">
        <v>137</v>
      </c>
      <c r="C107" s="25" t="s">
        <v>168</v>
      </c>
      <c r="D107" s="25" t="s">
        <v>133</v>
      </c>
      <c r="E107" s="25" t="s">
        <v>124</v>
      </c>
      <c r="F107" s="25" t="s">
        <v>160</v>
      </c>
      <c r="G107" s="20" t="s">
        <v>63</v>
      </c>
      <c r="H107" s="37">
        <v>639</v>
      </c>
      <c r="I107" s="37"/>
      <c r="J107" s="37">
        <v>639</v>
      </c>
      <c r="L107" s="3"/>
      <c r="M107" s="3"/>
      <c r="Q107" s="51"/>
    </row>
    <row r="108" spans="1:13" ht="31.5" hidden="1">
      <c r="A108" s="25" t="s">
        <v>157</v>
      </c>
      <c r="B108" s="25" t="s">
        <v>137</v>
      </c>
      <c r="C108" s="25" t="s">
        <v>168</v>
      </c>
      <c r="D108" s="25" t="s">
        <v>133</v>
      </c>
      <c r="E108" s="25" t="s">
        <v>124</v>
      </c>
      <c r="F108" s="25" t="s">
        <v>160</v>
      </c>
      <c r="G108" s="20" t="s">
        <v>2</v>
      </c>
      <c r="H108" s="37"/>
      <c r="I108" s="37"/>
      <c r="J108" s="37">
        <f>SUM(H108:I108)</f>
        <v>0</v>
      </c>
      <c r="L108" s="3"/>
      <c r="M108" s="3"/>
    </row>
    <row r="109" spans="1:13" ht="47.25" hidden="1">
      <c r="A109" s="25" t="s">
        <v>157</v>
      </c>
      <c r="B109" s="25" t="s">
        <v>137</v>
      </c>
      <c r="C109" s="25" t="s">
        <v>168</v>
      </c>
      <c r="D109" s="25" t="s">
        <v>133</v>
      </c>
      <c r="E109" s="25" t="s">
        <v>124</v>
      </c>
      <c r="F109" s="25" t="s">
        <v>160</v>
      </c>
      <c r="G109" s="20" t="s">
        <v>94</v>
      </c>
      <c r="H109" s="37"/>
      <c r="I109" s="37"/>
      <c r="J109" s="37">
        <f>H109+I109</f>
        <v>0</v>
      </c>
      <c r="L109" s="3"/>
      <c r="M109" s="3"/>
    </row>
    <row r="110" spans="1:13" ht="63" hidden="1">
      <c r="A110" s="25" t="s">
        <v>157</v>
      </c>
      <c r="B110" s="25" t="s">
        <v>137</v>
      </c>
      <c r="C110" s="25" t="s">
        <v>168</v>
      </c>
      <c r="D110" s="25" t="s">
        <v>133</v>
      </c>
      <c r="E110" s="25" t="s">
        <v>124</v>
      </c>
      <c r="F110" s="25" t="s">
        <v>160</v>
      </c>
      <c r="G110" s="20" t="s">
        <v>3</v>
      </c>
      <c r="H110" s="37"/>
      <c r="I110" s="37"/>
      <c r="J110" s="37">
        <f>H110+I110</f>
        <v>0</v>
      </c>
      <c r="L110" s="3"/>
      <c r="M110" s="3"/>
    </row>
    <row r="111" spans="1:13" ht="47.25">
      <c r="A111" s="25" t="s">
        <v>157</v>
      </c>
      <c r="B111" s="25" t="s">
        <v>137</v>
      </c>
      <c r="C111" s="25" t="s">
        <v>168</v>
      </c>
      <c r="D111" s="25" t="s">
        <v>133</v>
      </c>
      <c r="E111" s="25" t="s">
        <v>124</v>
      </c>
      <c r="F111" s="25" t="s">
        <v>160</v>
      </c>
      <c r="G111" s="6" t="s">
        <v>208</v>
      </c>
      <c r="H111" s="37">
        <v>200</v>
      </c>
      <c r="I111" s="37"/>
      <c r="J111" s="37">
        <f>H111</f>
        <v>200</v>
      </c>
      <c r="L111" s="3"/>
      <c r="M111" s="3"/>
    </row>
    <row r="112" spans="1:13" ht="31.5">
      <c r="A112" s="25" t="s">
        <v>157</v>
      </c>
      <c r="B112" s="25" t="s">
        <v>137</v>
      </c>
      <c r="C112" s="25" t="s">
        <v>168</v>
      </c>
      <c r="D112" s="25" t="s">
        <v>133</v>
      </c>
      <c r="E112" s="25" t="s">
        <v>124</v>
      </c>
      <c r="F112" s="25" t="s">
        <v>160</v>
      </c>
      <c r="G112" s="6" t="s">
        <v>209</v>
      </c>
      <c r="H112" s="37">
        <v>268.9</v>
      </c>
      <c r="I112" s="37"/>
      <c r="J112" s="37">
        <f>H112</f>
        <v>268.9</v>
      </c>
      <c r="L112" s="3"/>
      <c r="M112" s="3"/>
    </row>
    <row r="113" spans="1:13" ht="63">
      <c r="A113" s="25" t="s">
        <v>157</v>
      </c>
      <c r="B113" s="25" t="s">
        <v>137</v>
      </c>
      <c r="C113" s="25" t="s">
        <v>168</v>
      </c>
      <c r="D113" s="25" t="s">
        <v>133</v>
      </c>
      <c r="E113" s="25" t="s">
        <v>124</v>
      </c>
      <c r="F113" s="25" t="s">
        <v>160</v>
      </c>
      <c r="G113" s="6" t="s">
        <v>207</v>
      </c>
      <c r="H113" s="37">
        <v>27500</v>
      </c>
      <c r="I113" s="37"/>
      <c r="J113" s="37">
        <f>H113+I113</f>
        <v>27500</v>
      </c>
      <c r="L113" s="3"/>
      <c r="M113" s="3"/>
    </row>
    <row r="114" spans="1:13" ht="47.25" hidden="1">
      <c r="A114" s="25" t="s">
        <v>157</v>
      </c>
      <c r="B114" s="25" t="s">
        <v>137</v>
      </c>
      <c r="C114" s="25" t="s">
        <v>168</v>
      </c>
      <c r="D114" s="25" t="s">
        <v>133</v>
      </c>
      <c r="E114" s="25" t="s">
        <v>124</v>
      </c>
      <c r="F114" s="25" t="s">
        <v>160</v>
      </c>
      <c r="G114" s="6" t="s">
        <v>96</v>
      </c>
      <c r="H114" s="37"/>
      <c r="I114" s="37"/>
      <c r="J114" s="37">
        <f>H114+I114</f>
        <v>0</v>
      </c>
      <c r="L114" s="3"/>
      <c r="M114" s="3"/>
    </row>
    <row r="115" spans="1:17" ht="31.5">
      <c r="A115" s="25" t="s">
        <v>157</v>
      </c>
      <c r="B115" s="25" t="s">
        <v>137</v>
      </c>
      <c r="C115" s="25" t="s">
        <v>168</v>
      </c>
      <c r="D115" s="25" t="s">
        <v>133</v>
      </c>
      <c r="E115" s="25" t="s">
        <v>124</v>
      </c>
      <c r="F115" s="25" t="s">
        <v>160</v>
      </c>
      <c r="G115" s="20" t="s">
        <v>214</v>
      </c>
      <c r="H115" s="37">
        <v>4000</v>
      </c>
      <c r="I115" s="37"/>
      <c r="J115" s="37">
        <v>4000</v>
      </c>
      <c r="L115" s="3"/>
      <c r="M115" s="3"/>
      <c r="Q115" s="51"/>
    </row>
    <row r="116" spans="1:17" ht="63">
      <c r="A116" s="25" t="s">
        <v>157</v>
      </c>
      <c r="B116" s="25" t="s">
        <v>137</v>
      </c>
      <c r="C116" s="25" t="s">
        <v>168</v>
      </c>
      <c r="D116" s="25" t="s">
        <v>133</v>
      </c>
      <c r="E116" s="25" t="s">
        <v>124</v>
      </c>
      <c r="F116" s="25" t="s">
        <v>160</v>
      </c>
      <c r="G116" s="20" t="s">
        <v>215</v>
      </c>
      <c r="H116" s="37">
        <v>5978</v>
      </c>
      <c r="I116" s="37"/>
      <c r="J116" s="37">
        <v>5978</v>
      </c>
      <c r="L116" s="3"/>
      <c r="M116" s="3"/>
      <c r="Q116" s="51"/>
    </row>
    <row r="117" spans="1:13" ht="47.25">
      <c r="A117" s="25" t="s">
        <v>157</v>
      </c>
      <c r="B117" s="25" t="s">
        <v>137</v>
      </c>
      <c r="C117" s="25" t="s">
        <v>168</v>
      </c>
      <c r="D117" s="25" t="s">
        <v>133</v>
      </c>
      <c r="E117" s="25" t="s">
        <v>124</v>
      </c>
      <c r="F117" s="25" t="s">
        <v>160</v>
      </c>
      <c r="G117" s="18" t="s">
        <v>97</v>
      </c>
      <c r="H117" s="37">
        <v>110.9</v>
      </c>
      <c r="I117" s="38"/>
      <c r="J117" s="37">
        <f>SUM(H117:I117)</f>
        <v>110.9</v>
      </c>
      <c r="L117" s="3"/>
      <c r="M117" s="3"/>
    </row>
    <row r="118" spans="1:13" ht="31.5">
      <c r="A118" s="25" t="s">
        <v>157</v>
      </c>
      <c r="B118" s="25" t="s">
        <v>137</v>
      </c>
      <c r="C118" s="25" t="s">
        <v>168</v>
      </c>
      <c r="D118" s="25" t="s">
        <v>133</v>
      </c>
      <c r="E118" s="25" t="s">
        <v>124</v>
      </c>
      <c r="F118" s="25" t="s">
        <v>160</v>
      </c>
      <c r="G118" s="18" t="s">
        <v>206</v>
      </c>
      <c r="H118" s="37">
        <v>5617.3</v>
      </c>
      <c r="I118" s="38"/>
      <c r="J118" s="37">
        <f>SUM(H118:I118)</f>
        <v>5617.3</v>
      </c>
      <c r="L118" s="3"/>
      <c r="M118" s="3"/>
    </row>
    <row r="119" spans="7:13" ht="15.75">
      <c r="G119" s="10"/>
      <c r="H119" s="37"/>
      <c r="I119" s="38"/>
      <c r="J119" s="37"/>
      <c r="L119" s="3"/>
      <c r="M119" s="3"/>
    </row>
    <row r="120" spans="1:13" ht="33" customHeight="1">
      <c r="A120" s="25" t="s">
        <v>157</v>
      </c>
      <c r="B120" s="25" t="s">
        <v>137</v>
      </c>
      <c r="C120" s="25" t="s">
        <v>138</v>
      </c>
      <c r="D120" s="25" t="s">
        <v>122</v>
      </c>
      <c r="E120" s="25" t="s">
        <v>124</v>
      </c>
      <c r="F120" s="25" t="s">
        <v>160</v>
      </c>
      <c r="G120" s="12" t="s">
        <v>64</v>
      </c>
      <c r="H120" s="36">
        <f>SUM(H121,H123,H125,H127,H129,H131,H144,H146,)</f>
        <v>141729.9</v>
      </c>
      <c r="I120" s="36">
        <f>SUM(I121,I123,I125,I127,I129,I131,I144,I146,)</f>
        <v>0</v>
      </c>
      <c r="J120" s="36">
        <f>SUM(J121,J123,J125,J127,J129,J131,J144,J146,)</f>
        <v>141729.9</v>
      </c>
      <c r="L120" s="3"/>
      <c r="M120" s="3"/>
    </row>
    <row r="121" spans="1:13" ht="31.5" hidden="1">
      <c r="A121" s="25" t="s">
        <v>157</v>
      </c>
      <c r="B121" s="25" t="s">
        <v>137</v>
      </c>
      <c r="C121" s="25" t="s">
        <v>201</v>
      </c>
      <c r="D121" s="25" t="s">
        <v>122</v>
      </c>
      <c r="E121" s="25" t="s">
        <v>124</v>
      </c>
      <c r="F121" s="25" t="s">
        <v>160</v>
      </c>
      <c r="G121" s="20" t="s">
        <v>199</v>
      </c>
      <c r="H121" s="37">
        <f>SUM(H122)</f>
        <v>0</v>
      </c>
      <c r="I121" s="37">
        <f>SUM(I122)</f>
        <v>0</v>
      </c>
      <c r="J121" s="37">
        <f>SUM(J122)</f>
        <v>0</v>
      </c>
      <c r="L121" s="3"/>
      <c r="M121" s="3"/>
    </row>
    <row r="122" spans="1:13" ht="31.5" hidden="1">
      <c r="A122" s="25" t="s">
        <v>157</v>
      </c>
      <c r="B122" s="25" t="s">
        <v>137</v>
      </c>
      <c r="C122" s="25" t="s">
        <v>201</v>
      </c>
      <c r="D122" s="25" t="s">
        <v>133</v>
      </c>
      <c r="E122" s="25" t="s">
        <v>124</v>
      </c>
      <c r="F122" s="25" t="s">
        <v>160</v>
      </c>
      <c r="G122" s="20" t="s">
        <v>200</v>
      </c>
      <c r="H122" s="37">
        <v>0</v>
      </c>
      <c r="I122" s="36"/>
      <c r="J122" s="37">
        <f>SUM(H122:I122)</f>
        <v>0</v>
      </c>
      <c r="L122" s="3"/>
      <c r="M122" s="3"/>
    </row>
    <row r="123" spans="1:13" ht="35.25" customHeight="1">
      <c r="A123" s="25" t="s">
        <v>157</v>
      </c>
      <c r="B123" s="25" t="s">
        <v>137</v>
      </c>
      <c r="C123" s="25" t="s">
        <v>163</v>
      </c>
      <c r="D123" s="25" t="s">
        <v>122</v>
      </c>
      <c r="E123" s="25" t="s">
        <v>124</v>
      </c>
      <c r="F123" s="25" t="s">
        <v>160</v>
      </c>
      <c r="G123" s="10" t="s">
        <v>65</v>
      </c>
      <c r="H123" s="37">
        <f>SUM(H124)</f>
        <v>84.3</v>
      </c>
      <c r="I123" s="37">
        <f>SUM(I124)</f>
        <v>0</v>
      </c>
      <c r="J123" s="37">
        <f>SUM(J124)</f>
        <v>84.3</v>
      </c>
      <c r="L123" s="3"/>
      <c r="M123" s="3"/>
    </row>
    <row r="124" spans="1:13" ht="31.5">
      <c r="A124" s="25" t="s">
        <v>157</v>
      </c>
      <c r="B124" s="25" t="s">
        <v>137</v>
      </c>
      <c r="C124" s="25" t="s">
        <v>163</v>
      </c>
      <c r="D124" s="25" t="s">
        <v>133</v>
      </c>
      <c r="E124" s="25" t="s">
        <v>124</v>
      </c>
      <c r="F124" s="25" t="s">
        <v>160</v>
      </c>
      <c r="G124" s="10" t="s">
        <v>66</v>
      </c>
      <c r="H124" s="37">
        <v>84.3</v>
      </c>
      <c r="I124" s="38"/>
      <c r="J124" s="37">
        <f>SUM(H124:I124)</f>
        <v>84.3</v>
      </c>
      <c r="L124" s="3"/>
      <c r="M124" s="3"/>
    </row>
    <row r="125" spans="1:13" ht="47.25">
      <c r="A125" s="25" t="s">
        <v>157</v>
      </c>
      <c r="B125" s="25" t="s">
        <v>137</v>
      </c>
      <c r="C125" s="25" t="s">
        <v>164</v>
      </c>
      <c r="D125" s="25" t="s">
        <v>122</v>
      </c>
      <c r="E125" s="25" t="s">
        <v>124</v>
      </c>
      <c r="F125" s="25" t="s">
        <v>160</v>
      </c>
      <c r="G125" s="10" t="s">
        <v>67</v>
      </c>
      <c r="H125" s="37">
        <f>SUM(H126)</f>
        <v>54.2</v>
      </c>
      <c r="I125" s="37">
        <f>SUM(I126)</f>
        <v>0</v>
      </c>
      <c r="J125" s="37">
        <f>SUM(J126)</f>
        <v>54.2</v>
      </c>
      <c r="L125" s="3"/>
      <c r="M125" s="3"/>
    </row>
    <row r="126" spans="1:13" ht="47.25">
      <c r="A126" s="25" t="s">
        <v>157</v>
      </c>
      <c r="B126" s="25" t="s">
        <v>137</v>
      </c>
      <c r="C126" s="25" t="s">
        <v>164</v>
      </c>
      <c r="D126" s="25" t="s">
        <v>133</v>
      </c>
      <c r="E126" s="25" t="s">
        <v>124</v>
      </c>
      <c r="F126" s="25" t="s">
        <v>160</v>
      </c>
      <c r="G126" s="10" t="s">
        <v>95</v>
      </c>
      <c r="H126" s="37">
        <v>54.2</v>
      </c>
      <c r="I126" s="38"/>
      <c r="J126" s="37">
        <f>SUM(H126:I126)</f>
        <v>54.2</v>
      </c>
      <c r="L126" s="3"/>
      <c r="M126" s="3"/>
    </row>
    <row r="127" spans="1:13" ht="31.5">
      <c r="A127" s="25" t="s">
        <v>157</v>
      </c>
      <c r="B127" s="25" t="s">
        <v>137</v>
      </c>
      <c r="C127" s="25" t="s">
        <v>165</v>
      </c>
      <c r="D127" s="25" t="s">
        <v>122</v>
      </c>
      <c r="E127" s="25" t="s">
        <v>124</v>
      </c>
      <c r="F127" s="25" t="s">
        <v>160</v>
      </c>
      <c r="G127" s="10" t="s">
        <v>68</v>
      </c>
      <c r="H127" s="37">
        <f>SUM(H128)</f>
        <v>1137.2</v>
      </c>
      <c r="I127" s="37">
        <f>SUM(I128)</f>
        <v>0</v>
      </c>
      <c r="J127" s="37">
        <f>SUM(J128)</f>
        <v>1137.2</v>
      </c>
      <c r="L127" s="3"/>
      <c r="M127" s="3"/>
    </row>
    <row r="128" spans="1:13" ht="31.5">
      <c r="A128" s="25" t="s">
        <v>157</v>
      </c>
      <c r="B128" s="25" t="s">
        <v>137</v>
      </c>
      <c r="C128" s="25" t="s">
        <v>165</v>
      </c>
      <c r="D128" s="25" t="s">
        <v>122</v>
      </c>
      <c r="E128" s="25" t="s">
        <v>124</v>
      </c>
      <c r="F128" s="25" t="s">
        <v>160</v>
      </c>
      <c r="G128" s="10" t="s">
        <v>69</v>
      </c>
      <c r="H128" s="37">
        <v>1137.2</v>
      </c>
      <c r="I128" s="38"/>
      <c r="J128" s="37">
        <f>SUM(H128:I128)</f>
        <v>1137.2</v>
      </c>
      <c r="L128" s="3"/>
      <c r="M128" s="3"/>
    </row>
    <row r="129" spans="1:13" ht="31.5" hidden="1">
      <c r="A129" s="25" t="s">
        <v>157</v>
      </c>
      <c r="B129" s="25" t="s">
        <v>137</v>
      </c>
      <c r="C129" s="25" t="s">
        <v>166</v>
      </c>
      <c r="D129" s="25" t="s">
        <v>122</v>
      </c>
      <c r="E129" s="25" t="s">
        <v>124</v>
      </c>
      <c r="F129" s="25" t="s">
        <v>160</v>
      </c>
      <c r="G129" s="10" t="s">
        <v>70</v>
      </c>
      <c r="H129" s="37">
        <f>SUM(H130)</f>
        <v>0</v>
      </c>
      <c r="I129" s="37">
        <f>SUM(I130)</f>
        <v>0</v>
      </c>
      <c r="J129" s="37">
        <f>SUM(J130)</f>
        <v>0</v>
      </c>
      <c r="L129" s="3"/>
      <c r="M129" s="3"/>
    </row>
    <row r="130" spans="1:13" ht="31.5" hidden="1">
      <c r="A130" s="25" t="s">
        <v>157</v>
      </c>
      <c r="B130" s="25" t="s">
        <v>137</v>
      </c>
      <c r="C130" s="25" t="s">
        <v>166</v>
      </c>
      <c r="D130" s="25" t="s">
        <v>133</v>
      </c>
      <c r="E130" s="25" t="s">
        <v>124</v>
      </c>
      <c r="F130" s="25" t="s">
        <v>160</v>
      </c>
      <c r="G130" s="10" t="s">
        <v>71</v>
      </c>
      <c r="H130" s="37"/>
      <c r="I130" s="38"/>
      <c r="J130" s="37">
        <f>SUM(H130:I130)</f>
        <v>0</v>
      </c>
      <c r="L130" s="3"/>
      <c r="M130" s="3"/>
    </row>
    <row r="131" spans="1:13" ht="31.5">
      <c r="A131" s="25" t="s">
        <v>157</v>
      </c>
      <c r="B131" s="25" t="s">
        <v>137</v>
      </c>
      <c r="C131" s="25" t="s">
        <v>167</v>
      </c>
      <c r="D131" s="25" t="s">
        <v>122</v>
      </c>
      <c r="E131" s="25" t="s">
        <v>124</v>
      </c>
      <c r="F131" s="25" t="s">
        <v>160</v>
      </c>
      <c r="G131" s="20" t="s">
        <v>114</v>
      </c>
      <c r="H131" s="37">
        <f>SUM(H132)</f>
        <v>2601.2999999999997</v>
      </c>
      <c r="I131" s="37">
        <f>SUM(I132)</f>
        <v>0</v>
      </c>
      <c r="J131" s="37">
        <f>SUM(J132)</f>
        <v>2601.2999999999997</v>
      </c>
      <c r="L131" s="3"/>
      <c r="M131" s="3"/>
    </row>
    <row r="132" spans="1:13" ht="31.5">
      <c r="A132" s="25" t="s">
        <v>157</v>
      </c>
      <c r="B132" s="25" t="s">
        <v>137</v>
      </c>
      <c r="C132" s="25" t="s">
        <v>167</v>
      </c>
      <c r="D132" s="25" t="s">
        <v>133</v>
      </c>
      <c r="E132" s="25" t="s">
        <v>124</v>
      </c>
      <c r="F132" s="25" t="s">
        <v>160</v>
      </c>
      <c r="G132" s="20" t="s">
        <v>93</v>
      </c>
      <c r="H132" s="37">
        <f>SUM(H133:H143)</f>
        <v>2601.2999999999997</v>
      </c>
      <c r="I132" s="37">
        <f>SUM(I133:I143)</f>
        <v>0</v>
      </c>
      <c r="J132" s="37">
        <f>SUM(J133:J143)</f>
        <v>2601.2999999999997</v>
      </c>
      <c r="L132" s="3"/>
      <c r="M132" s="3"/>
    </row>
    <row r="133" spans="1:13" ht="141.75">
      <c r="A133" s="25" t="s">
        <v>157</v>
      </c>
      <c r="B133" s="25" t="s">
        <v>137</v>
      </c>
      <c r="C133" s="25" t="s">
        <v>167</v>
      </c>
      <c r="D133" s="25" t="s">
        <v>133</v>
      </c>
      <c r="E133" s="25" t="s">
        <v>124</v>
      </c>
      <c r="F133" s="25" t="s">
        <v>160</v>
      </c>
      <c r="G133" s="20" t="s">
        <v>116</v>
      </c>
      <c r="H133" s="37">
        <v>112.1</v>
      </c>
      <c r="I133" s="37"/>
      <c r="J133" s="37">
        <f>H133+I133</f>
        <v>112.1</v>
      </c>
      <c r="L133" s="3"/>
      <c r="M133" s="3"/>
    </row>
    <row r="134" spans="1:13" ht="157.5">
      <c r="A134" s="25" t="s">
        <v>157</v>
      </c>
      <c r="B134" s="25" t="s">
        <v>137</v>
      </c>
      <c r="C134" s="25" t="s">
        <v>167</v>
      </c>
      <c r="D134" s="25" t="s">
        <v>133</v>
      </c>
      <c r="E134" s="25" t="s">
        <v>124</v>
      </c>
      <c r="F134" s="25" t="s">
        <v>160</v>
      </c>
      <c r="G134" s="20" t="s">
        <v>0</v>
      </c>
      <c r="H134" s="37">
        <v>5.5</v>
      </c>
      <c r="I134" s="37"/>
      <c r="J134" s="37">
        <f>H134+I134</f>
        <v>5.5</v>
      </c>
      <c r="L134" s="3"/>
      <c r="M134" s="3"/>
    </row>
    <row r="135" spans="1:13" ht="173.25">
      <c r="A135" s="25" t="s">
        <v>157</v>
      </c>
      <c r="B135" s="25" t="s">
        <v>137</v>
      </c>
      <c r="C135" s="25" t="s">
        <v>167</v>
      </c>
      <c r="D135" s="25" t="s">
        <v>133</v>
      </c>
      <c r="E135" s="25" t="s">
        <v>124</v>
      </c>
      <c r="F135" s="25" t="s">
        <v>160</v>
      </c>
      <c r="G135" s="20" t="s">
        <v>117</v>
      </c>
      <c r="H135" s="37">
        <v>5.5</v>
      </c>
      <c r="I135" s="37"/>
      <c r="J135" s="37">
        <f>H135+I135</f>
        <v>5.5</v>
      </c>
      <c r="L135" s="3"/>
      <c r="M135" s="3"/>
    </row>
    <row r="136" spans="1:13" ht="63">
      <c r="A136" s="25" t="s">
        <v>157</v>
      </c>
      <c r="B136" s="25" t="s">
        <v>137</v>
      </c>
      <c r="C136" s="25" t="s">
        <v>167</v>
      </c>
      <c r="D136" s="25" t="s">
        <v>133</v>
      </c>
      <c r="E136" s="25" t="s">
        <v>124</v>
      </c>
      <c r="F136" s="25" t="s">
        <v>160</v>
      </c>
      <c r="G136" s="20" t="s">
        <v>77</v>
      </c>
      <c r="H136" s="37">
        <v>697.2</v>
      </c>
      <c r="I136" s="38"/>
      <c r="J136" s="37">
        <f>H136+I136</f>
        <v>697.2</v>
      </c>
      <c r="L136" s="3"/>
      <c r="M136" s="3"/>
    </row>
    <row r="137" spans="1:13" ht="78.75">
      <c r="A137" s="25" t="s">
        <v>157</v>
      </c>
      <c r="B137" s="25" t="s">
        <v>137</v>
      </c>
      <c r="C137" s="25" t="s">
        <v>167</v>
      </c>
      <c r="D137" s="25" t="s">
        <v>133</v>
      </c>
      <c r="E137" s="25" t="s">
        <v>124</v>
      </c>
      <c r="F137" s="25" t="s">
        <v>160</v>
      </c>
      <c r="G137" s="20" t="s">
        <v>202</v>
      </c>
      <c r="H137" s="37">
        <v>24.3</v>
      </c>
      <c r="I137" s="38"/>
      <c r="J137" s="37">
        <f>SUM(H137:I137)</f>
        <v>24.3</v>
      </c>
      <c r="L137" s="3"/>
      <c r="M137" s="3"/>
    </row>
    <row r="138" spans="1:13" ht="78.75">
      <c r="A138" s="25" t="s">
        <v>157</v>
      </c>
      <c r="B138" s="25" t="s">
        <v>137</v>
      </c>
      <c r="C138" s="25" t="s">
        <v>167</v>
      </c>
      <c r="D138" s="25" t="s">
        <v>133</v>
      </c>
      <c r="E138" s="25" t="s">
        <v>124</v>
      </c>
      <c r="F138" s="25" t="s">
        <v>160</v>
      </c>
      <c r="G138" s="20" t="s">
        <v>210</v>
      </c>
      <c r="H138" s="37">
        <v>570</v>
      </c>
      <c r="I138" s="38"/>
      <c r="J138" s="37">
        <f>SUM(H138:I138)</f>
        <v>570</v>
      </c>
      <c r="L138" s="3"/>
      <c r="M138" s="3"/>
    </row>
    <row r="139" spans="1:18" ht="78.75">
      <c r="A139" s="25" t="s">
        <v>157</v>
      </c>
      <c r="B139" s="25" t="s">
        <v>137</v>
      </c>
      <c r="C139" s="25" t="s">
        <v>167</v>
      </c>
      <c r="D139" s="25" t="s">
        <v>133</v>
      </c>
      <c r="E139" s="25" t="s">
        <v>124</v>
      </c>
      <c r="F139" s="25" t="s">
        <v>160</v>
      </c>
      <c r="G139" s="20" t="s">
        <v>221</v>
      </c>
      <c r="H139" s="37">
        <f>J139</f>
        <v>8.1</v>
      </c>
      <c r="I139" s="38"/>
      <c r="J139" s="37">
        <v>8.1</v>
      </c>
      <c r="L139" s="3"/>
      <c r="M139" s="3"/>
      <c r="Q139" s="52"/>
      <c r="R139" s="52"/>
    </row>
    <row r="140" spans="1:18" ht="78.75">
      <c r="A140" s="25" t="s">
        <v>157</v>
      </c>
      <c r="B140" s="25" t="s">
        <v>137</v>
      </c>
      <c r="C140" s="25" t="s">
        <v>167</v>
      </c>
      <c r="D140" s="25" t="s">
        <v>133</v>
      </c>
      <c r="E140" s="25" t="s">
        <v>124</v>
      </c>
      <c r="F140" s="25" t="s">
        <v>160</v>
      </c>
      <c r="G140" s="20" t="s">
        <v>222</v>
      </c>
      <c r="H140" s="37">
        <f>J140</f>
        <v>1004.6</v>
      </c>
      <c r="I140" s="38"/>
      <c r="J140" s="37">
        <v>1004.6</v>
      </c>
      <c r="L140" s="3"/>
      <c r="M140" s="3"/>
      <c r="Q140" s="52"/>
      <c r="R140" s="52"/>
    </row>
    <row r="141" spans="1:13" ht="63">
      <c r="A141" s="25" t="s">
        <v>157</v>
      </c>
      <c r="B141" s="25" t="s">
        <v>137</v>
      </c>
      <c r="C141" s="25" t="s">
        <v>167</v>
      </c>
      <c r="D141" s="25" t="s">
        <v>133</v>
      </c>
      <c r="E141" s="25" t="s">
        <v>124</v>
      </c>
      <c r="F141" s="25" t="s">
        <v>160</v>
      </c>
      <c r="G141" s="10" t="s">
        <v>219</v>
      </c>
      <c r="H141" s="37">
        <f>J141</f>
        <v>39.6</v>
      </c>
      <c r="I141" s="38"/>
      <c r="J141" s="37">
        <v>39.6</v>
      </c>
      <c r="L141" s="3"/>
      <c r="M141" s="3"/>
    </row>
    <row r="142" spans="1:13" ht="47.25">
      <c r="A142" s="25" t="s">
        <v>157</v>
      </c>
      <c r="B142" s="25" t="s">
        <v>137</v>
      </c>
      <c r="C142" s="25" t="s">
        <v>167</v>
      </c>
      <c r="D142" s="25" t="s">
        <v>133</v>
      </c>
      <c r="E142" s="25" t="s">
        <v>124</v>
      </c>
      <c r="F142" s="25" t="s">
        <v>160</v>
      </c>
      <c r="G142" s="10" t="s">
        <v>220</v>
      </c>
      <c r="H142" s="37">
        <f>J142</f>
        <v>134.4</v>
      </c>
      <c r="I142" s="38"/>
      <c r="J142" s="37">
        <v>134.4</v>
      </c>
      <c r="L142" s="3"/>
      <c r="M142" s="3"/>
    </row>
    <row r="143" spans="1:13" ht="47.25">
      <c r="A143" s="25" t="s">
        <v>157</v>
      </c>
      <c r="B143" s="25" t="s">
        <v>137</v>
      </c>
      <c r="C143" s="25" t="s">
        <v>167</v>
      </c>
      <c r="D143" s="25" t="s">
        <v>133</v>
      </c>
      <c r="E143" s="25" t="s">
        <v>124</v>
      </c>
      <c r="F143" s="25" t="s">
        <v>160</v>
      </c>
      <c r="G143" s="20" t="s">
        <v>203</v>
      </c>
      <c r="H143" s="37"/>
      <c r="I143" s="38"/>
      <c r="J143" s="37">
        <f>SUM(H143:I143)</f>
        <v>0</v>
      </c>
      <c r="L143" s="3"/>
      <c r="M143" s="3"/>
    </row>
    <row r="144" spans="1:13" ht="63">
      <c r="A144" s="25" t="s">
        <v>157</v>
      </c>
      <c r="B144" s="25" t="s">
        <v>137</v>
      </c>
      <c r="C144" s="25" t="s">
        <v>162</v>
      </c>
      <c r="D144" s="25" t="s">
        <v>122</v>
      </c>
      <c r="E144" s="25" t="s">
        <v>124</v>
      </c>
      <c r="F144" s="25" t="s">
        <v>160</v>
      </c>
      <c r="G144" s="10" t="s">
        <v>115</v>
      </c>
      <c r="H144" s="37">
        <f>SUM(H145)</f>
        <v>1904.8</v>
      </c>
      <c r="I144" s="37">
        <f>SUM(I145)</f>
        <v>0</v>
      </c>
      <c r="J144" s="37">
        <f>SUM(J145)</f>
        <v>1904.8</v>
      </c>
      <c r="L144" s="3"/>
      <c r="M144" s="3"/>
    </row>
    <row r="145" spans="1:13" ht="63">
      <c r="A145" s="25" t="s">
        <v>157</v>
      </c>
      <c r="B145" s="25" t="s">
        <v>137</v>
      </c>
      <c r="C145" s="25" t="s">
        <v>162</v>
      </c>
      <c r="D145" s="25" t="s">
        <v>133</v>
      </c>
      <c r="E145" s="25" t="s">
        <v>124</v>
      </c>
      <c r="F145" s="25" t="s">
        <v>160</v>
      </c>
      <c r="G145" s="10" t="s">
        <v>1</v>
      </c>
      <c r="H145" s="37">
        <v>1904.8</v>
      </c>
      <c r="I145" s="38"/>
      <c r="J145" s="37">
        <f>SUM(H145:I145)</f>
        <v>1904.8</v>
      </c>
      <c r="L145" s="3"/>
      <c r="M145" s="3"/>
    </row>
    <row r="146" spans="1:13" ht="15.75">
      <c r="A146" s="25" t="s">
        <v>157</v>
      </c>
      <c r="B146" s="25" t="s">
        <v>137</v>
      </c>
      <c r="C146" s="25" t="s">
        <v>161</v>
      </c>
      <c r="D146" s="25" t="s">
        <v>122</v>
      </c>
      <c r="E146" s="25" t="s">
        <v>124</v>
      </c>
      <c r="F146" s="25" t="s">
        <v>160</v>
      </c>
      <c r="G146" s="10" t="s">
        <v>33</v>
      </c>
      <c r="H146" s="36">
        <f>SUM(H147)</f>
        <v>135948.1</v>
      </c>
      <c r="I146" s="36">
        <f>SUM(I147)</f>
        <v>0</v>
      </c>
      <c r="J146" s="36">
        <f>SUM(J147)</f>
        <v>135948.1</v>
      </c>
      <c r="L146" s="3"/>
      <c r="M146" s="3"/>
    </row>
    <row r="147" spans="1:13" ht="15.75">
      <c r="A147" s="25" t="s">
        <v>157</v>
      </c>
      <c r="B147" s="25" t="s">
        <v>137</v>
      </c>
      <c r="C147" s="25" t="s">
        <v>161</v>
      </c>
      <c r="D147" s="25" t="s">
        <v>133</v>
      </c>
      <c r="E147" s="25" t="s">
        <v>124</v>
      </c>
      <c r="F147" s="25" t="s">
        <v>160</v>
      </c>
      <c r="G147" s="10" t="s">
        <v>41</v>
      </c>
      <c r="H147" s="37">
        <f>SUM(H148:H149)</f>
        <v>135948.1</v>
      </c>
      <c r="I147" s="37">
        <f>SUM(I149:I149)</f>
        <v>0</v>
      </c>
      <c r="J147" s="37">
        <f>SUM(J148:J149)</f>
        <v>135948.1</v>
      </c>
      <c r="L147" s="3"/>
      <c r="M147" s="3"/>
    </row>
    <row r="148" spans="1:17" ht="31.5">
      <c r="A148" s="49" t="s">
        <v>157</v>
      </c>
      <c r="B148" s="49" t="s">
        <v>137</v>
      </c>
      <c r="C148" s="49" t="s">
        <v>161</v>
      </c>
      <c r="D148" s="49" t="s">
        <v>133</v>
      </c>
      <c r="E148" s="49" t="s">
        <v>124</v>
      </c>
      <c r="F148" s="49" t="s">
        <v>160</v>
      </c>
      <c r="G148" s="18" t="s">
        <v>211</v>
      </c>
      <c r="H148" s="48">
        <v>41106</v>
      </c>
      <c r="I148" s="48"/>
      <c r="J148" s="37">
        <f>H148</f>
        <v>41106</v>
      </c>
      <c r="L148" s="3"/>
      <c r="M148" s="3"/>
      <c r="Q148" s="50" t="s">
        <v>213</v>
      </c>
    </row>
    <row r="149" spans="1:13" ht="47.25">
      <c r="A149" s="25" t="s">
        <v>157</v>
      </c>
      <c r="B149" s="25" t="s">
        <v>137</v>
      </c>
      <c r="C149" s="25" t="s">
        <v>161</v>
      </c>
      <c r="D149" s="25" t="s">
        <v>133</v>
      </c>
      <c r="E149" s="25" t="s">
        <v>124</v>
      </c>
      <c r="F149" s="25" t="s">
        <v>160</v>
      </c>
      <c r="G149" s="20" t="s">
        <v>72</v>
      </c>
      <c r="H149" s="37">
        <v>94842.1</v>
      </c>
      <c r="I149" s="38"/>
      <c r="J149" s="37">
        <f>SUM(H149:I149)</f>
        <v>94842.1</v>
      </c>
      <c r="L149" s="3"/>
      <c r="M149" s="3"/>
    </row>
    <row r="150" spans="7:13" ht="15.75">
      <c r="G150" s="10"/>
      <c r="H150" s="37"/>
      <c r="I150" s="38"/>
      <c r="J150" s="37"/>
      <c r="L150" s="3"/>
      <c r="M150" s="3"/>
    </row>
    <row r="151" spans="1:14" s="22" customFormat="1" ht="15.75">
      <c r="A151" s="24" t="s">
        <v>157</v>
      </c>
      <c r="B151" s="24" t="s">
        <v>137</v>
      </c>
      <c r="C151" s="24" t="s">
        <v>140</v>
      </c>
      <c r="D151" s="24" t="s">
        <v>122</v>
      </c>
      <c r="E151" s="24" t="s">
        <v>124</v>
      </c>
      <c r="F151" s="24" t="s">
        <v>160</v>
      </c>
      <c r="G151" s="19" t="s">
        <v>5</v>
      </c>
      <c r="H151" s="36">
        <f>SUM(H152,H157)</f>
        <v>6352.6</v>
      </c>
      <c r="I151" s="36">
        <f>SUM(I157)</f>
        <v>0</v>
      </c>
      <c r="J151" s="36">
        <f>SUM(J157)</f>
        <v>6352.6</v>
      </c>
      <c r="L151" s="26"/>
      <c r="M151" s="26"/>
      <c r="N151" s="26"/>
    </row>
    <row r="152" spans="1:13" ht="47.25" hidden="1">
      <c r="A152" s="25" t="s">
        <v>157</v>
      </c>
      <c r="B152" s="25" t="s">
        <v>137</v>
      </c>
      <c r="C152" s="25" t="s">
        <v>158</v>
      </c>
      <c r="D152" s="25" t="s">
        <v>122</v>
      </c>
      <c r="E152" s="25" t="s">
        <v>124</v>
      </c>
      <c r="F152" s="25" t="s">
        <v>160</v>
      </c>
      <c r="G152" s="20" t="s">
        <v>106</v>
      </c>
      <c r="H152" s="37">
        <f>SUM(H153)</f>
        <v>0</v>
      </c>
      <c r="I152" s="37">
        <f>SUM(I153)</f>
        <v>0</v>
      </c>
      <c r="J152" s="37">
        <f>SUM(J153)</f>
        <v>0</v>
      </c>
      <c r="L152" s="3"/>
      <c r="M152" s="3"/>
    </row>
    <row r="153" spans="1:13" ht="47.25" hidden="1">
      <c r="A153" s="25" t="s">
        <v>157</v>
      </c>
      <c r="B153" s="25" t="s">
        <v>137</v>
      </c>
      <c r="C153" s="25" t="s">
        <v>158</v>
      </c>
      <c r="D153" s="25" t="s">
        <v>133</v>
      </c>
      <c r="E153" s="25" t="s">
        <v>124</v>
      </c>
      <c r="F153" s="25" t="s">
        <v>160</v>
      </c>
      <c r="G153" s="20" t="s">
        <v>107</v>
      </c>
      <c r="H153" s="37">
        <f>SUM(H154:H156)</f>
        <v>0</v>
      </c>
      <c r="I153" s="37"/>
      <c r="J153" s="37">
        <f>SUM(J154:J156)</f>
        <v>0</v>
      </c>
      <c r="L153" s="3"/>
      <c r="M153" s="3"/>
    </row>
    <row r="154" spans="1:13" ht="47.25" hidden="1">
      <c r="A154" s="25" t="s">
        <v>157</v>
      </c>
      <c r="B154" s="25" t="s">
        <v>137</v>
      </c>
      <c r="C154" s="25" t="s">
        <v>158</v>
      </c>
      <c r="D154" s="25" t="s">
        <v>133</v>
      </c>
      <c r="E154" s="25" t="s">
        <v>124</v>
      </c>
      <c r="F154" s="25" t="s">
        <v>160</v>
      </c>
      <c r="G154" s="20" t="s">
        <v>108</v>
      </c>
      <c r="H154" s="37"/>
      <c r="I154" s="37"/>
      <c r="J154" s="37">
        <f>H154+I154</f>
        <v>0</v>
      </c>
      <c r="L154" s="3"/>
      <c r="M154" s="3"/>
    </row>
    <row r="155" spans="1:13" ht="47.25" hidden="1">
      <c r="A155" s="25" t="s">
        <v>157</v>
      </c>
      <c r="B155" s="25" t="s">
        <v>137</v>
      </c>
      <c r="C155" s="25" t="s">
        <v>158</v>
      </c>
      <c r="D155" s="25" t="s">
        <v>133</v>
      </c>
      <c r="E155" s="25" t="s">
        <v>124</v>
      </c>
      <c r="F155" s="25" t="s">
        <v>160</v>
      </c>
      <c r="G155" s="20" t="s">
        <v>109</v>
      </c>
      <c r="H155" s="37"/>
      <c r="I155" s="37"/>
      <c r="J155" s="37">
        <f>H155+I155</f>
        <v>0</v>
      </c>
      <c r="L155" s="3"/>
      <c r="M155" s="3"/>
    </row>
    <row r="156" spans="1:13" ht="47.25" hidden="1">
      <c r="A156" s="25" t="s">
        <v>157</v>
      </c>
      <c r="B156" s="25" t="s">
        <v>137</v>
      </c>
      <c r="C156" s="25" t="s">
        <v>158</v>
      </c>
      <c r="D156" s="25" t="s">
        <v>133</v>
      </c>
      <c r="E156" s="25" t="s">
        <v>124</v>
      </c>
      <c r="F156" s="25" t="s">
        <v>160</v>
      </c>
      <c r="G156" s="20" t="s">
        <v>110</v>
      </c>
      <c r="H156" s="37"/>
      <c r="I156" s="37"/>
      <c r="J156" s="37">
        <f>H156+I156</f>
        <v>0</v>
      </c>
      <c r="L156" s="3"/>
      <c r="M156" s="3"/>
    </row>
    <row r="157" spans="1:13" ht="15.75">
      <c r="A157" s="25" t="s">
        <v>157</v>
      </c>
      <c r="B157" s="25" t="s">
        <v>137</v>
      </c>
      <c r="C157" s="25" t="s">
        <v>159</v>
      </c>
      <c r="D157" s="25" t="s">
        <v>122</v>
      </c>
      <c r="E157" s="25" t="s">
        <v>124</v>
      </c>
      <c r="F157" s="25" t="s">
        <v>160</v>
      </c>
      <c r="G157" s="21" t="s">
        <v>6</v>
      </c>
      <c r="H157" s="37">
        <f>SUM(H158)</f>
        <v>6352.6</v>
      </c>
      <c r="I157" s="37">
        <f>SUM(I158)</f>
        <v>0</v>
      </c>
      <c r="J157" s="37">
        <f>SUM(J158)</f>
        <v>6352.6</v>
      </c>
      <c r="L157" s="3"/>
      <c r="M157" s="3"/>
    </row>
    <row r="158" spans="1:13" ht="31.5">
      <c r="A158" s="25" t="s">
        <v>157</v>
      </c>
      <c r="B158" s="25" t="s">
        <v>137</v>
      </c>
      <c r="C158" s="25" t="s">
        <v>159</v>
      </c>
      <c r="D158" s="25" t="s">
        <v>133</v>
      </c>
      <c r="E158" s="25" t="s">
        <v>124</v>
      </c>
      <c r="F158" s="25" t="s">
        <v>160</v>
      </c>
      <c r="G158" s="21" t="s">
        <v>7</v>
      </c>
      <c r="H158" s="37">
        <f>SUM(H159:H160)</f>
        <v>6352.6</v>
      </c>
      <c r="I158" s="37">
        <f>SUM(I159:I160)</f>
        <v>0</v>
      </c>
      <c r="J158" s="37">
        <f>SUM(J159:J160)</f>
        <v>6352.6</v>
      </c>
      <c r="L158" s="3"/>
      <c r="M158" s="3"/>
    </row>
    <row r="159" spans="1:17" ht="63">
      <c r="A159" s="25" t="s">
        <v>157</v>
      </c>
      <c r="B159" s="25" t="s">
        <v>137</v>
      </c>
      <c r="C159" s="25" t="s">
        <v>159</v>
      </c>
      <c r="D159" s="25" t="s">
        <v>133</v>
      </c>
      <c r="E159" s="25" t="s">
        <v>124</v>
      </c>
      <c r="F159" s="25" t="s">
        <v>160</v>
      </c>
      <c r="G159" s="21" t="s">
        <v>4</v>
      </c>
      <c r="H159" s="37">
        <f>J159</f>
        <v>6352.6</v>
      </c>
      <c r="I159" s="37"/>
      <c r="J159" s="37">
        <v>6352.6</v>
      </c>
      <c r="L159" s="3"/>
      <c r="M159" s="3"/>
      <c r="Q159" s="51" t="s">
        <v>213</v>
      </c>
    </row>
    <row r="160" spans="1:13" ht="47.25" hidden="1">
      <c r="A160" s="25" t="s">
        <v>157</v>
      </c>
      <c r="B160" s="25" t="s">
        <v>137</v>
      </c>
      <c r="C160" s="25" t="s">
        <v>159</v>
      </c>
      <c r="D160" s="25" t="s">
        <v>133</v>
      </c>
      <c r="E160" s="25" t="s">
        <v>124</v>
      </c>
      <c r="F160" s="25" t="s">
        <v>160</v>
      </c>
      <c r="G160" s="20" t="s">
        <v>105</v>
      </c>
      <c r="H160" s="37"/>
      <c r="I160" s="38"/>
      <c r="J160" s="37">
        <f>SUM(H160:I160)</f>
        <v>0</v>
      </c>
      <c r="L160" s="3"/>
      <c r="M160" s="3"/>
    </row>
    <row r="161" spans="7:13" ht="15.75">
      <c r="G161" s="20"/>
      <c r="H161" s="37"/>
      <c r="I161" s="38"/>
      <c r="J161" s="37"/>
      <c r="L161" s="3"/>
      <c r="M161" s="3"/>
    </row>
    <row r="162" spans="7:13" ht="15.75">
      <c r="G162" s="12" t="s">
        <v>35</v>
      </c>
      <c r="H162" s="36">
        <f>SUM(H14,H79)</f>
        <v>491950.19999999995</v>
      </c>
      <c r="I162" s="36">
        <f>SUM(I14,I79)</f>
        <v>43026.547</v>
      </c>
      <c r="J162" s="36">
        <f>SUM(J14,J79)</f>
        <v>534976.747</v>
      </c>
      <c r="L162" s="3"/>
      <c r="M162" s="3"/>
    </row>
    <row r="163" spans="7:10" ht="15.75">
      <c r="G163" s="39"/>
      <c r="H163" s="35"/>
      <c r="I163" s="35"/>
      <c r="J163" s="34"/>
    </row>
    <row r="164" spans="7:10" ht="15.75">
      <c r="G164" s="40"/>
      <c r="H164" s="35"/>
      <c r="I164" s="31"/>
      <c r="J164" s="34"/>
    </row>
    <row r="165" ht="15.75">
      <c r="J165" s="44"/>
    </row>
    <row r="166" ht="15.75">
      <c r="J166" s="44"/>
    </row>
    <row r="167" ht="15.75">
      <c r="J167" s="44"/>
    </row>
    <row r="168" ht="15.75">
      <c r="J168" s="44"/>
    </row>
  </sheetData>
  <sheetProtection/>
  <mergeCells count="10">
    <mergeCell ref="G6:J6"/>
    <mergeCell ref="A11:F11"/>
    <mergeCell ref="A12:F12"/>
    <mergeCell ref="A8:J8"/>
    <mergeCell ref="A9:J9"/>
    <mergeCell ref="G1:J1"/>
    <mergeCell ref="G2:J2"/>
    <mergeCell ref="G4:J4"/>
    <mergeCell ref="G5:J5"/>
    <mergeCell ref="G3:J3"/>
  </mergeCells>
  <printOptions/>
  <pageMargins left="0.75" right="0.33" top="0.57" bottom="0.47" header="0.56" footer="0.47"/>
  <pageSetup fitToHeight="4" horizontalDpi="600" verticalDpi="600" orientation="portrait" paperSize="9" scale="56" r:id="rId1"/>
  <rowBreaks count="4" manualBreakCount="4">
    <brk id="47" max="9" man="1"/>
    <brk id="93" max="9" man="1"/>
    <brk id="126" max="9" man="1"/>
    <brk id="14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C95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5" customWidth="1"/>
    <col min="2" max="2" width="58.25390625" style="5" customWidth="1"/>
    <col min="3" max="3" width="15.00390625" style="5" customWidth="1"/>
    <col min="4" max="16384" width="9.125" style="5" customWidth="1"/>
  </cols>
  <sheetData>
    <row r="1" spans="2:3" ht="15.75">
      <c r="B1" s="293" t="s">
        <v>858</v>
      </c>
      <c r="C1" s="293"/>
    </row>
    <row r="2" spans="2:3" ht="15.75">
      <c r="B2" s="293" t="s">
        <v>859</v>
      </c>
      <c r="C2" s="293"/>
    </row>
    <row r="3" spans="2:3" ht="15.75">
      <c r="B3" s="293"/>
      <c r="C3" s="293"/>
    </row>
    <row r="4" spans="2:3" ht="15.75">
      <c r="B4" s="297" t="s">
        <v>842</v>
      </c>
      <c r="C4" s="298"/>
    </row>
    <row r="5" spans="2:3" ht="34.5" customHeight="1">
      <c r="B5" s="299" t="s">
        <v>860</v>
      </c>
      <c r="C5" s="300"/>
    </row>
    <row r="6" spans="2:3" ht="15.75">
      <c r="B6" s="301"/>
      <c r="C6" s="302"/>
    </row>
    <row r="7" spans="2:3" ht="31.5">
      <c r="B7" s="303" t="s">
        <v>844</v>
      </c>
      <c r="C7" s="303" t="s">
        <v>119</v>
      </c>
    </row>
    <row r="8" spans="2:3" ht="15.75">
      <c r="B8" s="324" t="s">
        <v>845</v>
      </c>
      <c r="C8" s="325">
        <f>SUM(C10:C19)</f>
        <v>34140</v>
      </c>
    </row>
    <row r="9" spans="2:3" ht="15.75">
      <c r="B9" s="301"/>
      <c r="C9" s="326"/>
    </row>
    <row r="10" spans="2:3" ht="15.75">
      <c r="B10" s="307" t="s">
        <v>846</v>
      </c>
      <c r="C10" s="327">
        <v>7610</v>
      </c>
    </row>
    <row r="11" spans="2:3" ht="15.75">
      <c r="B11" s="310" t="s">
        <v>848</v>
      </c>
      <c r="C11" s="328">
        <v>4600</v>
      </c>
    </row>
    <row r="12" spans="2:3" ht="15.75">
      <c r="B12" s="310" t="s">
        <v>849</v>
      </c>
      <c r="C12" s="328">
        <v>1900</v>
      </c>
    </row>
    <row r="13" spans="2:3" ht="15.75">
      <c r="B13" s="310" t="s">
        <v>850</v>
      </c>
      <c r="C13" s="328">
        <v>2030</v>
      </c>
    </row>
    <row r="14" spans="2:3" ht="15.75">
      <c r="B14" s="307" t="s">
        <v>851</v>
      </c>
      <c r="C14" s="328">
        <v>3950</v>
      </c>
    </row>
    <row r="15" spans="2:3" ht="15.75">
      <c r="B15" s="307" t="s">
        <v>852</v>
      </c>
      <c r="C15" s="328">
        <v>2860</v>
      </c>
    </row>
    <row r="16" spans="2:3" ht="15.75">
      <c r="B16" s="307" t="s">
        <v>853</v>
      </c>
      <c r="C16" s="328">
        <v>3420</v>
      </c>
    </row>
    <row r="17" spans="2:3" ht="15.75">
      <c r="B17" s="310" t="s">
        <v>854</v>
      </c>
      <c r="C17" s="328">
        <v>1370</v>
      </c>
    </row>
    <row r="18" spans="2:3" ht="15.75">
      <c r="B18" s="310" t="s">
        <v>855</v>
      </c>
      <c r="C18" s="328">
        <v>2280</v>
      </c>
    </row>
    <row r="19" spans="2:3" ht="15.75">
      <c r="B19" s="310" t="s">
        <v>857</v>
      </c>
      <c r="C19" s="328">
        <v>4120</v>
      </c>
    </row>
    <row r="20" spans="2:3" ht="15.75">
      <c r="B20" s="312"/>
      <c r="C20" s="313"/>
    </row>
    <row r="21" spans="2:3" ht="15.75">
      <c r="B21" s="312"/>
      <c r="C21" s="313"/>
    </row>
    <row r="22" spans="2:3" ht="15.75">
      <c r="B22" s="314"/>
      <c r="C22" s="313"/>
    </row>
    <row r="23" spans="2:3" ht="15.75">
      <c r="B23" s="315"/>
      <c r="C23" s="311"/>
    </row>
    <row r="24" spans="2:3" ht="15.75">
      <c r="B24" s="315"/>
      <c r="C24" s="311"/>
    </row>
    <row r="25" spans="2:3" ht="15.75">
      <c r="B25" s="315"/>
      <c r="C25" s="311"/>
    </row>
    <row r="26" spans="2:3" ht="15.75">
      <c r="B26" s="315"/>
      <c r="C26" s="311"/>
    </row>
    <row r="27" spans="2:3" ht="15.75">
      <c r="B27" s="315"/>
      <c r="C27" s="311"/>
    </row>
    <row r="28" spans="2:3" ht="15.75">
      <c r="B28" s="315"/>
      <c r="C28" s="311"/>
    </row>
    <row r="29" spans="2:3" ht="15.75">
      <c r="B29" s="315"/>
      <c r="C29" s="311"/>
    </row>
    <row r="30" spans="2:3" ht="15.75">
      <c r="B30" s="315"/>
      <c r="C30" s="311"/>
    </row>
    <row r="31" spans="2:3" ht="15.75">
      <c r="B31" s="314"/>
      <c r="C31" s="311"/>
    </row>
    <row r="32" spans="2:3" ht="15.75">
      <c r="B32" s="314"/>
      <c r="C32" s="316"/>
    </row>
    <row r="33" spans="2:3" ht="15.75">
      <c r="B33" s="315"/>
      <c r="C33" s="317"/>
    </row>
    <row r="34" spans="2:3" ht="15.75">
      <c r="B34" s="312"/>
      <c r="C34" s="311"/>
    </row>
    <row r="35" spans="2:3" ht="15.75">
      <c r="B35" s="318"/>
      <c r="C35" s="319"/>
    </row>
    <row r="36" spans="2:3" ht="15.75">
      <c r="B36" s="318"/>
      <c r="C36" s="319"/>
    </row>
    <row r="37" spans="2:3" ht="15.75">
      <c r="B37" s="318"/>
      <c r="C37" s="319"/>
    </row>
    <row r="38" spans="2:3" ht="15.75">
      <c r="B38" s="318"/>
      <c r="C38" s="319"/>
    </row>
    <row r="39" spans="2:3" ht="15.75">
      <c r="B39" s="318"/>
      <c r="C39" s="319"/>
    </row>
    <row r="40" spans="2:3" ht="15.75">
      <c r="B40" s="318"/>
      <c r="C40" s="319"/>
    </row>
    <row r="41" spans="2:3" ht="15.75">
      <c r="B41" s="318"/>
      <c r="C41" s="319"/>
    </row>
    <row r="42" spans="2:3" ht="15.75">
      <c r="B42" s="320"/>
      <c r="C42" s="319"/>
    </row>
    <row r="43" spans="2:3" ht="15.75">
      <c r="B43" s="321"/>
      <c r="C43" s="322"/>
    </row>
    <row r="44" ht="15.75">
      <c r="C44" s="323"/>
    </row>
    <row r="45" ht="15.75">
      <c r="C45" s="323"/>
    </row>
    <row r="46" ht="15.75">
      <c r="C46" s="323"/>
    </row>
    <row r="47" ht="15.75">
      <c r="C47" s="323"/>
    </row>
    <row r="48" ht="15.75">
      <c r="C48" s="323"/>
    </row>
    <row r="49" ht="15.75">
      <c r="C49" s="323"/>
    </row>
    <row r="50" ht="15.75">
      <c r="C50" s="323"/>
    </row>
    <row r="51" ht="15.75">
      <c r="C51" s="323"/>
    </row>
    <row r="52" ht="15.75">
      <c r="C52" s="323"/>
    </row>
    <row r="53" ht="15.75">
      <c r="C53" s="323"/>
    </row>
    <row r="54" ht="15.75">
      <c r="C54" s="323"/>
    </row>
    <row r="55" ht="15.75">
      <c r="C55" s="323"/>
    </row>
    <row r="56" ht="15.75">
      <c r="C56" s="323"/>
    </row>
    <row r="57" ht="15.75">
      <c r="C57" s="323"/>
    </row>
    <row r="58" ht="15.75">
      <c r="C58" s="323"/>
    </row>
    <row r="59" ht="15.75">
      <c r="C59" s="323"/>
    </row>
    <row r="60" ht="15.75">
      <c r="C60" s="323"/>
    </row>
    <row r="61" ht="15.75">
      <c r="C61" s="323"/>
    </row>
    <row r="62" ht="15.75">
      <c r="C62" s="323"/>
    </row>
    <row r="63" ht="15.75">
      <c r="C63" s="323"/>
    </row>
    <row r="64" ht="15.75">
      <c r="C64" s="323"/>
    </row>
    <row r="65" ht="15.75">
      <c r="C65" s="323"/>
    </row>
    <row r="66" ht="15.75">
      <c r="C66" s="323"/>
    </row>
    <row r="67" ht="15.75">
      <c r="C67" s="323"/>
    </row>
    <row r="68" ht="15.75">
      <c r="C68" s="323"/>
    </row>
    <row r="69" ht="15.75">
      <c r="C69" s="323"/>
    </row>
    <row r="70" ht="15.75">
      <c r="C70" s="323"/>
    </row>
    <row r="71" ht="15.75">
      <c r="C71" s="323"/>
    </row>
    <row r="72" ht="15.75">
      <c r="C72" s="323"/>
    </row>
    <row r="73" ht="15.75">
      <c r="C73" s="323"/>
    </row>
    <row r="74" ht="15.75">
      <c r="C74" s="323"/>
    </row>
    <row r="75" ht="15.75">
      <c r="C75" s="323"/>
    </row>
    <row r="76" ht="15.75">
      <c r="C76" s="323"/>
    </row>
    <row r="77" ht="15.75">
      <c r="C77" s="323"/>
    </row>
    <row r="78" ht="15.75">
      <c r="C78" s="323"/>
    </row>
    <row r="79" ht="15.75">
      <c r="C79" s="323"/>
    </row>
    <row r="80" ht="15.75">
      <c r="C80" s="323"/>
    </row>
    <row r="81" ht="15.75">
      <c r="C81" s="323"/>
    </row>
    <row r="82" ht="15.75">
      <c r="C82" s="323"/>
    </row>
    <row r="83" ht="15.75">
      <c r="C83" s="323"/>
    </row>
    <row r="84" ht="15.75">
      <c r="C84" s="323"/>
    </row>
    <row r="85" ht="15.75">
      <c r="C85" s="323"/>
    </row>
    <row r="86" ht="15.75">
      <c r="C86" s="323"/>
    </row>
    <row r="87" ht="15.75">
      <c r="C87" s="323"/>
    </row>
    <row r="88" ht="15.75">
      <c r="C88" s="323"/>
    </row>
    <row r="89" ht="15.75">
      <c r="C89" s="323"/>
    </row>
    <row r="90" ht="15.75">
      <c r="C90" s="323"/>
    </row>
    <row r="91" ht="15.75">
      <c r="C91" s="323"/>
    </row>
    <row r="92" ht="15.75">
      <c r="C92" s="323"/>
    </row>
    <row r="93" ht="15.75">
      <c r="C93" s="323"/>
    </row>
    <row r="94" ht="15.75">
      <c r="C94" s="323"/>
    </row>
    <row r="95" ht="15.75">
      <c r="C95" s="323"/>
    </row>
    <row r="96" ht="15.75">
      <c r="C96" s="323"/>
    </row>
    <row r="97" ht="15.75">
      <c r="C97" s="323"/>
    </row>
    <row r="98" ht="15.75">
      <c r="C98" s="323"/>
    </row>
    <row r="99" ht="15.75">
      <c r="C99" s="323"/>
    </row>
    <row r="100" ht="15.75">
      <c r="C100" s="323"/>
    </row>
    <row r="101" ht="15.75">
      <c r="C101" s="323"/>
    </row>
    <row r="102" ht="15.75">
      <c r="C102" s="323"/>
    </row>
    <row r="103" ht="15.75">
      <c r="C103" s="323"/>
    </row>
    <row r="104" ht="15.75">
      <c r="C104" s="323"/>
    </row>
    <row r="105" ht="15.75">
      <c r="C105" s="323"/>
    </row>
    <row r="106" ht="15.75">
      <c r="C106" s="323"/>
    </row>
    <row r="107" ht="15.75">
      <c r="C107" s="323"/>
    </row>
    <row r="108" ht="15.75">
      <c r="C108" s="323"/>
    </row>
    <row r="109" ht="15.75">
      <c r="C109" s="323"/>
    </row>
    <row r="110" ht="15.75">
      <c r="C110" s="323"/>
    </row>
    <row r="111" ht="15.75">
      <c r="C111" s="323"/>
    </row>
    <row r="112" ht="15.75">
      <c r="C112" s="323"/>
    </row>
    <row r="113" ht="15.75">
      <c r="C113" s="323"/>
    </row>
    <row r="114" ht="15.75">
      <c r="C114" s="323"/>
    </row>
    <row r="115" ht="15.75">
      <c r="C115" s="323"/>
    </row>
    <row r="116" ht="15.75">
      <c r="C116" s="323"/>
    </row>
    <row r="117" ht="15.75">
      <c r="C117" s="323"/>
    </row>
    <row r="118" ht="15.75">
      <c r="C118" s="323"/>
    </row>
    <row r="119" ht="15.75">
      <c r="C119" s="323"/>
    </row>
    <row r="120" ht="15.75">
      <c r="C120" s="323"/>
    </row>
    <row r="121" ht="15.75">
      <c r="C121" s="323"/>
    </row>
    <row r="122" ht="15.75">
      <c r="C122" s="323"/>
    </row>
    <row r="123" ht="15.75">
      <c r="C123" s="323"/>
    </row>
    <row r="124" ht="15.75">
      <c r="C124" s="323"/>
    </row>
    <row r="125" ht="15.75">
      <c r="C125" s="323"/>
    </row>
    <row r="126" ht="15.75">
      <c r="C126" s="323"/>
    </row>
    <row r="127" ht="15.75">
      <c r="C127" s="323"/>
    </row>
    <row r="128" ht="15.75">
      <c r="C128" s="323"/>
    </row>
    <row r="129" ht="15.75">
      <c r="C129" s="323"/>
    </row>
    <row r="130" ht="15.75">
      <c r="C130" s="323"/>
    </row>
    <row r="131" ht="15.75">
      <c r="C131" s="323"/>
    </row>
    <row r="132" ht="15.75">
      <c r="C132" s="323"/>
    </row>
    <row r="133" ht="15.75">
      <c r="C133" s="323"/>
    </row>
    <row r="134" ht="15.75">
      <c r="C134" s="323"/>
    </row>
    <row r="135" ht="15.75">
      <c r="C135" s="323"/>
    </row>
    <row r="136" ht="15.75">
      <c r="C136" s="323"/>
    </row>
    <row r="137" ht="15.75">
      <c r="C137" s="323"/>
    </row>
    <row r="138" ht="15.75">
      <c r="C138" s="323"/>
    </row>
    <row r="139" ht="15.75">
      <c r="C139" s="323"/>
    </row>
    <row r="140" ht="15.75">
      <c r="C140" s="323"/>
    </row>
    <row r="141" ht="15.75">
      <c r="C141" s="323"/>
    </row>
    <row r="142" ht="15.75">
      <c r="C142" s="323"/>
    </row>
    <row r="143" ht="15.75">
      <c r="C143" s="323"/>
    </row>
    <row r="144" ht="15.75">
      <c r="C144" s="323"/>
    </row>
    <row r="145" ht="15.75">
      <c r="C145" s="323"/>
    </row>
    <row r="146" ht="15.75">
      <c r="C146" s="323"/>
    </row>
    <row r="147" ht="15.75">
      <c r="C147" s="323"/>
    </row>
    <row r="148" ht="15.75">
      <c r="C148" s="323"/>
    </row>
    <row r="149" ht="15.75">
      <c r="C149" s="323"/>
    </row>
    <row r="150" ht="15.75">
      <c r="C150" s="323"/>
    </row>
    <row r="151" ht="15.75">
      <c r="C151" s="323"/>
    </row>
    <row r="152" ht="15.75">
      <c r="C152" s="323"/>
    </row>
    <row r="153" ht="15.75">
      <c r="C153" s="323"/>
    </row>
    <row r="154" ht="15.75">
      <c r="C154" s="323"/>
    </row>
    <row r="155" ht="15.75">
      <c r="C155" s="323"/>
    </row>
    <row r="156" ht="15.75">
      <c r="C156" s="323"/>
    </row>
    <row r="157" ht="15.75">
      <c r="C157" s="323"/>
    </row>
    <row r="158" ht="15.75">
      <c r="C158" s="323"/>
    </row>
    <row r="159" ht="15.75">
      <c r="C159" s="323"/>
    </row>
    <row r="160" ht="15.75">
      <c r="C160" s="323"/>
    </row>
    <row r="161" ht="15.75">
      <c r="C161" s="323"/>
    </row>
    <row r="162" ht="15.75">
      <c r="C162" s="323"/>
    </row>
    <row r="163" ht="15.75">
      <c r="C163" s="323"/>
    </row>
    <row r="164" ht="15.75">
      <c r="C164" s="323"/>
    </row>
    <row r="165" ht="15.75">
      <c r="C165" s="323"/>
    </row>
    <row r="166" ht="15.75">
      <c r="C166" s="323"/>
    </row>
    <row r="167" ht="15.75">
      <c r="C167" s="323"/>
    </row>
    <row r="168" ht="15.75">
      <c r="C168" s="323"/>
    </row>
    <row r="169" ht="15.75">
      <c r="C169" s="323"/>
    </row>
    <row r="170" ht="15.75">
      <c r="C170" s="323"/>
    </row>
    <row r="171" ht="15.75">
      <c r="C171" s="323"/>
    </row>
    <row r="172" ht="15.75">
      <c r="C172" s="323"/>
    </row>
    <row r="173" ht="15.75">
      <c r="C173" s="323"/>
    </row>
    <row r="174" ht="15.75">
      <c r="C174" s="323"/>
    </row>
    <row r="175" ht="15.75">
      <c r="C175" s="323"/>
    </row>
    <row r="176" ht="15.75">
      <c r="C176" s="323"/>
    </row>
    <row r="177" ht="15.75">
      <c r="C177" s="323"/>
    </row>
    <row r="178" ht="15.75">
      <c r="C178" s="323"/>
    </row>
    <row r="179" ht="15.75">
      <c r="C179" s="323"/>
    </row>
    <row r="180" ht="15.75">
      <c r="C180" s="323"/>
    </row>
    <row r="181" ht="15.75">
      <c r="C181" s="323"/>
    </row>
    <row r="182" ht="15.75">
      <c r="C182" s="323"/>
    </row>
    <row r="183" ht="15.75">
      <c r="C183" s="323"/>
    </row>
    <row r="184" ht="15.75">
      <c r="C184" s="323"/>
    </row>
    <row r="185" ht="15.75">
      <c r="C185" s="323"/>
    </row>
    <row r="186" ht="15.75">
      <c r="C186" s="323"/>
    </row>
    <row r="187" ht="15.75">
      <c r="C187" s="323"/>
    </row>
    <row r="188" ht="15.75">
      <c r="C188" s="323"/>
    </row>
    <row r="189" ht="15.75">
      <c r="C189" s="323"/>
    </row>
    <row r="190" ht="15.75">
      <c r="C190" s="323"/>
    </row>
    <row r="191" ht="15.75">
      <c r="C191" s="323"/>
    </row>
    <row r="192" ht="15.75">
      <c r="C192" s="323"/>
    </row>
    <row r="193" ht="15.75">
      <c r="C193" s="323"/>
    </row>
    <row r="194" ht="15.75">
      <c r="C194" s="323"/>
    </row>
    <row r="195" ht="15.75">
      <c r="C195" s="323"/>
    </row>
    <row r="196" ht="15.75">
      <c r="C196" s="323"/>
    </row>
    <row r="197" ht="15.75">
      <c r="C197" s="323"/>
    </row>
    <row r="198" ht="15.75">
      <c r="C198" s="323"/>
    </row>
    <row r="199" ht="15.75">
      <c r="C199" s="323"/>
    </row>
    <row r="200" ht="15.75">
      <c r="C200" s="323"/>
    </row>
    <row r="201" ht="15.75">
      <c r="C201" s="323"/>
    </row>
    <row r="202" ht="15.75">
      <c r="C202" s="323"/>
    </row>
    <row r="203" ht="15.75">
      <c r="C203" s="323"/>
    </row>
    <row r="204" ht="15.75">
      <c r="C204" s="323"/>
    </row>
    <row r="205" ht="15.75">
      <c r="C205" s="323"/>
    </row>
    <row r="206" ht="15.75">
      <c r="C206" s="323"/>
    </row>
    <row r="207" ht="15.75">
      <c r="C207" s="323"/>
    </row>
    <row r="208" ht="15.75">
      <c r="C208" s="323"/>
    </row>
    <row r="209" ht="15.75">
      <c r="C209" s="323"/>
    </row>
    <row r="210" ht="15.75">
      <c r="C210" s="323"/>
    </row>
    <row r="211" ht="15.75">
      <c r="C211" s="323"/>
    </row>
    <row r="212" ht="15.75">
      <c r="C212" s="323"/>
    </row>
    <row r="213" ht="15.75">
      <c r="C213" s="323"/>
    </row>
    <row r="214" ht="15.75">
      <c r="C214" s="323"/>
    </row>
    <row r="215" ht="15.75">
      <c r="C215" s="323"/>
    </row>
    <row r="216" ht="15.75">
      <c r="C216" s="323"/>
    </row>
    <row r="217" ht="15.75">
      <c r="C217" s="323"/>
    </row>
    <row r="218" ht="15.75">
      <c r="C218" s="323"/>
    </row>
    <row r="219" ht="15.75">
      <c r="C219" s="323"/>
    </row>
    <row r="220" ht="15.75">
      <c r="C220" s="323"/>
    </row>
    <row r="221" ht="15.75">
      <c r="C221" s="323"/>
    </row>
    <row r="222" ht="15.75">
      <c r="C222" s="323"/>
    </row>
    <row r="223" ht="15.75">
      <c r="C223" s="323"/>
    </row>
    <row r="224" ht="15.75">
      <c r="C224" s="323"/>
    </row>
    <row r="225" ht="15.75">
      <c r="C225" s="323"/>
    </row>
    <row r="226" ht="15.75">
      <c r="C226" s="323"/>
    </row>
    <row r="227" ht="15.75">
      <c r="C227" s="323"/>
    </row>
    <row r="228" ht="15.75">
      <c r="C228" s="323"/>
    </row>
    <row r="229" ht="15.75">
      <c r="C229" s="323"/>
    </row>
    <row r="230" ht="15.75">
      <c r="C230" s="323"/>
    </row>
    <row r="231" ht="15.75">
      <c r="C231" s="323"/>
    </row>
    <row r="232" ht="15.75">
      <c r="C232" s="323"/>
    </row>
    <row r="233" ht="15.75">
      <c r="C233" s="323"/>
    </row>
    <row r="234" ht="15.75">
      <c r="C234" s="323"/>
    </row>
    <row r="235" ht="15.75">
      <c r="C235" s="323"/>
    </row>
    <row r="236" ht="15.75">
      <c r="C236" s="323"/>
    </row>
    <row r="237" ht="15.75">
      <c r="C237" s="323"/>
    </row>
    <row r="238" ht="15.75">
      <c r="C238" s="323"/>
    </row>
    <row r="239" ht="15.75">
      <c r="C239" s="323"/>
    </row>
    <row r="240" ht="15.75">
      <c r="C240" s="323"/>
    </row>
    <row r="241" ht="15.75">
      <c r="C241" s="323"/>
    </row>
    <row r="242" ht="15.75">
      <c r="C242" s="323"/>
    </row>
    <row r="243" ht="15.75">
      <c r="C243" s="323"/>
    </row>
    <row r="244" ht="15.75">
      <c r="C244" s="323"/>
    </row>
    <row r="245" ht="15.75">
      <c r="C245" s="323"/>
    </row>
    <row r="246" ht="15.75">
      <c r="C246" s="323"/>
    </row>
    <row r="247" ht="15.75">
      <c r="C247" s="323"/>
    </row>
    <row r="248" ht="15.75">
      <c r="C248" s="323"/>
    </row>
    <row r="249" ht="15.75">
      <c r="C249" s="323"/>
    </row>
    <row r="250" ht="15.75">
      <c r="C250" s="323"/>
    </row>
    <row r="251" ht="15.75">
      <c r="C251" s="323"/>
    </row>
    <row r="252" ht="15.75">
      <c r="C252" s="323"/>
    </row>
    <row r="253" ht="15.75">
      <c r="C253" s="323"/>
    </row>
    <row r="254" ht="15.75">
      <c r="C254" s="323"/>
    </row>
    <row r="255" ht="15.75">
      <c r="C255" s="323"/>
    </row>
    <row r="256" ht="15.75">
      <c r="C256" s="323"/>
    </row>
    <row r="257" ht="15.75">
      <c r="C257" s="323"/>
    </row>
    <row r="258" ht="15.75">
      <c r="C258" s="323"/>
    </row>
    <row r="259" ht="15.75">
      <c r="C259" s="323"/>
    </row>
    <row r="260" ht="15.75">
      <c r="C260" s="323"/>
    </row>
    <row r="261" ht="15.75">
      <c r="C261" s="323"/>
    </row>
    <row r="262" ht="15.75">
      <c r="C262" s="323"/>
    </row>
    <row r="263" ht="15.75">
      <c r="C263" s="323"/>
    </row>
    <row r="264" ht="15.75">
      <c r="C264" s="323"/>
    </row>
    <row r="265" ht="15.75">
      <c r="C265" s="323"/>
    </row>
    <row r="266" ht="15.75">
      <c r="C266" s="323"/>
    </row>
    <row r="267" ht="15.75">
      <c r="C267" s="323"/>
    </row>
    <row r="268" ht="15.75">
      <c r="C268" s="323"/>
    </row>
    <row r="269" ht="15.75">
      <c r="C269" s="323"/>
    </row>
    <row r="270" ht="15.75">
      <c r="C270" s="323"/>
    </row>
    <row r="271" ht="15.75">
      <c r="C271" s="323"/>
    </row>
    <row r="272" ht="15.75">
      <c r="C272" s="323"/>
    </row>
    <row r="273" ht="15.75">
      <c r="C273" s="323"/>
    </row>
    <row r="274" ht="15.75">
      <c r="C274" s="323"/>
    </row>
    <row r="275" ht="15.75">
      <c r="C275" s="323"/>
    </row>
    <row r="276" ht="15.75">
      <c r="C276" s="323"/>
    </row>
    <row r="277" ht="15.75">
      <c r="C277" s="323"/>
    </row>
    <row r="278" ht="15.75">
      <c r="C278" s="323"/>
    </row>
    <row r="279" ht="15.75">
      <c r="C279" s="323"/>
    </row>
    <row r="280" ht="15.75">
      <c r="C280" s="323"/>
    </row>
    <row r="281" ht="15.75">
      <c r="C281" s="323"/>
    </row>
    <row r="282" ht="15.75">
      <c r="C282" s="323"/>
    </row>
    <row r="283" ht="15.75">
      <c r="C283" s="323"/>
    </row>
    <row r="284" ht="15.75">
      <c r="C284" s="323"/>
    </row>
    <row r="285" ht="15.75">
      <c r="C285" s="323"/>
    </row>
    <row r="286" ht="15.75">
      <c r="C286" s="323"/>
    </row>
    <row r="287" ht="15.75">
      <c r="C287" s="323"/>
    </row>
    <row r="288" ht="15.75">
      <c r="C288" s="323"/>
    </row>
    <row r="289" ht="15.75">
      <c r="C289" s="323"/>
    </row>
    <row r="290" ht="15.75">
      <c r="C290" s="323"/>
    </row>
    <row r="291" ht="15.75">
      <c r="C291" s="323"/>
    </row>
    <row r="292" ht="15.75">
      <c r="C292" s="323"/>
    </row>
    <row r="293" ht="15.75">
      <c r="C293" s="323"/>
    </row>
    <row r="294" ht="15.75">
      <c r="C294" s="323"/>
    </row>
    <row r="295" ht="15.75">
      <c r="C295" s="323"/>
    </row>
    <row r="296" ht="15.75">
      <c r="C296" s="323"/>
    </row>
    <row r="297" ht="15.75">
      <c r="C297" s="323"/>
    </row>
    <row r="298" ht="15.75">
      <c r="C298" s="323"/>
    </row>
    <row r="299" ht="15.75">
      <c r="C299" s="323"/>
    </row>
    <row r="300" ht="15.75">
      <c r="C300" s="323"/>
    </row>
    <row r="301" ht="15.75">
      <c r="C301" s="323"/>
    </row>
    <row r="302" ht="15.75">
      <c r="C302" s="323"/>
    </row>
    <row r="303" ht="15.75">
      <c r="C303" s="323"/>
    </row>
    <row r="304" ht="15.75">
      <c r="C304" s="323"/>
    </row>
    <row r="305" ht="15.75">
      <c r="C305" s="323"/>
    </row>
    <row r="306" ht="15.75">
      <c r="C306" s="323"/>
    </row>
    <row r="307" ht="15.75">
      <c r="C307" s="323"/>
    </row>
    <row r="308" ht="15.75">
      <c r="C308" s="323"/>
    </row>
    <row r="309" ht="15.75">
      <c r="C309" s="323"/>
    </row>
    <row r="310" ht="15.75">
      <c r="C310" s="323"/>
    </row>
    <row r="311" ht="15.75">
      <c r="C311" s="323"/>
    </row>
    <row r="312" ht="15.75">
      <c r="C312" s="323"/>
    </row>
    <row r="313" ht="15.75">
      <c r="C313" s="323"/>
    </row>
    <row r="314" ht="15.75">
      <c r="C314" s="323"/>
    </row>
    <row r="315" ht="15.75">
      <c r="C315" s="323"/>
    </row>
    <row r="316" ht="15.75">
      <c r="C316" s="323"/>
    </row>
    <row r="317" ht="15.75">
      <c r="C317" s="323"/>
    </row>
    <row r="318" ht="15.75">
      <c r="C318" s="323"/>
    </row>
    <row r="319" ht="15.75">
      <c r="C319" s="323"/>
    </row>
    <row r="320" ht="15.75">
      <c r="C320" s="323"/>
    </row>
    <row r="321" ht="15.75">
      <c r="C321" s="323"/>
    </row>
    <row r="322" ht="15.75">
      <c r="C322" s="323"/>
    </row>
    <row r="323" ht="15.75">
      <c r="C323" s="323"/>
    </row>
    <row r="324" ht="15.75">
      <c r="C324" s="323"/>
    </row>
    <row r="325" ht="15.75">
      <c r="C325" s="323"/>
    </row>
    <row r="326" ht="15.75">
      <c r="C326" s="323"/>
    </row>
    <row r="327" ht="15.75">
      <c r="C327" s="323"/>
    </row>
    <row r="328" ht="15.75">
      <c r="C328" s="323"/>
    </row>
    <row r="329" ht="15.75">
      <c r="C329" s="323"/>
    </row>
    <row r="330" ht="15.75">
      <c r="C330" s="323"/>
    </row>
    <row r="331" ht="15.75">
      <c r="C331" s="323"/>
    </row>
    <row r="332" ht="15.75">
      <c r="C332" s="323"/>
    </row>
    <row r="333" ht="15.75">
      <c r="C333" s="323"/>
    </row>
    <row r="334" ht="15.75">
      <c r="C334" s="323"/>
    </row>
    <row r="335" ht="15.75">
      <c r="C335" s="323"/>
    </row>
    <row r="336" ht="15.75">
      <c r="C336" s="323"/>
    </row>
    <row r="337" ht="15.75">
      <c r="C337" s="323"/>
    </row>
    <row r="338" ht="15.75">
      <c r="C338" s="323"/>
    </row>
    <row r="339" ht="15.75">
      <c r="C339" s="323"/>
    </row>
    <row r="340" ht="15.75">
      <c r="C340" s="323"/>
    </row>
    <row r="341" ht="15.75">
      <c r="C341" s="323"/>
    </row>
    <row r="342" ht="15.75">
      <c r="C342" s="323"/>
    </row>
    <row r="343" ht="15.75">
      <c r="C343" s="323"/>
    </row>
    <row r="344" ht="15.75">
      <c r="C344" s="323"/>
    </row>
    <row r="345" ht="15.75">
      <c r="C345" s="323"/>
    </row>
    <row r="346" ht="15.75">
      <c r="C346" s="323"/>
    </row>
    <row r="347" ht="15.75">
      <c r="C347" s="323"/>
    </row>
    <row r="348" ht="15.75">
      <c r="C348" s="323"/>
    </row>
    <row r="349" ht="15.75">
      <c r="C349" s="323"/>
    </row>
    <row r="350" ht="15.75">
      <c r="C350" s="323"/>
    </row>
    <row r="351" ht="15.75">
      <c r="C351" s="323"/>
    </row>
    <row r="352" ht="15.75">
      <c r="C352" s="323"/>
    </row>
    <row r="353" ht="15.75">
      <c r="C353" s="323"/>
    </row>
    <row r="354" ht="15.75">
      <c r="C354" s="323"/>
    </row>
    <row r="355" ht="15.75">
      <c r="C355" s="323"/>
    </row>
    <row r="356" ht="15.75">
      <c r="C356" s="323"/>
    </row>
    <row r="357" ht="15.75">
      <c r="C357" s="323"/>
    </row>
    <row r="358" ht="15.75">
      <c r="C358" s="323"/>
    </row>
    <row r="359" ht="15.75">
      <c r="C359" s="323"/>
    </row>
    <row r="360" ht="15.75">
      <c r="C360" s="323"/>
    </row>
    <row r="361" ht="15.75">
      <c r="C361" s="323"/>
    </row>
    <row r="362" ht="15.75">
      <c r="C362" s="323"/>
    </row>
    <row r="363" ht="15.75">
      <c r="C363" s="323"/>
    </row>
    <row r="364" ht="15.75">
      <c r="C364" s="323"/>
    </row>
    <row r="365" ht="15.75">
      <c r="C365" s="323"/>
    </row>
    <row r="366" ht="15.75">
      <c r="C366" s="323"/>
    </row>
    <row r="367" ht="15.75">
      <c r="C367" s="323"/>
    </row>
    <row r="368" ht="15.75">
      <c r="C368" s="323"/>
    </row>
    <row r="369" ht="15.75">
      <c r="C369" s="323"/>
    </row>
    <row r="370" ht="15.75">
      <c r="C370" s="323"/>
    </row>
    <row r="371" ht="15.75">
      <c r="C371" s="323"/>
    </row>
    <row r="372" ht="15.75">
      <c r="C372" s="323"/>
    </row>
    <row r="373" ht="15.75">
      <c r="C373" s="323"/>
    </row>
    <row r="374" ht="15.75">
      <c r="C374" s="323"/>
    </row>
    <row r="375" ht="15.75">
      <c r="C375" s="323"/>
    </row>
    <row r="376" ht="15.75">
      <c r="C376" s="323"/>
    </row>
    <row r="377" ht="15.75">
      <c r="C377" s="323"/>
    </row>
    <row r="378" ht="15.75">
      <c r="C378" s="323"/>
    </row>
    <row r="379" ht="15.75">
      <c r="C379" s="323"/>
    </row>
    <row r="380" ht="15.75">
      <c r="C380" s="323"/>
    </row>
    <row r="381" ht="15.75">
      <c r="C381" s="323"/>
    </row>
    <row r="382" ht="15.75">
      <c r="C382" s="323"/>
    </row>
    <row r="383" ht="15.75">
      <c r="C383" s="323"/>
    </row>
    <row r="384" ht="15.75">
      <c r="C384" s="323"/>
    </row>
    <row r="385" ht="15.75">
      <c r="C385" s="323"/>
    </row>
    <row r="386" ht="15.75">
      <c r="C386" s="323"/>
    </row>
    <row r="387" ht="15.75">
      <c r="C387" s="323"/>
    </row>
    <row r="388" ht="15.75">
      <c r="C388" s="323"/>
    </row>
    <row r="389" ht="15.75">
      <c r="C389" s="323"/>
    </row>
    <row r="390" ht="15.75">
      <c r="C390" s="323"/>
    </row>
    <row r="391" ht="15.75">
      <c r="C391" s="323"/>
    </row>
    <row r="392" ht="15.75">
      <c r="C392" s="323"/>
    </row>
    <row r="393" ht="15.75">
      <c r="C393" s="323"/>
    </row>
    <row r="394" ht="15.75">
      <c r="C394" s="323"/>
    </row>
    <row r="395" ht="15.75">
      <c r="C395" s="323"/>
    </row>
    <row r="396" ht="15.75">
      <c r="C396" s="323"/>
    </row>
    <row r="397" ht="15.75">
      <c r="C397" s="323"/>
    </row>
    <row r="398" ht="15.75">
      <c r="C398" s="323"/>
    </row>
    <row r="399" ht="15.75">
      <c r="C399" s="323"/>
    </row>
    <row r="400" ht="15.75">
      <c r="C400" s="323"/>
    </row>
    <row r="401" ht="15.75">
      <c r="C401" s="323"/>
    </row>
    <row r="402" ht="15.75">
      <c r="C402" s="323"/>
    </row>
    <row r="403" ht="15.75">
      <c r="C403" s="323"/>
    </row>
    <row r="404" ht="15.75">
      <c r="C404" s="323"/>
    </row>
    <row r="405" ht="15.75">
      <c r="C405" s="323"/>
    </row>
    <row r="406" ht="15.75">
      <c r="C406" s="323"/>
    </row>
    <row r="407" ht="15.75">
      <c r="C407" s="323"/>
    </row>
    <row r="408" ht="15.75">
      <c r="C408" s="323"/>
    </row>
    <row r="409" ht="15.75">
      <c r="C409" s="323"/>
    </row>
    <row r="410" ht="15.75">
      <c r="C410" s="323"/>
    </row>
    <row r="411" ht="15.75">
      <c r="C411" s="323"/>
    </row>
    <row r="412" ht="15.75">
      <c r="C412" s="323"/>
    </row>
    <row r="413" ht="15.75">
      <c r="C413" s="323"/>
    </row>
    <row r="414" ht="15.75">
      <c r="C414" s="323"/>
    </row>
    <row r="415" ht="15.75">
      <c r="C415" s="323"/>
    </row>
    <row r="416" ht="15.75">
      <c r="C416" s="323"/>
    </row>
    <row r="417" ht="15.75">
      <c r="C417" s="323"/>
    </row>
    <row r="418" ht="15.75">
      <c r="C418" s="323"/>
    </row>
    <row r="419" ht="15.75">
      <c r="C419" s="323"/>
    </row>
    <row r="420" ht="15.75">
      <c r="C420" s="323"/>
    </row>
    <row r="421" ht="15.75">
      <c r="C421" s="323"/>
    </row>
    <row r="422" ht="15.75">
      <c r="C422" s="323"/>
    </row>
    <row r="423" ht="15.75">
      <c r="C423" s="323"/>
    </row>
    <row r="424" ht="15.75">
      <c r="C424" s="323"/>
    </row>
    <row r="425" ht="15.75">
      <c r="C425" s="323"/>
    </row>
    <row r="426" ht="15.75">
      <c r="C426" s="323"/>
    </row>
    <row r="427" ht="15.75">
      <c r="C427" s="323"/>
    </row>
    <row r="428" ht="15.75">
      <c r="C428" s="323"/>
    </row>
    <row r="429" ht="15.75">
      <c r="C429" s="323"/>
    </row>
    <row r="430" ht="15.75">
      <c r="C430" s="323"/>
    </row>
    <row r="431" ht="15.75">
      <c r="C431" s="323"/>
    </row>
    <row r="432" ht="15.75">
      <c r="C432" s="323"/>
    </row>
    <row r="433" ht="15.75">
      <c r="C433" s="323"/>
    </row>
    <row r="434" ht="15.75">
      <c r="C434" s="323"/>
    </row>
    <row r="435" ht="15.75">
      <c r="C435" s="323"/>
    </row>
    <row r="436" ht="15.75">
      <c r="C436" s="323"/>
    </row>
    <row r="437" ht="15.75">
      <c r="C437" s="323"/>
    </row>
    <row r="438" ht="15.75">
      <c r="C438" s="323"/>
    </row>
    <row r="439" ht="15.75">
      <c r="C439" s="323"/>
    </row>
    <row r="440" ht="15.75">
      <c r="C440" s="323"/>
    </row>
    <row r="441" ht="15.75">
      <c r="C441" s="323"/>
    </row>
    <row r="442" ht="15.75">
      <c r="C442" s="323"/>
    </row>
    <row r="443" ht="15.75">
      <c r="C443" s="323"/>
    </row>
    <row r="444" ht="15.75">
      <c r="C444" s="323"/>
    </row>
    <row r="445" ht="15.75">
      <c r="C445" s="323"/>
    </row>
    <row r="446" ht="15.75">
      <c r="C446" s="323"/>
    </row>
    <row r="447" ht="15.75">
      <c r="C447" s="323"/>
    </row>
    <row r="448" ht="15.75">
      <c r="C448" s="323"/>
    </row>
    <row r="449" ht="15.75">
      <c r="C449" s="323"/>
    </row>
    <row r="450" ht="15.75">
      <c r="C450" s="323"/>
    </row>
    <row r="451" ht="15.75">
      <c r="C451" s="323"/>
    </row>
    <row r="452" ht="15.75">
      <c r="C452" s="323"/>
    </row>
    <row r="453" ht="15.75">
      <c r="C453" s="323"/>
    </row>
    <row r="454" ht="15.75">
      <c r="C454" s="323"/>
    </row>
    <row r="455" ht="15.75">
      <c r="C455" s="323"/>
    </row>
    <row r="456" ht="15.75">
      <c r="C456" s="323"/>
    </row>
    <row r="457" ht="15.75">
      <c r="C457" s="323"/>
    </row>
    <row r="458" ht="15.75">
      <c r="C458" s="323"/>
    </row>
    <row r="459" ht="15.75">
      <c r="C459" s="323"/>
    </row>
    <row r="460" ht="15.75">
      <c r="C460" s="323"/>
    </row>
    <row r="461" ht="15.75">
      <c r="C461" s="323"/>
    </row>
    <row r="462" ht="15.75">
      <c r="C462" s="323"/>
    </row>
    <row r="463" ht="15.75">
      <c r="C463" s="323"/>
    </row>
    <row r="464" ht="15.75">
      <c r="C464" s="323"/>
    </row>
    <row r="465" ht="15.75">
      <c r="C465" s="323"/>
    </row>
    <row r="466" ht="15.75">
      <c r="C466" s="323"/>
    </row>
    <row r="467" ht="15.75">
      <c r="C467" s="323"/>
    </row>
    <row r="468" ht="15.75">
      <c r="C468" s="323"/>
    </row>
    <row r="469" ht="15.75">
      <c r="C469" s="323"/>
    </row>
    <row r="470" ht="15.75">
      <c r="C470" s="323"/>
    </row>
    <row r="471" ht="15.75">
      <c r="C471" s="323"/>
    </row>
    <row r="472" ht="15.75">
      <c r="C472" s="323"/>
    </row>
    <row r="473" ht="15.75">
      <c r="C473" s="323"/>
    </row>
    <row r="474" ht="15.75">
      <c r="C474" s="323"/>
    </row>
    <row r="475" ht="15.75">
      <c r="C475" s="323"/>
    </row>
    <row r="476" ht="15.75">
      <c r="C476" s="323"/>
    </row>
    <row r="477" ht="15.75">
      <c r="C477" s="323"/>
    </row>
    <row r="478" ht="15.75">
      <c r="C478" s="323"/>
    </row>
    <row r="479" ht="15.75">
      <c r="C479" s="323"/>
    </row>
    <row r="480" ht="15.75">
      <c r="C480" s="323"/>
    </row>
    <row r="481" ht="15.75">
      <c r="C481" s="323"/>
    </row>
    <row r="482" ht="15.75">
      <c r="C482" s="323"/>
    </row>
    <row r="483" ht="15.75">
      <c r="C483" s="323"/>
    </row>
    <row r="484" ht="15.75">
      <c r="C484" s="323"/>
    </row>
    <row r="485" ht="15.75">
      <c r="C485" s="323"/>
    </row>
    <row r="486" ht="15.75">
      <c r="C486" s="323"/>
    </row>
    <row r="487" ht="15.75">
      <c r="C487" s="323"/>
    </row>
    <row r="488" ht="15.75">
      <c r="C488" s="323"/>
    </row>
    <row r="489" ht="15.75">
      <c r="C489" s="323"/>
    </row>
    <row r="490" ht="15.75">
      <c r="C490" s="323"/>
    </row>
    <row r="491" ht="15.75">
      <c r="C491" s="323"/>
    </row>
    <row r="492" ht="15.75">
      <c r="C492" s="323"/>
    </row>
    <row r="493" ht="15.75">
      <c r="C493" s="323"/>
    </row>
    <row r="494" ht="15.75">
      <c r="C494" s="323"/>
    </row>
    <row r="495" ht="15.75">
      <c r="C495" s="323"/>
    </row>
    <row r="496" ht="15.75">
      <c r="C496" s="323"/>
    </row>
    <row r="497" ht="15.75">
      <c r="C497" s="323"/>
    </row>
    <row r="498" ht="15.75">
      <c r="C498" s="323"/>
    </row>
    <row r="499" ht="15.75">
      <c r="C499" s="323"/>
    </row>
    <row r="500" ht="15.75">
      <c r="C500" s="323"/>
    </row>
    <row r="501" ht="15.75">
      <c r="C501" s="323"/>
    </row>
    <row r="502" ht="15.75">
      <c r="C502" s="323"/>
    </row>
    <row r="503" ht="15.75">
      <c r="C503" s="323"/>
    </row>
    <row r="504" ht="15.75">
      <c r="C504" s="323"/>
    </row>
    <row r="505" ht="15.75">
      <c r="C505" s="323"/>
    </row>
    <row r="506" ht="15.75">
      <c r="C506" s="323"/>
    </row>
    <row r="507" ht="15.75">
      <c r="C507" s="323"/>
    </row>
    <row r="508" ht="15.75">
      <c r="C508" s="323"/>
    </row>
    <row r="509" ht="15.75">
      <c r="C509" s="323"/>
    </row>
    <row r="510" ht="15.75">
      <c r="C510" s="323"/>
    </row>
    <row r="511" ht="15.75">
      <c r="C511" s="323"/>
    </row>
    <row r="512" ht="15.75">
      <c r="C512" s="323"/>
    </row>
    <row r="513" ht="15.75">
      <c r="C513" s="323"/>
    </row>
    <row r="514" ht="15.75">
      <c r="C514" s="323"/>
    </row>
    <row r="515" ht="15.75">
      <c r="C515" s="323"/>
    </row>
    <row r="516" ht="15.75">
      <c r="C516" s="323"/>
    </row>
    <row r="517" ht="15.75">
      <c r="C517" s="323"/>
    </row>
    <row r="518" ht="15.75">
      <c r="C518" s="323"/>
    </row>
    <row r="519" ht="15.75">
      <c r="C519" s="323"/>
    </row>
    <row r="520" ht="15.75">
      <c r="C520" s="323"/>
    </row>
    <row r="521" ht="15.75">
      <c r="C521" s="323"/>
    </row>
    <row r="522" ht="15.75">
      <c r="C522" s="323"/>
    </row>
    <row r="523" ht="15.75">
      <c r="C523" s="323"/>
    </row>
    <row r="524" ht="15.75">
      <c r="C524" s="323"/>
    </row>
    <row r="525" ht="15.75">
      <c r="C525" s="323"/>
    </row>
    <row r="526" ht="15.75">
      <c r="C526" s="323"/>
    </row>
    <row r="527" ht="15.75">
      <c r="C527" s="323"/>
    </row>
    <row r="528" ht="15.75">
      <c r="C528" s="323"/>
    </row>
    <row r="529" ht="15.75">
      <c r="C529" s="323"/>
    </row>
    <row r="530" ht="15.75">
      <c r="C530" s="323"/>
    </row>
    <row r="531" ht="15.75">
      <c r="C531" s="323"/>
    </row>
    <row r="532" ht="15.75">
      <c r="C532" s="323"/>
    </row>
    <row r="533" ht="15.75">
      <c r="C533" s="323"/>
    </row>
    <row r="534" ht="15.75">
      <c r="C534" s="323"/>
    </row>
    <row r="535" ht="15.75">
      <c r="C535" s="323"/>
    </row>
    <row r="536" ht="15.75">
      <c r="C536" s="323"/>
    </row>
    <row r="537" ht="15.75">
      <c r="C537" s="323"/>
    </row>
    <row r="538" ht="15.75">
      <c r="C538" s="323"/>
    </row>
    <row r="539" ht="15.75">
      <c r="C539" s="323"/>
    </row>
    <row r="540" ht="15.75">
      <c r="C540" s="323"/>
    </row>
    <row r="541" ht="15.75">
      <c r="C541" s="323"/>
    </row>
    <row r="542" ht="15.75">
      <c r="C542" s="323"/>
    </row>
    <row r="543" ht="15.75">
      <c r="C543" s="323"/>
    </row>
    <row r="544" ht="15.75">
      <c r="C544" s="323"/>
    </row>
    <row r="545" ht="15.75">
      <c r="C545" s="323"/>
    </row>
    <row r="546" ht="15.75">
      <c r="C546" s="323"/>
    </row>
    <row r="547" ht="15.75">
      <c r="C547" s="323"/>
    </row>
    <row r="548" ht="15.75">
      <c r="C548" s="323"/>
    </row>
    <row r="549" ht="15.75">
      <c r="C549" s="323"/>
    </row>
    <row r="550" ht="15.75">
      <c r="C550" s="323"/>
    </row>
    <row r="551" ht="15.75">
      <c r="C551" s="323"/>
    </row>
    <row r="552" ht="15.75">
      <c r="C552" s="323"/>
    </row>
    <row r="553" ht="15.75">
      <c r="C553" s="323"/>
    </row>
    <row r="554" ht="15.75">
      <c r="C554" s="323"/>
    </row>
    <row r="555" ht="15.75">
      <c r="C555" s="323"/>
    </row>
    <row r="556" ht="15.75">
      <c r="C556" s="323"/>
    </row>
    <row r="557" ht="15.75">
      <c r="C557" s="323"/>
    </row>
    <row r="558" ht="15.75">
      <c r="C558" s="323"/>
    </row>
    <row r="559" ht="15.75">
      <c r="C559" s="323"/>
    </row>
    <row r="560" ht="15.75">
      <c r="C560" s="323"/>
    </row>
    <row r="561" ht="15.75">
      <c r="C561" s="323"/>
    </row>
    <row r="562" ht="15.75">
      <c r="C562" s="323"/>
    </row>
    <row r="563" ht="15.75">
      <c r="C563" s="323"/>
    </row>
    <row r="564" ht="15.75">
      <c r="C564" s="323"/>
    </row>
    <row r="565" ht="15.75">
      <c r="C565" s="323"/>
    </row>
    <row r="566" ht="15.75">
      <c r="C566" s="323"/>
    </row>
    <row r="567" ht="15.75">
      <c r="C567" s="323"/>
    </row>
    <row r="568" ht="15.75">
      <c r="C568" s="323"/>
    </row>
    <row r="569" ht="15.75">
      <c r="C569" s="323"/>
    </row>
    <row r="570" ht="15.75">
      <c r="C570" s="323"/>
    </row>
    <row r="571" ht="15.75">
      <c r="C571" s="323"/>
    </row>
    <row r="572" ht="15.75">
      <c r="C572" s="323"/>
    </row>
    <row r="573" ht="15.75">
      <c r="C573" s="323"/>
    </row>
    <row r="574" ht="15.75">
      <c r="C574" s="323"/>
    </row>
    <row r="575" ht="15.75">
      <c r="C575" s="323"/>
    </row>
    <row r="576" ht="15.75">
      <c r="C576" s="323"/>
    </row>
    <row r="577" ht="15.75">
      <c r="C577" s="323"/>
    </row>
    <row r="578" ht="15.75">
      <c r="C578" s="323"/>
    </row>
    <row r="579" ht="15.75">
      <c r="C579" s="323"/>
    </row>
    <row r="580" ht="15.75">
      <c r="C580" s="323"/>
    </row>
    <row r="581" ht="15.75">
      <c r="C581" s="323"/>
    </row>
    <row r="582" ht="15.75">
      <c r="C582" s="323"/>
    </row>
    <row r="583" ht="15.75">
      <c r="C583" s="323"/>
    </row>
    <row r="584" ht="15.75">
      <c r="C584" s="323"/>
    </row>
    <row r="585" ht="15.75">
      <c r="C585" s="323"/>
    </row>
    <row r="586" ht="15.75">
      <c r="C586" s="323"/>
    </row>
    <row r="587" ht="15.75">
      <c r="C587" s="323"/>
    </row>
    <row r="588" ht="15.75">
      <c r="C588" s="323"/>
    </row>
    <row r="589" ht="15.75">
      <c r="C589" s="323"/>
    </row>
    <row r="590" ht="15.75">
      <c r="C590" s="323"/>
    </row>
    <row r="591" ht="15.75">
      <c r="C591" s="323"/>
    </row>
    <row r="592" ht="15.75">
      <c r="C592" s="323"/>
    </row>
    <row r="593" ht="15.75">
      <c r="C593" s="323"/>
    </row>
    <row r="594" ht="15.75">
      <c r="C594" s="323"/>
    </row>
    <row r="595" ht="15.75">
      <c r="C595" s="323"/>
    </row>
    <row r="596" ht="15.75">
      <c r="C596" s="323"/>
    </row>
    <row r="597" ht="15.75">
      <c r="C597" s="323"/>
    </row>
    <row r="598" ht="15.75">
      <c r="C598" s="323"/>
    </row>
    <row r="599" ht="15.75">
      <c r="C599" s="323"/>
    </row>
    <row r="600" ht="15.75">
      <c r="C600" s="323"/>
    </row>
    <row r="601" ht="15.75">
      <c r="C601" s="323"/>
    </row>
    <row r="602" ht="15.75">
      <c r="C602" s="323"/>
    </row>
    <row r="603" ht="15.75">
      <c r="C603" s="323"/>
    </row>
    <row r="604" ht="15.75">
      <c r="C604" s="323"/>
    </row>
    <row r="605" ht="15.75">
      <c r="C605" s="323"/>
    </row>
    <row r="606" ht="15.75">
      <c r="C606" s="323"/>
    </row>
    <row r="607" ht="15.75">
      <c r="C607" s="323"/>
    </row>
    <row r="608" ht="15.75">
      <c r="C608" s="323"/>
    </row>
    <row r="609" ht="15.75">
      <c r="C609" s="323"/>
    </row>
    <row r="610" ht="15.75">
      <c r="C610" s="323"/>
    </row>
    <row r="611" ht="15.75">
      <c r="C611" s="323"/>
    </row>
    <row r="612" ht="15.75">
      <c r="C612" s="323"/>
    </row>
    <row r="613" ht="15.75">
      <c r="C613" s="323"/>
    </row>
    <row r="614" ht="15.75">
      <c r="C614" s="323"/>
    </row>
    <row r="615" ht="15.75">
      <c r="C615" s="323"/>
    </row>
    <row r="616" ht="15.75">
      <c r="C616" s="323"/>
    </row>
    <row r="617" ht="15.75">
      <c r="C617" s="323"/>
    </row>
    <row r="618" ht="15.75">
      <c r="C618" s="323"/>
    </row>
    <row r="619" ht="15.75">
      <c r="C619" s="323"/>
    </row>
    <row r="620" ht="15.75">
      <c r="C620" s="323"/>
    </row>
    <row r="621" ht="15.75">
      <c r="C621" s="323"/>
    </row>
    <row r="622" ht="15.75">
      <c r="C622" s="323"/>
    </row>
    <row r="623" ht="15.75">
      <c r="C623" s="323"/>
    </row>
    <row r="624" ht="15.75">
      <c r="C624" s="323"/>
    </row>
    <row r="625" ht="15.75">
      <c r="C625" s="323"/>
    </row>
    <row r="626" ht="15.75">
      <c r="C626" s="323"/>
    </row>
    <row r="627" ht="15.75">
      <c r="C627" s="323"/>
    </row>
    <row r="628" ht="15.75">
      <c r="C628" s="323"/>
    </row>
    <row r="629" ht="15.75">
      <c r="C629" s="323"/>
    </row>
    <row r="630" ht="15.75">
      <c r="C630" s="323"/>
    </row>
    <row r="631" ht="15.75">
      <c r="C631" s="323"/>
    </row>
    <row r="632" ht="15.75">
      <c r="C632" s="323"/>
    </row>
    <row r="633" ht="15.75">
      <c r="C633" s="323"/>
    </row>
    <row r="634" ht="15.75">
      <c r="C634" s="323"/>
    </row>
    <row r="635" ht="15.75">
      <c r="C635" s="323"/>
    </row>
    <row r="636" ht="15.75">
      <c r="C636" s="323"/>
    </row>
    <row r="637" ht="15.75">
      <c r="C637" s="323"/>
    </row>
    <row r="638" ht="15.75">
      <c r="C638" s="323"/>
    </row>
    <row r="639" ht="15.75">
      <c r="C639" s="323"/>
    </row>
    <row r="640" ht="15.75">
      <c r="C640" s="323"/>
    </row>
    <row r="641" ht="15.75">
      <c r="C641" s="323"/>
    </row>
    <row r="642" ht="15.75">
      <c r="C642" s="323"/>
    </row>
    <row r="643" ht="15.75">
      <c r="C643" s="323"/>
    </row>
    <row r="644" ht="15.75">
      <c r="C644" s="323"/>
    </row>
    <row r="645" ht="15.75">
      <c r="C645" s="323"/>
    </row>
    <row r="646" ht="15.75">
      <c r="C646" s="323"/>
    </row>
    <row r="647" ht="15.75">
      <c r="C647" s="323"/>
    </row>
    <row r="648" ht="15.75">
      <c r="C648" s="323"/>
    </row>
    <row r="649" ht="15.75">
      <c r="C649" s="323"/>
    </row>
    <row r="650" ht="15.75">
      <c r="C650" s="323"/>
    </row>
    <row r="651" ht="15.75">
      <c r="C651" s="323"/>
    </row>
    <row r="652" ht="15.75">
      <c r="C652" s="323"/>
    </row>
    <row r="653" ht="15.75">
      <c r="C653" s="323"/>
    </row>
    <row r="654" ht="15.75">
      <c r="C654" s="323"/>
    </row>
    <row r="655" ht="15.75">
      <c r="C655" s="323"/>
    </row>
    <row r="656" ht="15.75">
      <c r="C656" s="323"/>
    </row>
    <row r="657" ht="15.75">
      <c r="C657" s="323"/>
    </row>
    <row r="658" ht="15.75">
      <c r="C658" s="323"/>
    </row>
    <row r="659" ht="15.75">
      <c r="C659" s="323"/>
    </row>
    <row r="660" ht="15.75">
      <c r="C660" s="323"/>
    </row>
    <row r="661" ht="15.75">
      <c r="C661" s="323"/>
    </row>
    <row r="662" ht="15.75">
      <c r="C662" s="323"/>
    </row>
    <row r="663" ht="15.75">
      <c r="C663" s="323"/>
    </row>
    <row r="664" ht="15.75">
      <c r="C664" s="323"/>
    </row>
    <row r="665" ht="15.75">
      <c r="C665" s="323"/>
    </row>
    <row r="666" ht="15.75">
      <c r="C666" s="323"/>
    </row>
    <row r="667" ht="15.75">
      <c r="C667" s="323"/>
    </row>
    <row r="668" ht="15.75">
      <c r="C668" s="323"/>
    </row>
    <row r="669" ht="15.75">
      <c r="C669" s="323"/>
    </row>
    <row r="670" ht="15.75">
      <c r="C670" s="323"/>
    </row>
    <row r="671" ht="15.75">
      <c r="C671" s="323"/>
    </row>
    <row r="672" ht="15.75">
      <c r="C672" s="323"/>
    </row>
    <row r="673" ht="15.75">
      <c r="C673" s="323"/>
    </row>
    <row r="674" ht="15.75">
      <c r="C674" s="323"/>
    </row>
    <row r="675" ht="15.75">
      <c r="C675" s="323"/>
    </row>
    <row r="676" ht="15.75">
      <c r="C676" s="323"/>
    </row>
    <row r="677" ht="15.75">
      <c r="C677" s="323"/>
    </row>
    <row r="678" ht="15.75">
      <c r="C678" s="323"/>
    </row>
    <row r="679" ht="15.75">
      <c r="C679" s="323"/>
    </row>
    <row r="680" ht="15.75">
      <c r="C680" s="323"/>
    </row>
    <row r="681" ht="15.75">
      <c r="C681" s="323"/>
    </row>
    <row r="682" ht="15.75">
      <c r="C682" s="323"/>
    </row>
    <row r="683" ht="15.75">
      <c r="C683" s="323"/>
    </row>
    <row r="684" ht="15.75">
      <c r="C684" s="323"/>
    </row>
    <row r="685" ht="15.75">
      <c r="C685" s="323"/>
    </row>
    <row r="686" ht="15.75">
      <c r="C686" s="323"/>
    </row>
    <row r="687" ht="15.75">
      <c r="C687" s="323"/>
    </row>
    <row r="688" ht="15.75">
      <c r="C688" s="323"/>
    </row>
    <row r="689" ht="15.75">
      <c r="C689" s="323"/>
    </row>
    <row r="690" ht="15.75">
      <c r="C690" s="323"/>
    </row>
    <row r="691" ht="15.75">
      <c r="C691" s="323"/>
    </row>
    <row r="692" ht="15.75">
      <c r="C692" s="323"/>
    </row>
    <row r="693" ht="15.75">
      <c r="C693" s="323"/>
    </row>
    <row r="694" ht="15.75">
      <c r="C694" s="323"/>
    </row>
    <row r="695" ht="15.75">
      <c r="C695" s="323"/>
    </row>
    <row r="696" ht="15.75">
      <c r="C696" s="323"/>
    </row>
    <row r="697" ht="15.75">
      <c r="C697" s="323"/>
    </row>
    <row r="698" ht="15.75">
      <c r="C698" s="323"/>
    </row>
    <row r="699" ht="15.75">
      <c r="C699" s="323"/>
    </row>
    <row r="700" ht="15.75">
      <c r="C700" s="323"/>
    </row>
    <row r="701" ht="15.75">
      <c r="C701" s="323"/>
    </row>
    <row r="702" ht="15.75">
      <c r="C702" s="323"/>
    </row>
    <row r="703" ht="15.75">
      <c r="C703" s="323"/>
    </row>
    <row r="704" ht="15.75">
      <c r="C704" s="323"/>
    </row>
    <row r="705" ht="15.75">
      <c r="C705" s="323"/>
    </row>
    <row r="706" ht="15.75">
      <c r="C706" s="323"/>
    </row>
    <row r="707" ht="15.75">
      <c r="C707" s="323"/>
    </row>
    <row r="708" ht="15.75">
      <c r="C708" s="323"/>
    </row>
    <row r="709" ht="15.75">
      <c r="C709" s="323"/>
    </row>
    <row r="710" ht="15.75">
      <c r="C710" s="323"/>
    </row>
    <row r="711" ht="15.75">
      <c r="C711" s="323"/>
    </row>
    <row r="712" ht="15.75">
      <c r="C712" s="323"/>
    </row>
    <row r="713" ht="15.75">
      <c r="C713" s="323"/>
    </row>
    <row r="714" ht="15.75">
      <c r="C714" s="323"/>
    </row>
    <row r="715" ht="15.75">
      <c r="C715" s="323"/>
    </row>
    <row r="716" ht="15.75">
      <c r="C716" s="323"/>
    </row>
    <row r="717" ht="15.75">
      <c r="C717" s="323"/>
    </row>
    <row r="718" ht="15.75">
      <c r="C718" s="323"/>
    </row>
    <row r="719" ht="15.75">
      <c r="C719" s="323"/>
    </row>
    <row r="720" ht="15.75">
      <c r="C720" s="323"/>
    </row>
    <row r="721" ht="15.75">
      <c r="C721" s="323"/>
    </row>
    <row r="722" ht="15.75">
      <c r="C722" s="323"/>
    </row>
    <row r="723" ht="15.75">
      <c r="C723" s="323"/>
    </row>
    <row r="724" ht="15.75">
      <c r="C724" s="323"/>
    </row>
    <row r="725" ht="15.75">
      <c r="C725" s="323"/>
    </row>
    <row r="726" ht="15.75">
      <c r="C726" s="323"/>
    </row>
    <row r="727" ht="15.75">
      <c r="C727" s="323"/>
    </row>
    <row r="728" ht="15.75">
      <c r="C728" s="323"/>
    </row>
    <row r="729" ht="15.75">
      <c r="C729" s="323"/>
    </row>
    <row r="730" ht="15.75">
      <c r="C730" s="323"/>
    </row>
    <row r="731" ht="15.75">
      <c r="C731" s="323"/>
    </row>
    <row r="732" ht="15.75">
      <c r="C732" s="323"/>
    </row>
    <row r="733" ht="15.75">
      <c r="C733" s="323"/>
    </row>
    <row r="734" ht="15.75">
      <c r="C734" s="323"/>
    </row>
    <row r="735" ht="15.75">
      <c r="C735" s="323"/>
    </row>
    <row r="736" ht="15.75">
      <c r="C736" s="323"/>
    </row>
    <row r="737" ht="15.75">
      <c r="C737" s="323"/>
    </row>
    <row r="738" ht="15.75">
      <c r="C738" s="323"/>
    </row>
    <row r="739" ht="15.75">
      <c r="C739" s="323"/>
    </row>
    <row r="740" ht="15.75">
      <c r="C740" s="323"/>
    </row>
    <row r="741" ht="15.75">
      <c r="C741" s="323"/>
    </row>
    <row r="742" ht="15.75">
      <c r="C742" s="323"/>
    </row>
    <row r="743" ht="15.75">
      <c r="C743" s="323"/>
    </row>
    <row r="744" ht="15.75">
      <c r="C744" s="323"/>
    </row>
    <row r="745" ht="15.75">
      <c r="C745" s="323"/>
    </row>
    <row r="746" ht="15.75">
      <c r="C746" s="323"/>
    </row>
    <row r="747" ht="15.75">
      <c r="C747" s="323"/>
    </row>
    <row r="748" ht="15.75">
      <c r="C748" s="323"/>
    </row>
    <row r="749" ht="15.75">
      <c r="C749" s="323"/>
    </row>
    <row r="750" ht="15.75">
      <c r="C750" s="323"/>
    </row>
    <row r="751" ht="15.75">
      <c r="C751" s="323"/>
    </row>
    <row r="752" ht="15.75">
      <c r="C752" s="323"/>
    </row>
    <row r="753" ht="15.75">
      <c r="C753" s="323"/>
    </row>
    <row r="754" ht="15.75">
      <c r="C754" s="323"/>
    </row>
    <row r="755" ht="15.75">
      <c r="C755" s="323"/>
    </row>
    <row r="756" ht="15.75">
      <c r="C756" s="323"/>
    </row>
    <row r="757" ht="15.75">
      <c r="C757" s="323"/>
    </row>
    <row r="758" ht="15.75">
      <c r="C758" s="323"/>
    </row>
    <row r="759" ht="15.75">
      <c r="C759" s="323"/>
    </row>
    <row r="760" ht="15.75">
      <c r="C760" s="323"/>
    </row>
    <row r="761" ht="15.75">
      <c r="C761" s="323"/>
    </row>
    <row r="762" ht="15.75">
      <c r="C762" s="323"/>
    </row>
    <row r="763" ht="15.75">
      <c r="C763" s="323"/>
    </row>
    <row r="764" ht="15.75">
      <c r="C764" s="323"/>
    </row>
    <row r="765" ht="15.75">
      <c r="C765" s="323"/>
    </row>
    <row r="766" ht="15.75">
      <c r="C766" s="323"/>
    </row>
    <row r="767" ht="15.75">
      <c r="C767" s="323"/>
    </row>
    <row r="768" ht="15.75">
      <c r="C768" s="323"/>
    </row>
    <row r="769" ht="15.75">
      <c r="C769" s="323"/>
    </row>
    <row r="770" ht="15.75">
      <c r="C770" s="323"/>
    </row>
    <row r="771" ht="15.75">
      <c r="C771" s="323"/>
    </row>
    <row r="772" ht="15.75">
      <c r="C772" s="323"/>
    </row>
    <row r="773" ht="15.75">
      <c r="C773" s="323"/>
    </row>
    <row r="774" ht="15.75">
      <c r="C774" s="323"/>
    </row>
    <row r="775" ht="15.75">
      <c r="C775" s="323"/>
    </row>
    <row r="776" ht="15.75">
      <c r="C776" s="323"/>
    </row>
    <row r="777" ht="15.75">
      <c r="C777" s="323"/>
    </row>
    <row r="778" ht="15.75">
      <c r="C778" s="323"/>
    </row>
    <row r="779" ht="15.75">
      <c r="C779" s="323"/>
    </row>
    <row r="780" ht="15.75">
      <c r="C780" s="323"/>
    </row>
    <row r="781" ht="15.75">
      <c r="C781" s="323"/>
    </row>
    <row r="782" ht="15.75">
      <c r="C782" s="323"/>
    </row>
    <row r="783" ht="15.75">
      <c r="C783" s="323"/>
    </row>
    <row r="784" ht="15.75">
      <c r="C784" s="323"/>
    </row>
    <row r="785" ht="15.75">
      <c r="C785" s="323"/>
    </row>
    <row r="786" ht="15.75">
      <c r="C786" s="323"/>
    </row>
    <row r="787" ht="15.75">
      <c r="C787" s="323"/>
    </row>
    <row r="788" ht="15.75">
      <c r="C788" s="323"/>
    </row>
    <row r="789" ht="15.75">
      <c r="C789" s="323"/>
    </row>
    <row r="790" ht="15.75">
      <c r="C790" s="323"/>
    </row>
    <row r="791" ht="15.75">
      <c r="C791" s="323"/>
    </row>
    <row r="792" ht="15.75">
      <c r="C792" s="323"/>
    </row>
    <row r="793" ht="15.75">
      <c r="C793" s="323"/>
    </row>
    <row r="794" ht="15.75">
      <c r="C794" s="323"/>
    </row>
    <row r="795" ht="15.75">
      <c r="C795" s="323"/>
    </row>
    <row r="796" ht="15.75">
      <c r="C796" s="323"/>
    </row>
    <row r="797" ht="15.75">
      <c r="C797" s="323"/>
    </row>
    <row r="798" ht="15.75">
      <c r="C798" s="323"/>
    </row>
    <row r="799" ht="15.75">
      <c r="C799" s="323"/>
    </row>
    <row r="800" ht="15.75">
      <c r="C800" s="323"/>
    </row>
    <row r="801" ht="15.75">
      <c r="C801" s="323"/>
    </row>
    <row r="802" ht="15.75">
      <c r="C802" s="323"/>
    </row>
    <row r="803" ht="15.75">
      <c r="C803" s="323"/>
    </row>
    <row r="804" ht="15.75">
      <c r="C804" s="323"/>
    </row>
    <row r="805" ht="15.75">
      <c r="C805" s="323"/>
    </row>
    <row r="806" ht="15.75">
      <c r="C806" s="323"/>
    </row>
    <row r="807" ht="15.75">
      <c r="C807" s="323"/>
    </row>
    <row r="808" ht="15.75">
      <c r="C808" s="323"/>
    </row>
    <row r="809" ht="15.75">
      <c r="C809" s="323"/>
    </row>
    <row r="810" ht="15.75">
      <c r="C810" s="323"/>
    </row>
    <row r="811" ht="15.75">
      <c r="C811" s="323"/>
    </row>
    <row r="812" ht="15.75">
      <c r="C812" s="323"/>
    </row>
    <row r="813" ht="15.75">
      <c r="C813" s="323"/>
    </row>
    <row r="814" ht="15.75">
      <c r="C814" s="323"/>
    </row>
    <row r="815" ht="15.75">
      <c r="C815" s="323"/>
    </row>
    <row r="816" ht="15.75">
      <c r="C816" s="323"/>
    </row>
    <row r="817" ht="15.75">
      <c r="C817" s="323"/>
    </row>
    <row r="818" ht="15.75">
      <c r="C818" s="323"/>
    </row>
    <row r="819" ht="15.75">
      <c r="C819" s="323"/>
    </row>
    <row r="820" ht="15.75">
      <c r="C820" s="323"/>
    </row>
    <row r="821" ht="15.75">
      <c r="C821" s="323"/>
    </row>
    <row r="822" ht="15.75">
      <c r="C822" s="323"/>
    </row>
    <row r="823" ht="15.75">
      <c r="C823" s="323"/>
    </row>
    <row r="824" ht="15.75">
      <c r="C824" s="323"/>
    </row>
    <row r="825" ht="15.75">
      <c r="C825" s="323"/>
    </row>
    <row r="826" ht="15.75">
      <c r="C826" s="323"/>
    </row>
    <row r="827" ht="15.75">
      <c r="C827" s="323"/>
    </row>
    <row r="828" ht="15.75">
      <c r="C828" s="323"/>
    </row>
    <row r="829" ht="15.75">
      <c r="C829" s="323"/>
    </row>
    <row r="830" ht="15.75">
      <c r="C830" s="323"/>
    </row>
    <row r="831" ht="15.75">
      <c r="C831" s="323"/>
    </row>
    <row r="832" ht="15.75">
      <c r="C832" s="323"/>
    </row>
    <row r="833" ht="15.75">
      <c r="C833" s="323"/>
    </row>
    <row r="834" ht="15.75">
      <c r="C834" s="323"/>
    </row>
    <row r="835" ht="15.75">
      <c r="C835" s="323"/>
    </row>
    <row r="836" ht="15.75">
      <c r="C836" s="323"/>
    </row>
    <row r="837" ht="15.75">
      <c r="C837" s="323"/>
    </row>
    <row r="838" ht="15.75">
      <c r="C838" s="323"/>
    </row>
    <row r="839" ht="15.75">
      <c r="C839" s="323"/>
    </row>
    <row r="840" ht="15.75">
      <c r="C840" s="323"/>
    </row>
    <row r="841" ht="15.75">
      <c r="C841" s="323"/>
    </row>
    <row r="842" ht="15.75">
      <c r="C842" s="323"/>
    </row>
    <row r="843" ht="15.75">
      <c r="C843" s="323"/>
    </row>
    <row r="844" ht="15.75">
      <c r="C844" s="323"/>
    </row>
    <row r="845" ht="15.75">
      <c r="C845" s="323"/>
    </row>
    <row r="846" ht="15.75">
      <c r="C846" s="323"/>
    </row>
    <row r="847" ht="15.75">
      <c r="C847" s="323"/>
    </row>
    <row r="848" ht="15.75">
      <c r="C848" s="323"/>
    </row>
    <row r="849" ht="15.75">
      <c r="C849" s="323"/>
    </row>
    <row r="850" ht="15.75">
      <c r="C850" s="323"/>
    </row>
    <row r="851" ht="15.75">
      <c r="C851" s="323"/>
    </row>
    <row r="852" ht="15.75">
      <c r="C852" s="323"/>
    </row>
    <row r="853" ht="15.75">
      <c r="C853" s="323"/>
    </row>
    <row r="854" ht="15.75">
      <c r="C854" s="323"/>
    </row>
    <row r="855" ht="15.75">
      <c r="C855" s="323"/>
    </row>
    <row r="856" ht="15.75">
      <c r="C856" s="323"/>
    </row>
    <row r="857" ht="15.75">
      <c r="C857" s="323"/>
    </row>
    <row r="858" ht="15.75">
      <c r="C858" s="323"/>
    </row>
    <row r="859" ht="15.75">
      <c r="C859" s="323"/>
    </row>
    <row r="860" ht="15.75">
      <c r="C860" s="323"/>
    </row>
    <row r="861" ht="15.75">
      <c r="C861" s="323"/>
    </row>
    <row r="862" ht="15.75">
      <c r="C862" s="323"/>
    </row>
    <row r="863" ht="15.75">
      <c r="C863" s="323"/>
    </row>
    <row r="864" ht="15.75">
      <c r="C864" s="323"/>
    </row>
    <row r="865" ht="15.75">
      <c r="C865" s="323"/>
    </row>
    <row r="866" ht="15.75">
      <c r="C866" s="323"/>
    </row>
    <row r="867" ht="15.75">
      <c r="C867" s="323"/>
    </row>
    <row r="868" ht="15.75">
      <c r="C868" s="323"/>
    </row>
    <row r="869" ht="15.75">
      <c r="C869" s="323"/>
    </row>
    <row r="870" ht="15.75">
      <c r="C870" s="323"/>
    </row>
    <row r="871" ht="15.75">
      <c r="C871" s="323"/>
    </row>
    <row r="872" ht="15.75">
      <c r="C872" s="323"/>
    </row>
    <row r="873" ht="15.75">
      <c r="C873" s="323"/>
    </row>
    <row r="874" ht="15.75">
      <c r="C874" s="323"/>
    </row>
    <row r="875" ht="15.75">
      <c r="C875" s="323"/>
    </row>
    <row r="876" ht="15.75">
      <c r="C876" s="323"/>
    </row>
    <row r="877" ht="15.75">
      <c r="C877" s="323"/>
    </row>
    <row r="878" ht="15.75">
      <c r="C878" s="323"/>
    </row>
    <row r="879" ht="15.75">
      <c r="C879" s="323"/>
    </row>
    <row r="880" ht="15.75">
      <c r="C880" s="323"/>
    </row>
    <row r="881" ht="15.75">
      <c r="C881" s="323"/>
    </row>
    <row r="882" ht="15.75">
      <c r="C882" s="323"/>
    </row>
    <row r="883" ht="15.75">
      <c r="C883" s="323"/>
    </row>
    <row r="884" ht="15.75">
      <c r="C884" s="323"/>
    </row>
    <row r="885" ht="15.75">
      <c r="C885" s="323"/>
    </row>
    <row r="886" ht="15.75">
      <c r="C886" s="323"/>
    </row>
    <row r="887" ht="15.75">
      <c r="C887" s="323"/>
    </row>
    <row r="888" ht="15.75">
      <c r="C888" s="323"/>
    </row>
    <row r="889" ht="15.75">
      <c r="C889" s="323"/>
    </row>
    <row r="890" ht="15.75">
      <c r="C890" s="323"/>
    </row>
    <row r="891" ht="15.75">
      <c r="C891" s="323"/>
    </row>
    <row r="892" ht="15.75">
      <c r="C892" s="323"/>
    </row>
    <row r="893" ht="15.75">
      <c r="C893" s="323"/>
    </row>
    <row r="894" ht="15.75">
      <c r="C894" s="323"/>
    </row>
    <row r="895" ht="15.75">
      <c r="C895" s="323"/>
    </row>
    <row r="896" ht="15.75">
      <c r="C896" s="323"/>
    </row>
    <row r="897" ht="15.75">
      <c r="C897" s="323"/>
    </row>
    <row r="898" ht="15.75">
      <c r="C898" s="323"/>
    </row>
    <row r="899" ht="15.75">
      <c r="C899" s="323"/>
    </row>
    <row r="900" ht="15.75">
      <c r="C900" s="323"/>
    </row>
    <row r="901" ht="15.75">
      <c r="C901" s="323"/>
    </row>
    <row r="902" ht="15.75">
      <c r="C902" s="323"/>
    </row>
    <row r="903" ht="15.75">
      <c r="C903" s="323"/>
    </row>
    <row r="904" ht="15.75">
      <c r="C904" s="323"/>
    </row>
    <row r="905" ht="15.75">
      <c r="C905" s="323"/>
    </row>
    <row r="906" ht="15.75">
      <c r="C906" s="323"/>
    </row>
    <row r="907" ht="15.75">
      <c r="C907" s="323"/>
    </row>
    <row r="908" ht="15.75">
      <c r="C908" s="323"/>
    </row>
    <row r="909" ht="15.75">
      <c r="C909" s="323"/>
    </row>
    <row r="910" ht="15.75">
      <c r="C910" s="323"/>
    </row>
    <row r="911" ht="15.75">
      <c r="C911" s="323"/>
    </row>
    <row r="912" ht="15.75">
      <c r="C912" s="323"/>
    </row>
    <row r="913" ht="15.75">
      <c r="C913" s="323"/>
    </row>
    <row r="914" ht="15.75">
      <c r="C914" s="323"/>
    </row>
    <row r="915" ht="15.75">
      <c r="C915" s="323"/>
    </row>
    <row r="916" ht="15.75">
      <c r="C916" s="323"/>
    </row>
    <row r="917" ht="15.75">
      <c r="C917" s="323"/>
    </row>
    <row r="918" ht="15.75">
      <c r="C918" s="323"/>
    </row>
    <row r="919" ht="15.75">
      <c r="C919" s="323"/>
    </row>
    <row r="920" ht="15.75">
      <c r="C920" s="323"/>
    </row>
    <row r="921" ht="15.75">
      <c r="C921" s="323"/>
    </row>
    <row r="922" ht="15.75">
      <c r="C922" s="323"/>
    </row>
    <row r="923" ht="15.75">
      <c r="C923" s="323"/>
    </row>
    <row r="924" ht="15.75">
      <c r="C924" s="323"/>
    </row>
    <row r="925" ht="15.75">
      <c r="C925" s="323"/>
    </row>
    <row r="926" ht="15.75">
      <c r="C926" s="323"/>
    </row>
    <row r="927" ht="15.75">
      <c r="C927" s="323"/>
    </row>
    <row r="928" ht="15.75">
      <c r="C928" s="323"/>
    </row>
    <row r="929" ht="15.75">
      <c r="C929" s="323"/>
    </row>
    <row r="930" ht="15.75">
      <c r="C930" s="323"/>
    </row>
    <row r="931" ht="15.75">
      <c r="C931" s="323"/>
    </row>
    <row r="932" ht="15.75">
      <c r="C932" s="323"/>
    </row>
    <row r="933" ht="15.75">
      <c r="C933" s="323"/>
    </row>
    <row r="934" ht="15.75">
      <c r="C934" s="323"/>
    </row>
    <row r="935" ht="15.75">
      <c r="C935" s="323"/>
    </row>
    <row r="936" ht="15.75">
      <c r="C936" s="323"/>
    </row>
    <row r="937" ht="15.75">
      <c r="C937" s="323"/>
    </row>
    <row r="938" ht="15.75">
      <c r="C938" s="323"/>
    </row>
    <row r="939" ht="15.75">
      <c r="C939" s="323"/>
    </row>
    <row r="940" ht="15.75">
      <c r="C940" s="323"/>
    </row>
    <row r="941" ht="15.75">
      <c r="C941" s="323"/>
    </row>
    <row r="942" ht="15.75">
      <c r="C942" s="323"/>
    </row>
    <row r="943" ht="15.75">
      <c r="C943" s="323"/>
    </row>
    <row r="944" ht="15.75">
      <c r="C944" s="323"/>
    </row>
    <row r="945" ht="15.75">
      <c r="C945" s="323"/>
    </row>
    <row r="946" ht="15.75">
      <c r="C946" s="323"/>
    </row>
    <row r="947" ht="15.75">
      <c r="C947" s="323"/>
    </row>
    <row r="948" ht="15.75">
      <c r="C948" s="323"/>
    </row>
    <row r="949" ht="15.75">
      <c r="C949" s="323"/>
    </row>
    <row r="950" ht="15.75">
      <c r="C950" s="323"/>
    </row>
    <row r="951" ht="15.75">
      <c r="C951" s="323"/>
    </row>
    <row r="952" ht="15.75">
      <c r="C952" s="323"/>
    </row>
    <row r="953" ht="15.75">
      <c r="C953" s="323"/>
    </row>
  </sheetData>
  <sheetProtection/>
  <mergeCells count="5">
    <mergeCell ref="B1:C1"/>
    <mergeCell ref="B2:C2"/>
    <mergeCell ref="B3:C3"/>
    <mergeCell ref="B4:C4"/>
    <mergeCell ref="B5:C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C1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57.00390625" style="5" customWidth="1"/>
    <col min="3" max="3" width="12.375" style="0" customWidth="1"/>
  </cols>
  <sheetData>
    <row r="1" spans="2:3" ht="15.75" customHeight="1">
      <c r="B1" s="53"/>
      <c r="C1" s="53" t="s">
        <v>861</v>
      </c>
    </row>
    <row r="2" spans="2:3" ht="15.75" customHeight="1">
      <c r="B2" s="53"/>
      <c r="C2" s="53" t="s">
        <v>859</v>
      </c>
    </row>
    <row r="3" spans="2:3" ht="15.75" customHeight="1">
      <c r="B3" s="54"/>
      <c r="C3" s="54"/>
    </row>
    <row r="4" ht="15.75">
      <c r="B4" s="53"/>
    </row>
    <row r="5" spans="2:3" ht="13.5">
      <c r="B5" s="297" t="s">
        <v>862</v>
      </c>
      <c r="C5" s="236"/>
    </row>
    <row r="6" spans="2:3" ht="31.5" customHeight="1">
      <c r="B6" s="299" t="s">
        <v>863</v>
      </c>
      <c r="C6" s="236"/>
    </row>
    <row r="7" ht="15.75">
      <c r="B7" s="301"/>
    </row>
    <row r="8" ht="15.75" customHeight="1">
      <c r="B8" s="329"/>
    </row>
    <row r="9" spans="2:3" ht="47.25">
      <c r="B9" s="303" t="s">
        <v>844</v>
      </c>
      <c r="C9" s="303" t="s">
        <v>119</v>
      </c>
    </row>
    <row r="10" spans="2:3" ht="15.75">
      <c r="B10" s="324" t="s">
        <v>845</v>
      </c>
      <c r="C10" s="330">
        <f>SUM(C12:C12)</f>
        <v>1715</v>
      </c>
    </row>
    <row r="11" ht="8.25" customHeight="1">
      <c r="B11" s="301"/>
    </row>
    <row r="12" spans="2:3" ht="15.75">
      <c r="B12" s="310" t="s">
        <v>848</v>
      </c>
      <c r="C12" s="3">
        <v>1715</v>
      </c>
    </row>
  </sheetData>
  <sheetProtection/>
  <mergeCells count="3">
    <mergeCell ref="B3:C3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1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58.00390625" style="5" customWidth="1"/>
    <col min="3" max="3" width="14.125" style="5" customWidth="1"/>
  </cols>
  <sheetData>
    <row r="1" spans="2:3" ht="15.75">
      <c r="B1" s="293" t="s">
        <v>864</v>
      </c>
      <c r="C1" s="293"/>
    </row>
    <row r="2" spans="2:3" ht="15.75" customHeight="1">
      <c r="B2" s="293" t="s">
        <v>859</v>
      </c>
      <c r="C2" s="293"/>
    </row>
    <row r="3" spans="2:3" ht="15.75" customHeight="1">
      <c r="B3" s="293"/>
      <c r="C3" s="293"/>
    </row>
    <row r="4" spans="2:3" ht="15.75">
      <c r="B4" s="296"/>
      <c r="C4" s="53"/>
    </row>
    <row r="5" spans="2:3" ht="15.75">
      <c r="B5" s="297" t="s">
        <v>865</v>
      </c>
      <c r="C5" s="298"/>
    </row>
    <row r="6" spans="2:3" ht="66.75" customHeight="1">
      <c r="B6" s="299" t="s">
        <v>866</v>
      </c>
      <c r="C6" s="298"/>
    </row>
    <row r="7" spans="2:3" ht="15.75">
      <c r="B7" s="331"/>
      <c r="C7" s="332"/>
    </row>
    <row r="8" spans="2:3" ht="18" customHeight="1">
      <c r="B8" s="333" t="s">
        <v>844</v>
      </c>
      <c r="C8" s="333" t="s">
        <v>119</v>
      </c>
    </row>
    <row r="9" spans="2:3" ht="19.5" customHeight="1">
      <c r="B9" s="334"/>
      <c r="C9" s="334"/>
    </row>
    <row r="10" spans="2:3" ht="15.75">
      <c r="B10" s="324" t="s">
        <v>845</v>
      </c>
      <c r="C10" s="335">
        <f>SUM(C12:C12)</f>
        <v>110.9</v>
      </c>
    </row>
    <row r="11" spans="2:3" ht="15.75">
      <c r="B11" s="301"/>
      <c r="C11" s="336"/>
    </row>
    <row r="12" spans="2:3" ht="15.75">
      <c r="B12" s="307" t="s">
        <v>851</v>
      </c>
      <c r="C12" s="308">
        <v>110.9</v>
      </c>
    </row>
  </sheetData>
  <sheetProtection/>
  <mergeCells count="7">
    <mergeCell ref="B1:C1"/>
    <mergeCell ref="B2:C2"/>
    <mergeCell ref="B3:C3"/>
    <mergeCell ref="B5:C5"/>
    <mergeCell ref="B6:C6"/>
    <mergeCell ref="B8:B9"/>
    <mergeCell ref="C8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57.00390625" style="5" customWidth="1"/>
    <col min="3" max="3" width="12.375" style="0" customWidth="1"/>
    <col min="4" max="4" width="18.75390625" style="0" customWidth="1"/>
    <col min="5" max="5" width="22.125" style="0" customWidth="1"/>
  </cols>
  <sheetData>
    <row r="1" spans="2:5" ht="15.75" customHeight="1">
      <c r="B1" s="53"/>
      <c r="C1" s="54" t="s">
        <v>867</v>
      </c>
      <c r="D1" s="54"/>
      <c r="E1" s="54"/>
    </row>
    <row r="2" spans="2:5" ht="15.75" customHeight="1">
      <c r="B2" s="53"/>
      <c r="C2" s="54" t="s">
        <v>859</v>
      </c>
      <c r="D2" s="54"/>
      <c r="E2" s="54"/>
    </row>
    <row r="3" spans="2:5" ht="15.75" customHeight="1">
      <c r="B3" s="53"/>
      <c r="C3" s="53"/>
      <c r="D3" s="54"/>
      <c r="E3" s="54"/>
    </row>
    <row r="4" ht="15.75">
      <c r="B4" s="53"/>
    </row>
    <row r="5" spans="2:5" ht="13.5" customHeight="1">
      <c r="B5" s="297" t="s">
        <v>862</v>
      </c>
      <c r="C5" s="297"/>
      <c r="D5" s="297"/>
      <c r="E5" s="297"/>
    </row>
    <row r="6" spans="2:5" ht="31.5" customHeight="1">
      <c r="B6" s="299" t="s">
        <v>868</v>
      </c>
      <c r="C6" s="299"/>
      <c r="D6" s="299"/>
      <c r="E6" s="299"/>
    </row>
    <row r="7" ht="15.75">
      <c r="B7" s="301"/>
    </row>
    <row r="8" ht="15.75" customHeight="1">
      <c r="B8" s="329"/>
    </row>
    <row r="9" spans="2:5" ht="63">
      <c r="B9" s="303" t="s">
        <v>844</v>
      </c>
      <c r="C9" s="303" t="s">
        <v>869</v>
      </c>
      <c r="D9" s="337" t="s">
        <v>870</v>
      </c>
      <c r="E9" s="337" t="s">
        <v>871</v>
      </c>
    </row>
    <row r="10" spans="2:5" ht="15.75">
      <c r="B10" s="324" t="s">
        <v>845</v>
      </c>
      <c r="C10" s="338">
        <f>D10+E10</f>
        <v>5674</v>
      </c>
      <c r="D10" s="339">
        <f>SUM(D12:D17)</f>
        <v>5617.3</v>
      </c>
      <c r="E10" s="339">
        <f>SUM(E12:E17)</f>
        <v>56.7</v>
      </c>
    </row>
    <row r="11" spans="2:5" ht="15.75">
      <c r="B11" s="301"/>
      <c r="C11" s="340"/>
      <c r="D11" s="340"/>
      <c r="E11" s="46"/>
    </row>
    <row r="12" spans="2:5" ht="15.75">
      <c r="B12" s="310" t="s">
        <v>846</v>
      </c>
      <c r="C12" s="341">
        <f aca="true" t="shared" si="0" ref="C12:C17">D12+E12</f>
        <v>2540.8</v>
      </c>
      <c r="D12" s="340">
        <f>2268.4+247</f>
        <v>2515.4</v>
      </c>
      <c r="E12" s="46">
        <f>22.9+2.5</f>
        <v>25.4</v>
      </c>
    </row>
    <row r="13" spans="2:5" ht="15.75">
      <c r="B13" s="310" t="s">
        <v>850</v>
      </c>
      <c r="C13" s="341">
        <f t="shared" si="0"/>
        <v>619.9000000000001</v>
      </c>
      <c r="D13" s="340">
        <v>613.7</v>
      </c>
      <c r="E13" s="46">
        <v>6.2</v>
      </c>
    </row>
    <row r="14" spans="2:5" ht="15.75">
      <c r="B14" s="310" t="s">
        <v>851</v>
      </c>
      <c r="C14" s="341">
        <f t="shared" si="0"/>
        <v>1585.2</v>
      </c>
      <c r="D14" s="340">
        <v>1569.3</v>
      </c>
      <c r="E14" s="46">
        <v>15.9</v>
      </c>
    </row>
    <row r="15" spans="2:5" ht="15.75">
      <c r="B15" s="310" t="s">
        <v>852</v>
      </c>
      <c r="C15" s="341">
        <f t="shared" si="0"/>
        <v>675</v>
      </c>
      <c r="D15" s="340">
        <v>668.3</v>
      </c>
      <c r="E15" s="342">
        <v>6.7</v>
      </c>
    </row>
    <row r="16" spans="2:5" ht="15.75">
      <c r="B16" s="310" t="s">
        <v>854</v>
      </c>
      <c r="C16" s="341">
        <f t="shared" si="0"/>
        <v>98.7</v>
      </c>
      <c r="D16" s="340">
        <v>97.7</v>
      </c>
      <c r="E16" s="343">
        <v>1</v>
      </c>
    </row>
    <row r="17" spans="2:5" ht="15.75">
      <c r="B17" s="310" t="s">
        <v>857</v>
      </c>
      <c r="C17" s="341">
        <f t="shared" si="0"/>
        <v>154.4</v>
      </c>
      <c r="D17" s="340">
        <v>152.9</v>
      </c>
      <c r="E17" s="342">
        <v>1.5</v>
      </c>
    </row>
    <row r="18" ht="15.75">
      <c r="B18" s="312"/>
    </row>
    <row r="19" ht="15.75">
      <c r="B19" s="312"/>
    </row>
    <row r="20" ht="15.75">
      <c r="B20" s="314"/>
    </row>
    <row r="21" ht="15.75">
      <c r="B21" s="315"/>
    </row>
    <row r="22" ht="15.75">
      <c r="B22" s="315"/>
    </row>
    <row r="23" ht="15.75">
      <c r="B23" s="315"/>
    </row>
    <row r="24" ht="15.75">
      <c r="B24" s="315"/>
    </row>
    <row r="25" ht="15.75">
      <c r="B25" s="315"/>
    </row>
    <row r="26" ht="15.75">
      <c r="B26" s="315"/>
    </row>
    <row r="27" ht="15.75">
      <c r="B27" s="315"/>
    </row>
    <row r="28" ht="15.75">
      <c r="B28" s="315"/>
    </row>
    <row r="29" ht="15.75">
      <c r="B29" s="314"/>
    </row>
    <row r="30" ht="15.75">
      <c r="B30" s="314"/>
    </row>
    <row r="31" ht="15.75">
      <c r="B31" s="315"/>
    </row>
    <row r="32" ht="15.75">
      <c r="B32" s="312"/>
    </row>
    <row r="33" ht="15.75">
      <c r="B33" s="318"/>
    </row>
    <row r="34" ht="15.75">
      <c r="B34" s="318"/>
    </row>
    <row r="35" ht="15.75">
      <c r="B35" s="318"/>
    </row>
    <row r="36" ht="15.75">
      <c r="B36" s="318"/>
    </row>
    <row r="37" ht="15.75">
      <c r="B37" s="318"/>
    </row>
    <row r="38" ht="15.75">
      <c r="B38" s="318"/>
    </row>
    <row r="39" ht="15.75">
      <c r="B39" s="318"/>
    </row>
    <row r="40" ht="15.75">
      <c r="B40" s="320"/>
    </row>
    <row r="41" ht="15.75">
      <c r="B41" s="321"/>
    </row>
  </sheetData>
  <sheetProtection/>
  <mergeCells count="5">
    <mergeCell ref="C1:E1"/>
    <mergeCell ref="C2:E2"/>
    <mergeCell ref="D3:E3"/>
    <mergeCell ref="B5:E5"/>
    <mergeCell ref="B6:E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C12"/>
  <sheetViews>
    <sheetView zoomScalePageLayoutView="0" workbookViewId="0" topLeftCell="A1">
      <selection activeCell="Q12" sqref="Q11:Q12"/>
    </sheetView>
  </sheetViews>
  <sheetFormatPr defaultColWidth="9.00390625" defaultRowHeight="12.75"/>
  <cols>
    <col min="2" max="2" width="57.00390625" style="5" customWidth="1"/>
    <col min="3" max="3" width="12.375" style="0" customWidth="1"/>
  </cols>
  <sheetData>
    <row r="1" spans="2:3" ht="15.75" customHeight="1">
      <c r="B1" s="53"/>
      <c r="C1" s="53" t="s">
        <v>872</v>
      </c>
    </row>
    <row r="2" spans="2:3" ht="15.75" customHeight="1">
      <c r="B2" s="53"/>
      <c r="C2" s="53" t="s">
        <v>859</v>
      </c>
    </row>
    <row r="3" spans="2:3" ht="15.75" customHeight="1">
      <c r="B3" s="54"/>
      <c r="C3" s="54"/>
    </row>
    <row r="4" ht="15.75">
      <c r="B4" s="53"/>
    </row>
    <row r="5" spans="2:3" ht="13.5">
      <c r="B5" s="297" t="s">
        <v>862</v>
      </c>
      <c r="C5" s="236"/>
    </row>
    <row r="6" spans="2:3" ht="47.25" customHeight="1">
      <c r="B6" s="299" t="s">
        <v>873</v>
      </c>
      <c r="C6" s="236"/>
    </row>
    <row r="7" ht="15.75">
      <c r="B7" s="301"/>
    </row>
    <row r="8" ht="15.75" customHeight="1">
      <c r="B8" s="329"/>
    </row>
    <row r="9" spans="2:3" ht="47.25">
      <c r="B9" s="303" t="s">
        <v>844</v>
      </c>
      <c r="C9" s="303" t="s">
        <v>119</v>
      </c>
    </row>
    <row r="10" spans="2:3" ht="15.75">
      <c r="B10" s="324" t="s">
        <v>845</v>
      </c>
      <c r="C10" s="330">
        <f>SUM(C12:C12)</f>
        <v>265</v>
      </c>
    </row>
    <row r="11" ht="8.25" customHeight="1">
      <c r="B11" s="301"/>
    </row>
    <row r="12" spans="2:3" ht="15.75">
      <c r="B12" s="310" t="s">
        <v>846</v>
      </c>
      <c r="C12" s="3">
        <v>265</v>
      </c>
    </row>
  </sheetData>
  <sheetProtection/>
  <mergeCells count="3">
    <mergeCell ref="B3:C3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5"/>
  <sheetViews>
    <sheetView tabSelected="1" zoomScalePageLayoutView="0" workbookViewId="0" topLeftCell="A498">
      <selection activeCell="E21" sqref="E21"/>
    </sheetView>
  </sheetViews>
  <sheetFormatPr defaultColWidth="9.00390625" defaultRowHeight="12.75"/>
  <cols>
    <col min="1" max="1" width="54.375" style="60" customWidth="1"/>
    <col min="2" max="2" width="5.75390625" style="60" customWidth="1"/>
    <col min="3" max="3" width="5.125" style="65" customWidth="1"/>
    <col min="4" max="4" width="4.875" style="65" customWidth="1"/>
    <col min="5" max="5" width="10.875" style="65" customWidth="1"/>
    <col min="6" max="6" width="5.375" style="65" customWidth="1"/>
    <col min="7" max="7" width="15.125" style="61" customWidth="1"/>
    <col min="8" max="21" width="9.125" style="63" customWidth="1"/>
  </cols>
  <sheetData>
    <row r="1" spans="3:7" ht="15.75" customHeight="1">
      <c r="C1" s="60"/>
      <c r="D1" s="60"/>
      <c r="E1" s="61"/>
      <c r="F1" s="60"/>
      <c r="G1" s="62" t="s">
        <v>227</v>
      </c>
    </row>
    <row r="2" spans="3:7" ht="19.5" customHeight="1">
      <c r="C2" s="60"/>
      <c r="D2" s="60"/>
      <c r="E2" s="61"/>
      <c r="F2" s="60"/>
      <c r="G2" s="62" t="s">
        <v>228</v>
      </c>
    </row>
    <row r="3" spans="3:7" ht="17.25" customHeight="1">
      <c r="C3" s="60"/>
      <c r="D3" s="60"/>
      <c r="E3" s="61"/>
      <c r="F3" s="60"/>
      <c r="G3" s="62" t="s">
        <v>229</v>
      </c>
    </row>
    <row r="4" spans="3:7" ht="15.75" customHeight="1">
      <c r="C4" s="60"/>
      <c r="D4" s="60"/>
      <c r="E4" s="64" t="s">
        <v>230</v>
      </c>
      <c r="F4" s="64"/>
      <c r="G4" s="64"/>
    </row>
    <row r="6" spans="1:7" ht="35.25" customHeight="1">
      <c r="A6" s="66" t="s">
        <v>231</v>
      </c>
      <c r="B6" s="66"/>
      <c r="C6" s="67"/>
      <c r="D6" s="67"/>
      <c r="E6" s="67"/>
      <c r="F6" s="67"/>
      <c r="G6" s="68"/>
    </row>
    <row r="7" spans="1:7" ht="21" customHeight="1">
      <c r="A7" s="69"/>
      <c r="B7" s="69"/>
      <c r="C7" s="70"/>
      <c r="D7" s="70"/>
      <c r="E7" s="70"/>
      <c r="F7" s="70"/>
      <c r="G7" s="71"/>
    </row>
    <row r="8" ht="15.75">
      <c r="G8" s="61" t="s">
        <v>232</v>
      </c>
    </row>
    <row r="9" spans="1:7" ht="45.75" customHeight="1">
      <c r="A9" s="72" t="s">
        <v>233</v>
      </c>
      <c r="B9" s="72" t="s">
        <v>234</v>
      </c>
      <c r="C9" s="73" t="s">
        <v>235</v>
      </c>
      <c r="D9" s="73" t="s">
        <v>236</v>
      </c>
      <c r="E9" s="73" t="s">
        <v>237</v>
      </c>
      <c r="F9" s="73" t="s">
        <v>238</v>
      </c>
      <c r="G9" s="74" t="s">
        <v>119</v>
      </c>
    </row>
    <row r="10" spans="1:7" ht="14.25" customHeight="1">
      <c r="A10" s="75">
        <v>1</v>
      </c>
      <c r="B10" s="75">
        <v>2</v>
      </c>
      <c r="C10" s="75" t="s">
        <v>239</v>
      </c>
      <c r="D10" s="75" t="s">
        <v>240</v>
      </c>
      <c r="E10" s="75" t="s">
        <v>241</v>
      </c>
      <c r="F10" s="75" t="s">
        <v>242</v>
      </c>
      <c r="G10" s="76">
        <v>7</v>
      </c>
    </row>
    <row r="11" spans="1:8" ht="16.5" customHeight="1">
      <c r="A11" s="77" t="s">
        <v>243</v>
      </c>
      <c r="B11" s="77"/>
      <c r="C11" s="78"/>
      <c r="D11" s="78"/>
      <c r="E11" s="78"/>
      <c r="F11" s="78"/>
      <c r="G11" s="79">
        <f>SUM(G13,G149,G198,G278,G326,G432)</f>
        <v>561986.2899999999</v>
      </c>
      <c r="H11" s="80"/>
    </row>
    <row r="12" spans="1:7" ht="9" customHeight="1">
      <c r="A12" s="81"/>
      <c r="B12" s="81"/>
      <c r="C12" s="82"/>
      <c r="D12" s="82"/>
      <c r="E12" s="82"/>
      <c r="F12" s="82"/>
      <c r="G12" s="83"/>
    </row>
    <row r="13" spans="1:21" s="22" customFormat="1" ht="31.5">
      <c r="A13" s="84" t="s">
        <v>244</v>
      </c>
      <c r="B13" s="82" t="s">
        <v>245</v>
      </c>
      <c r="C13" s="82"/>
      <c r="D13" s="82"/>
      <c r="E13" s="82"/>
      <c r="F13" s="82"/>
      <c r="G13" s="83">
        <f>SUM(G14,G45,G65,G129,G101)</f>
        <v>73540.4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</row>
    <row r="14" spans="1:7" ht="15.75">
      <c r="A14" s="40" t="s">
        <v>246</v>
      </c>
      <c r="B14" s="86" t="s">
        <v>245</v>
      </c>
      <c r="C14" s="86" t="s">
        <v>125</v>
      </c>
      <c r="D14" s="86"/>
      <c r="E14" s="86"/>
      <c r="F14" s="86"/>
      <c r="G14" s="87">
        <f>SUM(G15,G33,G37,G30)</f>
        <v>37419.799999999996</v>
      </c>
    </row>
    <row r="15" spans="1:7" ht="63">
      <c r="A15" s="40" t="s">
        <v>247</v>
      </c>
      <c r="B15" s="86" t="s">
        <v>245</v>
      </c>
      <c r="C15" s="86" t="s">
        <v>125</v>
      </c>
      <c r="D15" s="86" t="s">
        <v>248</v>
      </c>
      <c r="E15" s="86"/>
      <c r="F15" s="86"/>
      <c r="G15" s="87">
        <f>SUM(G16,G27)</f>
        <v>27065.6</v>
      </c>
    </row>
    <row r="16" spans="1:7" ht="63">
      <c r="A16" s="40" t="s">
        <v>249</v>
      </c>
      <c r="B16" s="86" t="s">
        <v>245</v>
      </c>
      <c r="C16" s="86" t="s">
        <v>125</v>
      </c>
      <c r="D16" s="86" t="s">
        <v>248</v>
      </c>
      <c r="E16" s="86" t="s">
        <v>250</v>
      </c>
      <c r="F16" s="86"/>
      <c r="G16" s="88">
        <f>SUM(G17,G21,G24)</f>
        <v>27025.6</v>
      </c>
    </row>
    <row r="17" spans="1:7" ht="15.75">
      <c r="A17" s="40" t="s">
        <v>251</v>
      </c>
      <c r="B17" s="86" t="s">
        <v>245</v>
      </c>
      <c r="C17" s="86" t="s">
        <v>125</v>
      </c>
      <c r="D17" s="86" t="s">
        <v>248</v>
      </c>
      <c r="E17" s="86" t="s">
        <v>252</v>
      </c>
      <c r="F17" s="86"/>
      <c r="G17" s="88">
        <f>SUM(G18:G20)</f>
        <v>25452.2</v>
      </c>
    </row>
    <row r="18" spans="1:7" ht="15.75">
      <c r="A18" s="40" t="s">
        <v>253</v>
      </c>
      <c r="B18" s="86" t="s">
        <v>245</v>
      </c>
      <c r="C18" s="86" t="s">
        <v>125</v>
      </c>
      <c r="D18" s="86" t="s">
        <v>248</v>
      </c>
      <c r="E18" s="86" t="s">
        <v>252</v>
      </c>
      <c r="F18" s="86" t="s">
        <v>254</v>
      </c>
      <c r="G18" s="89">
        <f>13335+4027.2</f>
        <v>17362.2</v>
      </c>
    </row>
    <row r="19" spans="1:7" ht="31.5">
      <c r="A19" s="40" t="s">
        <v>255</v>
      </c>
      <c r="B19" s="86" t="s">
        <v>245</v>
      </c>
      <c r="C19" s="86" t="s">
        <v>125</v>
      </c>
      <c r="D19" s="86" t="s">
        <v>248</v>
      </c>
      <c r="E19" s="86" t="s">
        <v>252</v>
      </c>
      <c r="F19" s="86" t="s">
        <v>256</v>
      </c>
      <c r="G19" s="89">
        <v>200</v>
      </c>
    </row>
    <row r="20" spans="1:8" ht="31.5">
      <c r="A20" s="40" t="s">
        <v>257</v>
      </c>
      <c r="B20" s="86" t="s">
        <v>245</v>
      </c>
      <c r="C20" s="86" t="s">
        <v>125</v>
      </c>
      <c r="D20" s="86" t="s">
        <v>248</v>
      </c>
      <c r="E20" s="86" t="s">
        <v>252</v>
      </c>
      <c r="F20" s="86" t="s">
        <v>258</v>
      </c>
      <c r="G20" s="89">
        <f>7416+14+500-40</f>
        <v>7890</v>
      </c>
      <c r="H20" s="90"/>
    </row>
    <row r="21" spans="1:7" ht="47.25">
      <c r="A21" s="40" t="s">
        <v>259</v>
      </c>
      <c r="B21" s="86" t="s">
        <v>245</v>
      </c>
      <c r="C21" s="86" t="s">
        <v>125</v>
      </c>
      <c r="D21" s="86" t="s">
        <v>248</v>
      </c>
      <c r="E21" s="86" t="s">
        <v>260</v>
      </c>
      <c r="F21" s="86"/>
      <c r="G21" s="88">
        <f>SUM(G22:G23)</f>
        <v>1461.3</v>
      </c>
    </row>
    <row r="22" spans="1:7" ht="15.75">
      <c r="A22" s="40" t="s">
        <v>253</v>
      </c>
      <c r="B22" s="86" t="s">
        <v>245</v>
      </c>
      <c r="C22" s="86" t="s">
        <v>125</v>
      </c>
      <c r="D22" s="86" t="s">
        <v>248</v>
      </c>
      <c r="E22" s="86" t="s">
        <v>260</v>
      </c>
      <c r="F22" s="86" t="s">
        <v>254</v>
      </c>
      <c r="G22" s="91">
        <f>1107+334.3</f>
        <v>1441.3</v>
      </c>
    </row>
    <row r="23" spans="1:7" ht="31.5">
      <c r="A23" s="40" t="s">
        <v>255</v>
      </c>
      <c r="B23" s="86" t="s">
        <v>245</v>
      </c>
      <c r="C23" s="86" t="s">
        <v>125</v>
      </c>
      <c r="D23" s="86" t="s">
        <v>248</v>
      </c>
      <c r="E23" s="86" t="s">
        <v>260</v>
      </c>
      <c r="F23" s="86" t="s">
        <v>256</v>
      </c>
      <c r="G23" s="91">
        <v>20</v>
      </c>
    </row>
    <row r="24" spans="1:7" ht="204.75">
      <c r="A24" s="40" t="s">
        <v>261</v>
      </c>
      <c r="B24" s="86" t="s">
        <v>245</v>
      </c>
      <c r="C24" s="86" t="s">
        <v>125</v>
      </c>
      <c r="D24" s="86" t="s">
        <v>248</v>
      </c>
      <c r="E24" s="86" t="s">
        <v>262</v>
      </c>
      <c r="F24" s="86"/>
      <c r="G24" s="88">
        <f>SUM(G25:G26)</f>
        <v>112.1</v>
      </c>
    </row>
    <row r="25" spans="1:7" ht="15.75">
      <c r="A25" s="92" t="s">
        <v>253</v>
      </c>
      <c r="B25" s="93" t="s">
        <v>245</v>
      </c>
      <c r="C25" s="93" t="s">
        <v>125</v>
      </c>
      <c r="D25" s="93" t="s">
        <v>248</v>
      </c>
      <c r="E25" s="93" t="s">
        <v>262</v>
      </c>
      <c r="F25" s="86" t="s">
        <v>254</v>
      </c>
      <c r="G25" s="88">
        <v>112.1</v>
      </c>
    </row>
    <row r="26" spans="1:7" ht="31.5" hidden="1">
      <c r="A26" s="40" t="s">
        <v>257</v>
      </c>
      <c r="B26" s="93" t="s">
        <v>245</v>
      </c>
      <c r="C26" s="93" t="s">
        <v>125</v>
      </c>
      <c r="D26" s="93" t="s">
        <v>248</v>
      </c>
      <c r="E26" s="93" t="s">
        <v>262</v>
      </c>
      <c r="F26" s="93" t="s">
        <v>258</v>
      </c>
      <c r="G26" s="89">
        <v>0</v>
      </c>
    </row>
    <row r="27" spans="1:7" ht="15.75">
      <c r="A27" s="40" t="s">
        <v>263</v>
      </c>
      <c r="B27" s="93" t="s">
        <v>245</v>
      </c>
      <c r="C27" s="93" t="s">
        <v>125</v>
      </c>
      <c r="D27" s="93" t="s">
        <v>248</v>
      </c>
      <c r="E27" s="93" t="s">
        <v>264</v>
      </c>
      <c r="F27" s="93"/>
      <c r="G27" s="94">
        <f>G28</f>
        <v>40</v>
      </c>
    </row>
    <row r="28" spans="1:7" ht="63">
      <c r="A28" s="95" t="s">
        <v>265</v>
      </c>
      <c r="B28" s="93" t="s">
        <v>245</v>
      </c>
      <c r="C28" s="93" t="s">
        <v>125</v>
      </c>
      <c r="D28" s="93" t="s">
        <v>248</v>
      </c>
      <c r="E28" s="93" t="s">
        <v>266</v>
      </c>
      <c r="F28" s="93"/>
      <c r="G28" s="94">
        <f>G29</f>
        <v>40</v>
      </c>
    </row>
    <row r="29" spans="1:7" ht="31.5">
      <c r="A29" s="40" t="s">
        <v>257</v>
      </c>
      <c r="B29" s="93" t="s">
        <v>245</v>
      </c>
      <c r="C29" s="93" t="s">
        <v>125</v>
      </c>
      <c r="D29" s="93" t="s">
        <v>248</v>
      </c>
      <c r="E29" s="93" t="s">
        <v>266</v>
      </c>
      <c r="F29" s="93" t="s">
        <v>258</v>
      </c>
      <c r="G29" s="89">
        <v>40</v>
      </c>
    </row>
    <row r="30" spans="1:7" ht="15.75">
      <c r="A30" s="92" t="s">
        <v>267</v>
      </c>
      <c r="B30" s="93" t="s">
        <v>245</v>
      </c>
      <c r="C30" s="93" t="s">
        <v>125</v>
      </c>
      <c r="D30" s="93" t="s">
        <v>133</v>
      </c>
      <c r="E30" s="93"/>
      <c r="F30" s="93"/>
      <c r="G30" s="96">
        <f>G31</f>
        <v>54.2</v>
      </c>
    </row>
    <row r="31" spans="1:7" ht="54.75" customHeight="1">
      <c r="A31" s="92" t="s">
        <v>268</v>
      </c>
      <c r="B31" s="93" t="s">
        <v>245</v>
      </c>
      <c r="C31" s="93" t="s">
        <v>125</v>
      </c>
      <c r="D31" s="93" t="s">
        <v>133</v>
      </c>
      <c r="E31" s="93" t="s">
        <v>269</v>
      </c>
      <c r="F31" s="93"/>
      <c r="G31" s="89">
        <f>G32</f>
        <v>54.2</v>
      </c>
    </row>
    <row r="32" spans="1:7" ht="36" customHeight="1">
      <c r="A32" s="40" t="s">
        <v>257</v>
      </c>
      <c r="B32" s="93" t="s">
        <v>245</v>
      </c>
      <c r="C32" s="93" t="s">
        <v>125</v>
      </c>
      <c r="D32" s="93" t="s">
        <v>133</v>
      </c>
      <c r="E32" s="93" t="s">
        <v>269</v>
      </c>
      <c r="F32" s="93" t="s">
        <v>258</v>
      </c>
      <c r="G32" s="89">
        <v>54.2</v>
      </c>
    </row>
    <row r="33" spans="1:7" ht="15.75">
      <c r="A33" s="40" t="s">
        <v>270</v>
      </c>
      <c r="B33" s="86" t="s">
        <v>245</v>
      </c>
      <c r="C33" s="86" t="s">
        <v>125</v>
      </c>
      <c r="D33" s="86" t="s">
        <v>148</v>
      </c>
      <c r="E33" s="86"/>
      <c r="F33" s="86"/>
      <c r="G33" s="87">
        <f>SUM(G34)</f>
        <v>3000</v>
      </c>
    </row>
    <row r="34" spans="1:7" ht="15.75">
      <c r="A34" s="40" t="s">
        <v>270</v>
      </c>
      <c r="B34" s="86" t="s">
        <v>245</v>
      </c>
      <c r="C34" s="86" t="s">
        <v>125</v>
      </c>
      <c r="D34" s="86" t="s">
        <v>148</v>
      </c>
      <c r="E34" s="86" t="s">
        <v>271</v>
      </c>
      <c r="F34" s="86"/>
      <c r="G34" s="88">
        <f>SUM(G35)</f>
        <v>3000</v>
      </c>
    </row>
    <row r="35" spans="1:8" ht="15.75">
      <c r="A35" s="40" t="s">
        <v>272</v>
      </c>
      <c r="B35" s="86" t="s">
        <v>245</v>
      </c>
      <c r="C35" s="86" t="s">
        <v>125</v>
      </c>
      <c r="D35" s="86" t="s">
        <v>148</v>
      </c>
      <c r="E35" s="86" t="s">
        <v>273</v>
      </c>
      <c r="F35" s="86"/>
      <c r="G35" s="88">
        <f>SUM(G36)</f>
        <v>3000</v>
      </c>
      <c r="H35" s="90"/>
    </row>
    <row r="36" spans="1:7" ht="15.75">
      <c r="A36" s="40" t="s">
        <v>274</v>
      </c>
      <c r="B36" s="86" t="s">
        <v>245</v>
      </c>
      <c r="C36" s="86" t="s">
        <v>125</v>
      </c>
      <c r="D36" s="86" t="s">
        <v>148</v>
      </c>
      <c r="E36" s="86" t="s">
        <v>273</v>
      </c>
      <c r="F36" s="86" t="s">
        <v>275</v>
      </c>
      <c r="G36" s="91">
        <v>3000</v>
      </c>
    </row>
    <row r="37" spans="1:7" ht="15.75">
      <c r="A37" s="40" t="s">
        <v>276</v>
      </c>
      <c r="B37" s="86" t="s">
        <v>245</v>
      </c>
      <c r="C37" s="86" t="s">
        <v>125</v>
      </c>
      <c r="D37" s="86" t="s">
        <v>277</v>
      </c>
      <c r="E37" s="86"/>
      <c r="F37" s="86"/>
      <c r="G37" s="88">
        <f>SUM(G38,G40,G42)</f>
        <v>7300</v>
      </c>
    </row>
    <row r="38" spans="1:7" ht="31.5" hidden="1">
      <c r="A38" s="97" t="s">
        <v>278</v>
      </c>
      <c r="B38" s="86" t="s">
        <v>245</v>
      </c>
      <c r="C38" s="86" t="s">
        <v>125</v>
      </c>
      <c r="D38" s="86" t="s">
        <v>277</v>
      </c>
      <c r="E38" s="86" t="s">
        <v>279</v>
      </c>
      <c r="F38" s="86"/>
      <c r="G38" s="88">
        <f>SUM(G39)</f>
        <v>0</v>
      </c>
    </row>
    <row r="39" spans="1:7" ht="31.5" hidden="1">
      <c r="A39" s="97" t="s">
        <v>280</v>
      </c>
      <c r="B39" s="86" t="s">
        <v>245</v>
      </c>
      <c r="C39" s="86" t="s">
        <v>125</v>
      </c>
      <c r="D39" s="86" t="s">
        <v>277</v>
      </c>
      <c r="E39" s="86" t="s">
        <v>279</v>
      </c>
      <c r="F39" s="86" t="s">
        <v>281</v>
      </c>
      <c r="G39" s="91">
        <v>0</v>
      </c>
    </row>
    <row r="40" spans="1:10" ht="15.75">
      <c r="A40" s="40" t="s">
        <v>282</v>
      </c>
      <c r="B40" s="86" t="s">
        <v>245</v>
      </c>
      <c r="C40" s="86" t="s">
        <v>125</v>
      </c>
      <c r="D40" s="86" t="s">
        <v>277</v>
      </c>
      <c r="E40" s="86" t="s">
        <v>283</v>
      </c>
      <c r="F40" s="86"/>
      <c r="G40" s="88">
        <f>SUM(G41)</f>
        <v>4600</v>
      </c>
      <c r="H40" s="90"/>
      <c r="J40" s="85"/>
    </row>
    <row r="41" spans="1:7" ht="15.75">
      <c r="A41" s="40" t="s">
        <v>284</v>
      </c>
      <c r="B41" s="86" t="s">
        <v>245</v>
      </c>
      <c r="C41" s="86" t="s">
        <v>125</v>
      </c>
      <c r="D41" s="86" t="s">
        <v>277</v>
      </c>
      <c r="E41" s="86" t="s">
        <v>283</v>
      </c>
      <c r="F41" s="86" t="s">
        <v>285</v>
      </c>
      <c r="G41" s="91">
        <v>4600</v>
      </c>
    </row>
    <row r="42" spans="1:7" ht="15.75">
      <c r="A42" s="40" t="s">
        <v>263</v>
      </c>
      <c r="B42" s="86" t="s">
        <v>245</v>
      </c>
      <c r="C42" s="86" t="s">
        <v>125</v>
      </c>
      <c r="D42" s="86" t="s">
        <v>277</v>
      </c>
      <c r="E42" s="86" t="s">
        <v>264</v>
      </c>
      <c r="F42" s="86"/>
      <c r="G42" s="88">
        <f>SUM(G43)</f>
        <v>2700</v>
      </c>
    </row>
    <row r="43" spans="1:8" ht="78.75">
      <c r="A43" s="40" t="s">
        <v>286</v>
      </c>
      <c r="B43" s="86" t="s">
        <v>245</v>
      </c>
      <c r="C43" s="86" t="s">
        <v>125</v>
      </c>
      <c r="D43" s="86" t="s">
        <v>277</v>
      </c>
      <c r="E43" s="86" t="s">
        <v>287</v>
      </c>
      <c r="F43" s="86"/>
      <c r="G43" s="88">
        <f>SUM(G44)</f>
        <v>2700</v>
      </c>
      <c r="H43" s="90"/>
    </row>
    <row r="44" spans="1:7" ht="47.25">
      <c r="A44" s="92" t="s">
        <v>288</v>
      </c>
      <c r="B44" s="86" t="s">
        <v>245</v>
      </c>
      <c r="C44" s="86" t="s">
        <v>125</v>
      </c>
      <c r="D44" s="86" t="s">
        <v>277</v>
      </c>
      <c r="E44" s="93" t="s">
        <v>287</v>
      </c>
      <c r="F44" s="86" t="s">
        <v>289</v>
      </c>
      <c r="G44" s="89">
        <v>2700</v>
      </c>
    </row>
    <row r="45" spans="1:7" ht="15.75">
      <c r="A45" s="40" t="s">
        <v>290</v>
      </c>
      <c r="B45" s="86" t="s">
        <v>245</v>
      </c>
      <c r="C45" s="86" t="s">
        <v>248</v>
      </c>
      <c r="D45" s="86"/>
      <c r="E45" s="86"/>
      <c r="F45" s="86"/>
      <c r="G45" s="87">
        <f>SUM(G51,G46)</f>
        <v>3206.5</v>
      </c>
    </row>
    <row r="46" spans="1:7" ht="15.75" hidden="1">
      <c r="A46" s="98" t="s">
        <v>291</v>
      </c>
      <c r="B46" s="86" t="s">
        <v>245</v>
      </c>
      <c r="C46" s="86" t="s">
        <v>248</v>
      </c>
      <c r="D46" s="86" t="s">
        <v>292</v>
      </c>
      <c r="E46" s="86"/>
      <c r="F46" s="86"/>
      <c r="G46" s="87">
        <f>G47</f>
        <v>0</v>
      </c>
    </row>
    <row r="47" spans="1:7" ht="15.75" hidden="1">
      <c r="A47" s="98" t="s">
        <v>293</v>
      </c>
      <c r="B47" s="86" t="s">
        <v>245</v>
      </c>
      <c r="C47" s="86" t="s">
        <v>248</v>
      </c>
      <c r="D47" s="86" t="s">
        <v>292</v>
      </c>
      <c r="E47" s="99" t="s">
        <v>294</v>
      </c>
      <c r="F47" s="86"/>
      <c r="G47" s="88">
        <f>G48</f>
        <v>0</v>
      </c>
    </row>
    <row r="48" spans="1:7" ht="19.5" customHeight="1" hidden="1">
      <c r="A48" s="98" t="s">
        <v>295</v>
      </c>
      <c r="B48" s="86" t="s">
        <v>245</v>
      </c>
      <c r="C48" s="86" t="s">
        <v>248</v>
      </c>
      <c r="D48" s="86" t="s">
        <v>292</v>
      </c>
      <c r="E48" s="99" t="s">
        <v>296</v>
      </c>
      <c r="F48" s="86"/>
      <c r="G48" s="88">
        <f>G49</f>
        <v>0</v>
      </c>
    </row>
    <row r="49" spans="1:7" ht="31.5" hidden="1">
      <c r="A49" s="98" t="s">
        <v>297</v>
      </c>
      <c r="B49" s="86" t="s">
        <v>245</v>
      </c>
      <c r="C49" s="86" t="s">
        <v>248</v>
      </c>
      <c r="D49" s="86" t="s">
        <v>292</v>
      </c>
      <c r="E49" s="99" t="s">
        <v>298</v>
      </c>
      <c r="F49" s="86"/>
      <c r="G49" s="88">
        <f>G50</f>
        <v>0</v>
      </c>
    </row>
    <row r="50" spans="1:7" ht="63" hidden="1">
      <c r="A50" s="98" t="s">
        <v>299</v>
      </c>
      <c r="B50" s="86" t="s">
        <v>245</v>
      </c>
      <c r="C50" s="86" t="s">
        <v>248</v>
      </c>
      <c r="D50" s="86" t="s">
        <v>292</v>
      </c>
      <c r="E50" s="99" t="s">
        <v>298</v>
      </c>
      <c r="F50" s="86" t="s">
        <v>300</v>
      </c>
      <c r="G50" s="91">
        <v>0</v>
      </c>
    </row>
    <row r="51" spans="1:7" ht="15.75">
      <c r="A51" s="40" t="s">
        <v>301</v>
      </c>
      <c r="B51" s="86" t="s">
        <v>245</v>
      </c>
      <c r="C51" s="86" t="s">
        <v>248</v>
      </c>
      <c r="D51" s="93" t="s">
        <v>153</v>
      </c>
      <c r="E51" s="86"/>
      <c r="F51" s="86"/>
      <c r="G51" s="87">
        <f>SUM(G56,G60,G52)</f>
        <v>3206.5</v>
      </c>
    </row>
    <row r="52" spans="1:7" ht="31.5">
      <c r="A52" s="98" t="s">
        <v>302</v>
      </c>
      <c r="B52" s="86" t="s">
        <v>245</v>
      </c>
      <c r="C52" s="86" t="s">
        <v>248</v>
      </c>
      <c r="D52" s="93" t="s">
        <v>153</v>
      </c>
      <c r="E52" s="99" t="s">
        <v>250</v>
      </c>
      <c r="F52" s="86"/>
      <c r="G52" s="87">
        <f>G53</f>
        <v>39.6</v>
      </c>
    </row>
    <row r="53" spans="1:7" ht="78.75">
      <c r="A53" s="98" t="s">
        <v>303</v>
      </c>
      <c r="B53" s="86" t="s">
        <v>245</v>
      </c>
      <c r="C53" s="86" t="s">
        <v>248</v>
      </c>
      <c r="D53" s="93" t="s">
        <v>153</v>
      </c>
      <c r="E53" s="99" t="s">
        <v>304</v>
      </c>
      <c r="F53" s="86"/>
      <c r="G53" s="91">
        <f>SUM(G54:G55)</f>
        <v>39.6</v>
      </c>
    </row>
    <row r="54" spans="1:7" ht="15.75" hidden="1">
      <c r="A54" s="100" t="s">
        <v>253</v>
      </c>
      <c r="B54" s="86" t="s">
        <v>245</v>
      </c>
      <c r="C54" s="86" t="s">
        <v>248</v>
      </c>
      <c r="D54" s="93" t="s">
        <v>153</v>
      </c>
      <c r="E54" s="99" t="s">
        <v>304</v>
      </c>
      <c r="F54" s="86" t="s">
        <v>254</v>
      </c>
      <c r="G54" s="91"/>
    </row>
    <row r="55" spans="1:7" ht="31.5">
      <c r="A55" s="40" t="s">
        <v>257</v>
      </c>
      <c r="B55" s="86" t="s">
        <v>245</v>
      </c>
      <c r="C55" s="86" t="s">
        <v>248</v>
      </c>
      <c r="D55" s="93" t="s">
        <v>153</v>
      </c>
      <c r="E55" s="99" t="s">
        <v>304</v>
      </c>
      <c r="F55" s="86" t="s">
        <v>258</v>
      </c>
      <c r="G55" s="91">
        <v>39.6</v>
      </c>
    </row>
    <row r="56" spans="1:7" ht="31.5">
      <c r="A56" s="40" t="s">
        <v>305</v>
      </c>
      <c r="B56" s="86" t="s">
        <v>245</v>
      </c>
      <c r="C56" s="86" t="s">
        <v>248</v>
      </c>
      <c r="D56" s="93" t="s">
        <v>153</v>
      </c>
      <c r="E56" s="86" t="s">
        <v>306</v>
      </c>
      <c r="F56" s="86"/>
      <c r="G56" s="88">
        <f>SUM(G57)</f>
        <v>134.4</v>
      </c>
    </row>
    <row r="57" spans="1:7" ht="47.25">
      <c r="A57" s="101" t="s">
        <v>307</v>
      </c>
      <c r="B57" s="86" t="s">
        <v>245</v>
      </c>
      <c r="C57" s="86" t="s">
        <v>248</v>
      </c>
      <c r="D57" s="93" t="s">
        <v>153</v>
      </c>
      <c r="E57" s="93" t="s">
        <v>308</v>
      </c>
      <c r="F57" s="86"/>
      <c r="G57" s="88">
        <f>SUM(G58)</f>
        <v>134.4</v>
      </c>
    </row>
    <row r="58" spans="1:7" ht="47.25">
      <c r="A58" s="98" t="s">
        <v>309</v>
      </c>
      <c r="B58" s="86" t="s">
        <v>245</v>
      </c>
      <c r="C58" s="86" t="s">
        <v>248</v>
      </c>
      <c r="D58" s="93" t="s">
        <v>153</v>
      </c>
      <c r="E58" s="93" t="s">
        <v>310</v>
      </c>
      <c r="F58" s="86"/>
      <c r="G58" s="88">
        <f>SUM(G59)</f>
        <v>134.4</v>
      </c>
    </row>
    <row r="59" spans="1:7" ht="47.25">
      <c r="A59" s="92" t="s">
        <v>288</v>
      </c>
      <c r="B59" s="86" t="s">
        <v>245</v>
      </c>
      <c r="C59" s="86" t="s">
        <v>248</v>
      </c>
      <c r="D59" s="93" t="s">
        <v>153</v>
      </c>
      <c r="E59" s="93" t="s">
        <v>310</v>
      </c>
      <c r="F59" s="86" t="s">
        <v>289</v>
      </c>
      <c r="G59" s="91">
        <v>134.4</v>
      </c>
    </row>
    <row r="60" spans="1:7" ht="15.75">
      <c r="A60" s="40" t="s">
        <v>263</v>
      </c>
      <c r="B60" s="86" t="s">
        <v>245</v>
      </c>
      <c r="C60" s="86" t="s">
        <v>248</v>
      </c>
      <c r="D60" s="93" t="s">
        <v>153</v>
      </c>
      <c r="E60" s="86" t="s">
        <v>264</v>
      </c>
      <c r="F60" s="86"/>
      <c r="G60" s="88">
        <f>SUM(G63,G61)</f>
        <v>3032.5</v>
      </c>
    </row>
    <row r="61" spans="1:8" ht="78.75">
      <c r="A61" s="92" t="s">
        <v>311</v>
      </c>
      <c r="B61" s="86" t="s">
        <v>245</v>
      </c>
      <c r="C61" s="86" t="s">
        <v>248</v>
      </c>
      <c r="D61" s="86" t="s">
        <v>153</v>
      </c>
      <c r="E61" s="86" t="s">
        <v>312</v>
      </c>
      <c r="F61" s="86"/>
      <c r="G61" s="88">
        <f>SUM(G62)</f>
        <v>82.5</v>
      </c>
      <c r="H61" s="90"/>
    </row>
    <row r="62" spans="1:7" ht="47.25">
      <c r="A62" s="92" t="s">
        <v>288</v>
      </c>
      <c r="B62" s="86" t="s">
        <v>245</v>
      </c>
      <c r="C62" s="86" t="s">
        <v>248</v>
      </c>
      <c r="D62" s="86" t="s">
        <v>153</v>
      </c>
      <c r="E62" s="86" t="s">
        <v>312</v>
      </c>
      <c r="F62" s="86" t="s">
        <v>289</v>
      </c>
      <c r="G62" s="91">
        <v>82.5</v>
      </c>
    </row>
    <row r="63" spans="1:8" ht="63">
      <c r="A63" s="102" t="s">
        <v>313</v>
      </c>
      <c r="B63" s="86" t="s">
        <v>245</v>
      </c>
      <c r="C63" s="86" t="s">
        <v>248</v>
      </c>
      <c r="D63" s="93" t="s">
        <v>153</v>
      </c>
      <c r="E63" s="86" t="s">
        <v>314</v>
      </c>
      <c r="F63" s="86"/>
      <c r="G63" s="88">
        <f>SUM(G64)</f>
        <v>2950</v>
      </c>
      <c r="H63" s="90"/>
    </row>
    <row r="64" spans="1:7" ht="47.25">
      <c r="A64" s="92" t="s">
        <v>288</v>
      </c>
      <c r="B64" s="86" t="s">
        <v>245</v>
      </c>
      <c r="C64" s="86" t="s">
        <v>248</v>
      </c>
      <c r="D64" s="93" t="s">
        <v>153</v>
      </c>
      <c r="E64" s="86" t="s">
        <v>314</v>
      </c>
      <c r="F64" s="86" t="s">
        <v>289</v>
      </c>
      <c r="G64" s="91">
        <v>2950</v>
      </c>
    </row>
    <row r="65" spans="1:7" ht="15.75">
      <c r="A65" s="40" t="s">
        <v>315</v>
      </c>
      <c r="B65" s="86" t="s">
        <v>245</v>
      </c>
      <c r="C65" s="86" t="s">
        <v>133</v>
      </c>
      <c r="D65" s="86"/>
      <c r="E65" s="86"/>
      <c r="F65" s="86"/>
      <c r="G65" s="87">
        <f>SUM(G66,G90,G94)</f>
        <v>5000</v>
      </c>
    </row>
    <row r="66" spans="1:7" ht="15.75" hidden="1">
      <c r="A66" s="40" t="s">
        <v>316</v>
      </c>
      <c r="B66" s="86" t="s">
        <v>245</v>
      </c>
      <c r="C66" s="86" t="s">
        <v>133</v>
      </c>
      <c r="D66" s="86" t="s">
        <v>125</v>
      </c>
      <c r="E66" s="86"/>
      <c r="F66" s="86"/>
      <c r="G66" s="87">
        <f>SUM(G67,G82,G85)</f>
        <v>0</v>
      </c>
    </row>
    <row r="67" spans="1:7" ht="47.25" hidden="1">
      <c r="A67" s="40" t="s">
        <v>317</v>
      </c>
      <c r="B67" s="86" t="s">
        <v>245</v>
      </c>
      <c r="C67" s="86" t="s">
        <v>133</v>
      </c>
      <c r="D67" s="86" t="s">
        <v>125</v>
      </c>
      <c r="E67" s="86" t="s">
        <v>318</v>
      </c>
      <c r="F67" s="86"/>
      <c r="G67" s="88">
        <f>SUM(G68,G73)</f>
        <v>0</v>
      </c>
    </row>
    <row r="68" spans="1:7" ht="94.5" hidden="1">
      <c r="A68" s="40" t="s">
        <v>319</v>
      </c>
      <c r="B68" s="86" t="s">
        <v>245</v>
      </c>
      <c r="C68" s="86" t="s">
        <v>133</v>
      </c>
      <c r="D68" s="86" t="s">
        <v>125</v>
      </c>
      <c r="E68" s="86" t="s">
        <v>320</v>
      </c>
      <c r="F68" s="86"/>
      <c r="G68" s="88">
        <f>SUM(G69,G71)</f>
        <v>0</v>
      </c>
    </row>
    <row r="69" spans="1:7" ht="70.5" customHeight="1" hidden="1">
      <c r="A69" s="40" t="s">
        <v>321</v>
      </c>
      <c r="B69" s="86" t="s">
        <v>245</v>
      </c>
      <c r="C69" s="86" t="s">
        <v>133</v>
      </c>
      <c r="D69" s="86" t="s">
        <v>125</v>
      </c>
      <c r="E69" s="86" t="s">
        <v>322</v>
      </c>
      <c r="F69" s="86"/>
      <c r="G69" s="88">
        <f>SUM(G70)</f>
        <v>0</v>
      </c>
    </row>
    <row r="70" spans="1:7" ht="15.75" hidden="1">
      <c r="A70" s="40" t="s">
        <v>323</v>
      </c>
      <c r="B70" s="86" t="s">
        <v>245</v>
      </c>
      <c r="C70" s="86" t="s">
        <v>133</v>
      </c>
      <c r="D70" s="86" t="s">
        <v>125</v>
      </c>
      <c r="E70" s="86" t="s">
        <v>322</v>
      </c>
      <c r="F70" s="86" t="s">
        <v>324</v>
      </c>
      <c r="G70" s="91"/>
    </row>
    <row r="71" spans="1:7" ht="78.75" hidden="1">
      <c r="A71" s="40" t="s">
        <v>325</v>
      </c>
      <c r="B71" s="86" t="s">
        <v>245</v>
      </c>
      <c r="C71" s="86" t="s">
        <v>133</v>
      </c>
      <c r="D71" s="86" t="s">
        <v>125</v>
      </c>
      <c r="E71" s="86" t="s">
        <v>326</v>
      </c>
      <c r="F71" s="86"/>
      <c r="G71" s="88">
        <f>SUM(G72)</f>
        <v>0</v>
      </c>
    </row>
    <row r="72" spans="1:7" ht="31.5" hidden="1">
      <c r="A72" s="40" t="s">
        <v>280</v>
      </c>
      <c r="B72" s="86" t="s">
        <v>245</v>
      </c>
      <c r="C72" s="86" t="s">
        <v>133</v>
      </c>
      <c r="D72" s="86" t="s">
        <v>125</v>
      </c>
      <c r="E72" s="86" t="s">
        <v>326</v>
      </c>
      <c r="F72" s="86" t="s">
        <v>281</v>
      </c>
      <c r="G72" s="91"/>
    </row>
    <row r="73" spans="1:7" ht="63" hidden="1">
      <c r="A73" s="40" t="s">
        <v>327</v>
      </c>
      <c r="B73" s="86" t="s">
        <v>245</v>
      </c>
      <c r="C73" s="86" t="s">
        <v>133</v>
      </c>
      <c r="D73" s="86" t="s">
        <v>125</v>
      </c>
      <c r="E73" s="86" t="s">
        <v>328</v>
      </c>
      <c r="F73" s="86"/>
      <c r="G73" s="88">
        <f>SUM(G74,G78)</f>
        <v>0</v>
      </c>
    </row>
    <row r="74" spans="1:7" ht="31.5" hidden="1">
      <c r="A74" s="40" t="s">
        <v>329</v>
      </c>
      <c r="B74" s="86" t="s">
        <v>245</v>
      </c>
      <c r="C74" s="86" t="s">
        <v>133</v>
      </c>
      <c r="D74" s="86" t="s">
        <v>125</v>
      </c>
      <c r="E74" s="86" t="s">
        <v>330</v>
      </c>
      <c r="F74" s="86"/>
      <c r="G74" s="88">
        <f>SUM(G75)</f>
        <v>0</v>
      </c>
    </row>
    <row r="75" spans="1:7" ht="47.25" hidden="1">
      <c r="A75" s="92" t="s">
        <v>288</v>
      </c>
      <c r="B75" s="86" t="s">
        <v>245</v>
      </c>
      <c r="C75" s="86" t="s">
        <v>133</v>
      </c>
      <c r="D75" s="86" t="s">
        <v>125</v>
      </c>
      <c r="E75" s="86" t="s">
        <v>330</v>
      </c>
      <c r="F75" s="86" t="s">
        <v>289</v>
      </c>
      <c r="G75" s="88">
        <f>SUM(G76:G77)</f>
        <v>0</v>
      </c>
    </row>
    <row r="76" spans="1:7" ht="31.5" hidden="1">
      <c r="A76" s="40" t="s">
        <v>331</v>
      </c>
      <c r="B76" s="86" t="s">
        <v>245</v>
      </c>
      <c r="C76" s="86" t="s">
        <v>133</v>
      </c>
      <c r="D76" s="86" t="s">
        <v>125</v>
      </c>
      <c r="E76" s="86" t="s">
        <v>330</v>
      </c>
      <c r="F76" s="86" t="s">
        <v>324</v>
      </c>
      <c r="G76" s="91"/>
    </row>
    <row r="77" spans="1:7" ht="15.75" hidden="1">
      <c r="A77" s="40" t="s">
        <v>332</v>
      </c>
      <c r="B77" s="86" t="s">
        <v>245</v>
      </c>
      <c r="C77" s="86" t="s">
        <v>133</v>
      </c>
      <c r="D77" s="86" t="s">
        <v>125</v>
      </c>
      <c r="E77" s="86" t="s">
        <v>330</v>
      </c>
      <c r="F77" s="86" t="s">
        <v>289</v>
      </c>
      <c r="G77" s="91">
        <v>0</v>
      </c>
    </row>
    <row r="78" spans="1:7" ht="31.5" hidden="1">
      <c r="A78" s="40" t="s">
        <v>333</v>
      </c>
      <c r="B78" s="86" t="s">
        <v>245</v>
      </c>
      <c r="C78" s="86" t="s">
        <v>133</v>
      </c>
      <c r="D78" s="86" t="s">
        <v>125</v>
      </c>
      <c r="E78" s="86" t="s">
        <v>334</v>
      </c>
      <c r="F78" s="86"/>
      <c r="G78" s="88">
        <f>SUM(G79)</f>
        <v>0</v>
      </c>
    </row>
    <row r="79" spans="1:7" ht="31.5" hidden="1">
      <c r="A79" s="40" t="s">
        <v>280</v>
      </c>
      <c r="B79" s="86" t="s">
        <v>245</v>
      </c>
      <c r="C79" s="86" t="s">
        <v>133</v>
      </c>
      <c r="D79" s="86" t="s">
        <v>125</v>
      </c>
      <c r="E79" s="86" t="s">
        <v>334</v>
      </c>
      <c r="F79" s="86" t="s">
        <v>281</v>
      </c>
      <c r="G79" s="88">
        <f>SUM(G80:G81)</f>
        <v>0</v>
      </c>
    </row>
    <row r="80" spans="1:7" ht="31.5" hidden="1">
      <c r="A80" s="40" t="s">
        <v>331</v>
      </c>
      <c r="B80" s="86" t="s">
        <v>245</v>
      </c>
      <c r="C80" s="86" t="s">
        <v>133</v>
      </c>
      <c r="D80" s="86" t="s">
        <v>125</v>
      </c>
      <c r="E80" s="86" t="s">
        <v>334</v>
      </c>
      <c r="F80" s="86" t="s">
        <v>281</v>
      </c>
      <c r="G80" s="91"/>
    </row>
    <row r="81" spans="1:7" ht="31.5" hidden="1">
      <c r="A81" s="40" t="s">
        <v>335</v>
      </c>
      <c r="B81" s="86" t="s">
        <v>245</v>
      </c>
      <c r="C81" s="86" t="s">
        <v>133</v>
      </c>
      <c r="D81" s="86" t="s">
        <v>125</v>
      </c>
      <c r="E81" s="86" t="s">
        <v>334</v>
      </c>
      <c r="F81" s="86" t="s">
        <v>281</v>
      </c>
      <c r="G81" s="91"/>
    </row>
    <row r="82" spans="1:7" ht="15.75" hidden="1">
      <c r="A82" s="40" t="s">
        <v>336</v>
      </c>
      <c r="B82" s="86" t="s">
        <v>245</v>
      </c>
      <c r="C82" s="86" t="s">
        <v>133</v>
      </c>
      <c r="D82" s="86" t="s">
        <v>125</v>
      </c>
      <c r="E82" s="86" t="s">
        <v>337</v>
      </c>
      <c r="F82" s="86"/>
      <c r="G82" s="88">
        <f>SUM(G83)</f>
        <v>0</v>
      </c>
    </row>
    <row r="83" spans="1:7" ht="47.25" hidden="1">
      <c r="A83" s="40" t="s">
        <v>338</v>
      </c>
      <c r="B83" s="86" t="s">
        <v>245</v>
      </c>
      <c r="C83" s="86" t="s">
        <v>133</v>
      </c>
      <c r="D83" s="86" t="s">
        <v>125</v>
      </c>
      <c r="E83" s="86" t="s">
        <v>339</v>
      </c>
      <c r="F83" s="86"/>
      <c r="G83" s="88">
        <f>SUM(G84)</f>
        <v>0</v>
      </c>
    </row>
    <row r="84" spans="1:7" ht="15.75" hidden="1">
      <c r="A84" s="40" t="s">
        <v>323</v>
      </c>
      <c r="B84" s="86" t="s">
        <v>245</v>
      </c>
      <c r="C84" s="86" t="s">
        <v>133</v>
      </c>
      <c r="D84" s="86" t="s">
        <v>125</v>
      </c>
      <c r="E84" s="86" t="s">
        <v>339</v>
      </c>
      <c r="F84" s="86" t="s">
        <v>324</v>
      </c>
      <c r="G84" s="91"/>
    </row>
    <row r="85" spans="1:7" ht="15.75" hidden="1">
      <c r="A85" s="40" t="s">
        <v>263</v>
      </c>
      <c r="B85" s="86" t="s">
        <v>245</v>
      </c>
      <c r="C85" s="86" t="s">
        <v>133</v>
      </c>
      <c r="D85" s="86" t="s">
        <v>125</v>
      </c>
      <c r="E85" s="86" t="s">
        <v>264</v>
      </c>
      <c r="F85" s="86"/>
      <c r="G85" s="88">
        <f>SUM(G86,G88)</f>
        <v>0</v>
      </c>
    </row>
    <row r="86" spans="1:7" ht="54" customHeight="1" hidden="1">
      <c r="A86" s="103" t="s">
        <v>340</v>
      </c>
      <c r="B86" s="104" t="s">
        <v>245</v>
      </c>
      <c r="C86" s="104" t="s">
        <v>133</v>
      </c>
      <c r="D86" s="104" t="s">
        <v>125</v>
      </c>
      <c r="E86" s="104" t="s">
        <v>341</v>
      </c>
      <c r="F86" s="104"/>
      <c r="G86" s="88">
        <f>SUM(G87)</f>
        <v>0</v>
      </c>
    </row>
    <row r="87" spans="1:7" ht="47.25" hidden="1">
      <c r="A87" s="92" t="s">
        <v>288</v>
      </c>
      <c r="B87" s="104" t="s">
        <v>245</v>
      </c>
      <c r="C87" s="104" t="s">
        <v>133</v>
      </c>
      <c r="D87" s="104" t="s">
        <v>125</v>
      </c>
      <c r="E87" s="104" t="s">
        <v>341</v>
      </c>
      <c r="F87" s="104" t="s">
        <v>289</v>
      </c>
      <c r="G87" s="91">
        <v>0</v>
      </c>
    </row>
    <row r="88" spans="1:7" ht="63" hidden="1">
      <c r="A88" s="103" t="s">
        <v>342</v>
      </c>
      <c r="B88" s="104" t="s">
        <v>245</v>
      </c>
      <c r="C88" s="104" t="s">
        <v>133</v>
      </c>
      <c r="D88" s="104" t="s">
        <v>125</v>
      </c>
      <c r="E88" s="104" t="s">
        <v>343</v>
      </c>
      <c r="F88" s="104"/>
      <c r="G88" s="105">
        <f>SUM(G89)</f>
        <v>0</v>
      </c>
    </row>
    <row r="89" spans="1:8" ht="15.75" hidden="1">
      <c r="A89" s="106" t="s">
        <v>344</v>
      </c>
      <c r="B89" s="104" t="s">
        <v>245</v>
      </c>
      <c r="C89" s="104" t="s">
        <v>133</v>
      </c>
      <c r="D89" s="104" t="s">
        <v>125</v>
      </c>
      <c r="E89" s="104" t="s">
        <v>343</v>
      </c>
      <c r="F89" s="104" t="s">
        <v>345</v>
      </c>
      <c r="G89" s="107">
        <v>0</v>
      </c>
      <c r="H89" s="108"/>
    </row>
    <row r="90" spans="1:7" ht="15.75">
      <c r="A90" s="40" t="s">
        <v>346</v>
      </c>
      <c r="B90" s="86" t="s">
        <v>245</v>
      </c>
      <c r="C90" s="86" t="s">
        <v>133</v>
      </c>
      <c r="D90" s="86" t="s">
        <v>137</v>
      </c>
      <c r="E90" s="86"/>
      <c r="F90" s="86"/>
      <c r="G90" s="87">
        <f>SUM(G91,)</f>
        <v>5000</v>
      </c>
    </row>
    <row r="91" spans="1:7" ht="15.75">
      <c r="A91" s="40" t="s">
        <v>347</v>
      </c>
      <c r="B91" s="86" t="s">
        <v>245</v>
      </c>
      <c r="C91" s="86" t="s">
        <v>133</v>
      </c>
      <c r="D91" s="86" t="s">
        <v>137</v>
      </c>
      <c r="E91" s="86" t="s">
        <v>348</v>
      </c>
      <c r="F91" s="86"/>
      <c r="G91" s="88">
        <f>SUM(,G92)</f>
        <v>5000</v>
      </c>
    </row>
    <row r="92" spans="1:7" ht="15.75">
      <c r="A92" s="40" t="s">
        <v>349</v>
      </c>
      <c r="B92" s="86" t="s">
        <v>245</v>
      </c>
      <c r="C92" s="86" t="s">
        <v>133</v>
      </c>
      <c r="D92" s="86" t="s">
        <v>137</v>
      </c>
      <c r="E92" s="86" t="s">
        <v>350</v>
      </c>
      <c r="F92" s="86"/>
      <c r="G92" s="88">
        <f>SUM(G93:G93)</f>
        <v>5000</v>
      </c>
    </row>
    <row r="93" spans="1:8" ht="47.25">
      <c r="A93" s="92" t="s">
        <v>288</v>
      </c>
      <c r="B93" s="86" t="s">
        <v>245</v>
      </c>
      <c r="C93" s="86" t="s">
        <v>133</v>
      </c>
      <c r="D93" s="86" t="s">
        <v>137</v>
      </c>
      <c r="E93" s="86" t="s">
        <v>350</v>
      </c>
      <c r="F93" s="104" t="s">
        <v>289</v>
      </c>
      <c r="G93" s="89">
        <v>5000</v>
      </c>
      <c r="H93" s="90"/>
    </row>
    <row r="94" spans="1:7" ht="15.75" hidden="1">
      <c r="A94" s="98" t="s">
        <v>351</v>
      </c>
      <c r="B94" s="86" t="s">
        <v>245</v>
      </c>
      <c r="C94" s="86" t="s">
        <v>133</v>
      </c>
      <c r="D94" s="86" t="s">
        <v>352</v>
      </c>
      <c r="E94" s="86"/>
      <c r="F94" s="86"/>
      <c r="G94" s="96">
        <f>SUM(G95,G99)</f>
        <v>0</v>
      </c>
    </row>
    <row r="95" spans="1:7" ht="15.75" hidden="1">
      <c r="A95" s="98" t="s">
        <v>351</v>
      </c>
      <c r="B95" s="86" t="s">
        <v>245</v>
      </c>
      <c r="C95" s="86" t="s">
        <v>133</v>
      </c>
      <c r="D95" s="86" t="s">
        <v>352</v>
      </c>
      <c r="E95" s="99" t="s">
        <v>353</v>
      </c>
      <c r="F95" s="86"/>
      <c r="G95" s="94">
        <f>G96</f>
        <v>0</v>
      </c>
    </row>
    <row r="96" spans="1:7" ht="55.5" customHeight="1" hidden="1">
      <c r="A96" s="98" t="s">
        <v>354</v>
      </c>
      <c r="B96" s="86" t="s">
        <v>245</v>
      </c>
      <c r="C96" s="86" t="s">
        <v>133</v>
      </c>
      <c r="D96" s="86" t="s">
        <v>352</v>
      </c>
      <c r="E96" s="99" t="s">
        <v>355</v>
      </c>
      <c r="F96" s="86"/>
      <c r="G96" s="94">
        <f>G97</f>
        <v>0</v>
      </c>
    </row>
    <row r="97" spans="1:7" ht="31.5" hidden="1">
      <c r="A97" s="98" t="s">
        <v>356</v>
      </c>
      <c r="B97" s="86" t="s">
        <v>245</v>
      </c>
      <c r="C97" s="86" t="s">
        <v>133</v>
      </c>
      <c r="D97" s="86" t="s">
        <v>352</v>
      </c>
      <c r="E97" s="99" t="s">
        <v>357</v>
      </c>
      <c r="F97" s="86"/>
      <c r="G97" s="94">
        <f>G98</f>
        <v>0</v>
      </c>
    </row>
    <row r="98" spans="1:7" ht="63" hidden="1">
      <c r="A98" s="98" t="s">
        <v>299</v>
      </c>
      <c r="B98" s="86" t="s">
        <v>245</v>
      </c>
      <c r="C98" s="86" t="s">
        <v>133</v>
      </c>
      <c r="D98" s="86" t="s">
        <v>352</v>
      </c>
      <c r="E98" s="99" t="s">
        <v>357</v>
      </c>
      <c r="F98" s="86" t="s">
        <v>300</v>
      </c>
      <c r="G98" s="89">
        <v>0</v>
      </c>
    </row>
    <row r="99" spans="1:7" ht="31.5" hidden="1">
      <c r="A99" s="98" t="s">
        <v>358</v>
      </c>
      <c r="B99" s="86" t="s">
        <v>245</v>
      </c>
      <c r="C99" s="86" t="s">
        <v>133</v>
      </c>
      <c r="D99" s="86" t="s">
        <v>352</v>
      </c>
      <c r="E99" s="99" t="s">
        <v>359</v>
      </c>
      <c r="F99" s="86"/>
      <c r="G99" s="94">
        <f>G100</f>
        <v>0</v>
      </c>
    </row>
    <row r="100" spans="1:7" ht="49.5" customHeight="1" hidden="1">
      <c r="A100" s="92" t="s">
        <v>288</v>
      </c>
      <c r="B100" s="86" t="s">
        <v>245</v>
      </c>
      <c r="C100" s="86" t="s">
        <v>133</v>
      </c>
      <c r="D100" s="86" t="s">
        <v>352</v>
      </c>
      <c r="E100" s="99" t="s">
        <v>359</v>
      </c>
      <c r="F100" s="86" t="s">
        <v>289</v>
      </c>
      <c r="G100" s="89">
        <v>0</v>
      </c>
    </row>
    <row r="101" spans="1:7" ht="15.75" customHeight="1">
      <c r="A101" s="40" t="s">
        <v>360</v>
      </c>
      <c r="B101" s="86" t="s">
        <v>245</v>
      </c>
      <c r="C101" s="86" t="s">
        <v>292</v>
      </c>
      <c r="D101" s="86" t="s">
        <v>122</v>
      </c>
      <c r="E101" s="86"/>
      <c r="F101" s="86"/>
      <c r="G101" s="87">
        <f>SUM(G102,G111,G118,G122)</f>
        <v>23546</v>
      </c>
    </row>
    <row r="102" spans="1:7" ht="15.75" customHeight="1">
      <c r="A102" s="40" t="s">
        <v>361</v>
      </c>
      <c r="B102" s="86" t="s">
        <v>245</v>
      </c>
      <c r="C102" s="86" t="s">
        <v>292</v>
      </c>
      <c r="D102" s="86" t="s">
        <v>125</v>
      </c>
      <c r="E102" s="86"/>
      <c r="F102" s="86"/>
      <c r="G102" s="87">
        <f>SUM(G103,G106)</f>
        <v>15959</v>
      </c>
    </row>
    <row r="103" spans="1:7" ht="36" customHeight="1">
      <c r="A103" s="40" t="s">
        <v>362</v>
      </c>
      <c r="B103" s="86" t="s">
        <v>245</v>
      </c>
      <c r="C103" s="86" t="s">
        <v>292</v>
      </c>
      <c r="D103" s="86" t="s">
        <v>125</v>
      </c>
      <c r="E103" s="86" t="s">
        <v>363</v>
      </c>
      <c r="F103" s="86"/>
      <c r="G103" s="88">
        <f>SUM(G104)</f>
        <v>13447</v>
      </c>
    </row>
    <row r="104" spans="1:7" ht="36" customHeight="1">
      <c r="A104" s="40" t="s">
        <v>364</v>
      </c>
      <c r="B104" s="86" t="s">
        <v>245</v>
      </c>
      <c r="C104" s="86" t="s">
        <v>292</v>
      </c>
      <c r="D104" s="86" t="s">
        <v>125</v>
      </c>
      <c r="E104" s="86" t="s">
        <v>365</v>
      </c>
      <c r="F104" s="86"/>
      <c r="G104" s="88">
        <f>SUM(G105:G105)</f>
        <v>13447</v>
      </c>
    </row>
    <row r="105" spans="1:7" ht="51.75" customHeight="1">
      <c r="A105" s="40" t="s">
        <v>366</v>
      </c>
      <c r="B105" s="86" t="s">
        <v>245</v>
      </c>
      <c r="C105" s="86" t="s">
        <v>292</v>
      </c>
      <c r="D105" s="86" t="s">
        <v>125</v>
      </c>
      <c r="E105" s="86" t="s">
        <v>365</v>
      </c>
      <c r="F105" s="109">
        <v>611</v>
      </c>
      <c r="G105" s="89">
        <f>5133+155+8159</f>
        <v>13447</v>
      </c>
    </row>
    <row r="106" spans="1:7" ht="15.75" customHeight="1">
      <c r="A106" s="40" t="s">
        <v>263</v>
      </c>
      <c r="B106" s="86" t="s">
        <v>245</v>
      </c>
      <c r="C106" s="86" t="s">
        <v>292</v>
      </c>
      <c r="D106" s="86" t="s">
        <v>125</v>
      </c>
      <c r="E106" s="86" t="s">
        <v>264</v>
      </c>
      <c r="F106" s="86"/>
      <c r="G106" s="94">
        <f>SUM(G107,G109)</f>
        <v>2512</v>
      </c>
    </row>
    <row r="107" spans="1:7" ht="68.25" customHeight="1">
      <c r="A107" s="40" t="s">
        <v>367</v>
      </c>
      <c r="B107" s="86" t="s">
        <v>245</v>
      </c>
      <c r="C107" s="86" t="s">
        <v>292</v>
      </c>
      <c r="D107" s="86" t="s">
        <v>125</v>
      </c>
      <c r="E107" s="86" t="s">
        <v>368</v>
      </c>
      <c r="F107" s="86"/>
      <c r="G107" s="94">
        <f>G108</f>
        <v>390</v>
      </c>
    </row>
    <row r="108" spans="1:7" ht="15.75" customHeight="1">
      <c r="A108" s="110" t="s">
        <v>369</v>
      </c>
      <c r="B108" s="86" t="s">
        <v>245</v>
      </c>
      <c r="C108" s="86" t="s">
        <v>292</v>
      </c>
      <c r="D108" s="86" t="s">
        <v>125</v>
      </c>
      <c r="E108" s="86" t="s">
        <v>368</v>
      </c>
      <c r="F108" s="86" t="s">
        <v>370</v>
      </c>
      <c r="G108" s="89">
        <v>390</v>
      </c>
    </row>
    <row r="109" spans="1:7" ht="30" customHeight="1">
      <c r="A109" s="111" t="s">
        <v>371</v>
      </c>
      <c r="B109" s="86" t="s">
        <v>245</v>
      </c>
      <c r="C109" s="86" t="s">
        <v>292</v>
      </c>
      <c r="D109" s="86" t="s">
        <v>125</v>
      </c>
      <c r="E109" s="86" t="s">
        <v>372</v>
      </c>
      <c r="F109" s="86"/>
      <c r="G109" s="94">
        <f>G110</f>
        <v>2122</v>
      </c>
    </row>
    <row r="110" spans="1:7" ht="15.75" customHeight="1">
      <c r="A110" s="110" t="s">
        <v>369</v>
      </c>
      <c r="B110" s="86" t="s">
        <v>245</v>
      </c>
      <c r="C110" s="86" t="s">
        <v>292</v>
      </c>
      <c r="D110" s="86" t="s">
        <v>125</v>
      </c>
      <c r="E110" s="86" t="s">
        <v>372</v>
      </c>
      <c r="F110" s="86" t="s">
        <v>370</v>
      </c>
      <c r="G110" s="89">
        <v>2122</v>
      </c>
    </row>
    <row r="111" spans="1:7" ht="15.75" customHeight="1">
      <c r="A111" s="40" t="s">
        <v>373</v>
      </c>
      <c r="B111" s="86" t="s">
        <v>245</v>
      </c>
      <c r="C111" s="86" t="s">
        <v>292</v>
      </c>
      <c r="D111" s="86" t="s">
        <v>137</v>
      </c>
      <c r="E111" s="86"/>
      <c r="F111" s="86"/>
      <c r="G111" s="87">
        <f>SUM(G112,G115,)</f>
        <v>4361.8</v>
      </c>
    </row>
    <row r="112" spans="1:7" ht="15.75" customHeight="1">
      <c r="A112" s="40" t="s">
        <v>374</v>
      </c>
      <c r="B112" s="86" t="s">
        <v>245</v>
      </c>
      <c r="C112" s="86" t="s">
        <v>292</v>
      </c>
      <c r="D112" s="86" t="s">
        <v>137</v>
      </c>
      <c r="E112" s="86" t="s">
        <v>375</v>
      </c>
      <c r="F112" s="86"/>
      <c r="G112" s="88">
        <f>SUM(G113)</f>
        <v>2383</v>
      </c>
    </row>
    <row r="113" spans="1:7" ht="15.75" customHeight="1">
      <c r="A113" s="40" t="s">
        <v>364</v>
      </c>
      <c r="B113" s="86" t="s">
        <v>245</v>
      </c>
      <c r="C113" s="86" t="s">
        <v>292</v>
      </c>
      <c r="D113" s="86" t="s">
        <v>137</v>
      </c>
      <c r="E113" s="86" t="s">
        <v>376</v>
      </c>
      <c r="F113" s="86"/>
      <c r="G113" s="88">
        <f>SUM(G114:G114)</f>
        <v>2383</v>
      </c>
    </row>
    <row r="114" spans="1:7" ht="51" customHeight="1">
      <c r="A114" s="40" t="s">
        <v>366</v>
      </c>
      <c r="B114" s="86" t="s">
        <v>245</v>
      </c>
      <c r="C114" s="86" t="s">
        <v>292</v>
      </c>
      <c r="D114" s="86" t="s">
        <v>137</v>
      </c>
      <c r="E114" s="86" t="s">
        <v>376</v>
      </c>
      <c r="F114" s="109">
        <v>611</v>
      </c>
      <c r="G114" s="91">
        <f>13+2370</f>
        <v>2383</v>
      </c>
    </row>
    <row r="115" spans="1:7" ht="21.75" customHeight="1">
      <c r="A115" s="40" t="s">
        <v>377</v>
      </c>
      <c r="B115" s="86" t="s">
        <v>245</v>
      </c>
      <c r="C115" s="86" t="s">
        <v>292</v>
      </c>
      <c r="D115" s="86" t="s">
        <v>137</v>
      </c>
      <c r="E115" s="86" t="s">
        <v>378</v>
      </c>
      <c r="F115" s="86"/>
      <c r="G115" s="88">
        <f>SUM(G116,)</f>
        <v>1978.8</v>
      </c>
    </row>
    <row r="116" spans="1:7" ht="30" customHeight="1">
      <c r="A116" s="40" t="s">
        <v>379</v>
      </c>
      <c r="B116" s="86" t="s">
        <v>245</v>
      </c>
      <c r="C116" s="86" t="s">
        <v>292</v>
      </c>
      <c r="D116" s="86" t="s">
        <v>137</v>
      </c>
      <c r="E116" s="86" t="s">
        <v>380</v>
      </c>
      <c r="F116" s="86"/>
      <c r="G116" s="88">
        <f>SUM(G117)</f>
        <v>1978.8</v>
      </c>
    </row>
    <row r="117" spans="1:7" ht="22.5" customHeight="1">
      <c r="A117" s="110" t="s">
        <v>369</v>
      </c>
      <c r="B117" s="86" t="s">
        <v>245</v>
      </c>
      <c r="C117" s="86" t="s">
        <v>292</v>
      </c>
      <c r="D117" s="86" t="s">
        <v>137</v>
      </c>
      <c r="E117" s="86" t="s">
        <v>380</v>
      </c>
      <c r="F117" s="86" t="s">
        <v>370</v>
      </c>
      <c r="G117" s="89">
        <v>1978.8</v>
      </c>
    </row>
    <row r="118" spans="1:7" ht="15.75" customHeight="1">
      <c r="A118" s="40" t="s">
        <v>381</v>
      </c>
      <c r="B118" s="86" t="s">
        <v>245</v>
      </c>
      <c r="C118" s="86" t="s">
        <v>292</v>
      </c>
      <c r="D118" s="86" t="s">
        <v>352</v>
      </c>
      <c r="E118" s="86"/>
      <c r="F118" s="86"/>
      <c r="G118" s="87">
        <f>SUM(G119)</f>
        <v>539</v>
      </c>
    </row>
    <row r="119" spans="1:7" ht="15.75" customHeight="1">
      <c r="A119" s="40" t="s">
        <v>362</v>
      </c>
      <c r="B119" s="86" t="s">
        <v>245</v>
      </c>
      <c r="C119" s="86" t="s">
        <v>292</v>
      </c>
      <c r="D119" s="86" t="s">
        <v>352</v>
      </c>
      <c r="E119" s="86" t="s">
        <v>363</v>
      </c>
      <c r="F119" s="86"/>
      <c r="G119" s="88">
        <f>SUM(G120)</f>
        <v>539</v>
      </c>
    </row>
    <row r="120" spans="1:7" ht="15.75" customHeight="1">
      <c r="A120" s="40" t="s">
        <v>364</v>
      </c>
      <c r="B120" s="86" t="s">
        <v>245</v>
      </c>
      <c r="C120" s="86" t="s">
        <v>292</v>
      </c>
      <c r="D120" s="86" t="s">
        <v>352</v>
      </c>
      <c r="E120" s="86" t="s">
        <v>365</v>
      </c>
      <c r="F120" s="86"/>
      <c r="G120" s="88">
        <f>SUM(G121:G121)</f>
        <v>539</v>
      </c>
    </row>
    <row r="121" spans="1:7" ht="60" customHeight="1">
      <c r="A121" s="40" t="s">
        <v>366</v>
      </c>
      <c r="B121" s="86" t="s">
        <v>245</v>
      </c>
      <c r="C121" s="86" t="s">
        <v>292</v>
      </c>
      <c r="D121" s="86" t="s">
        <v>352</v>
      </c>
      <c r="E121" s="86" t="s">
        <v>365</v>
      </c>
      <c r="F121" s="109">
        <v>611</v>
      </c>
      <c r="G121" s="91">
        <v>539</v>
      </c>
    </row>
    <row r="122" spans="1:7" ht="15.75" customHeight="1">
      <c r="A122" s="40" t="s">
        <v>382</v>
      </c>
      <c r="B122" s="86" t="s">
        <v>245</v>
      </c>
      <c r="C122" s="86" t="s">
        <v>292</v>
      </c>
      <c r="D122" s="86" t="s">
        <v>248</v>
      </c>
      <c r="E122" s="86"/>
      <c r="F122" s="86"/>
      <c r="G122" s="87">
        <f>SUM(G123,G126)</f>
        <v>2686.2</v>
      </c>
    </row>
    <row r="123" spans="1:7" ht="15.75" customHeight="1">
      <c r="A123" s="40" t="s">
        <v>362</v>
      </c>
      <c r="B123" s="86" t="s">
        <v>245</v>
      </c>
      <c r="C123" s="86" t="s">
        <v>292</v>
      </c>
      <c r="D123" s="86" t="s">
        <v>248</v>
      </c>
      <c r="E123" s="86" t="s">
        <v>365</v>
      </c>
      <c r="F123" s="86"/>
      <c r="G123" s="88">
        <f>SUM(G124)</f>
        <v>1373</v>
      </c>
    </row>
    <row r="124" spans="1:7" ht="15.75" customHeight="1">
      <c r="A124" s="40" t="s">
        <v>364</v>
      </c>
      <c r="B124" s="86" t="s">
        <v>245</v>
      </c>
      <c r="C124" s="86" t="s">
        <v>292</v>
      </c>
      <c r="D124" s="86" t="s">
        <v>248</v>
      </c>
      <c r="E124" s="86" t="s">
        <v>365</v>
      </c>
      <c r="F124" s="86"/>
      <c r="G124" s="88">
        <f>SUM(G125:G125)</f>
        <v>1373</v>
      </c>
    </row>
    <row r="125" spans="1:7" ht="54.75" customHeight="1">
      <c r="A125" s="40" t="s">
        <v>366</v>
      </c>
      <c r="B125" s="86" t="s">
        <v>245</v>
      </c>
      <c r="C125" s="86" t="s">
        <v>292</v>
      </c>
      <c r="D125" s="86" t="s">
        <v>248</v>
      </c>
      <c r="E125" s="86" t="s">
        <v>365</v>
      </c>
      <c r="F125" s="109">
        <v>611</v>
      </c>
      <c r="G125" s="91">
        <f>19+1354</f>
        <v>1373</v>
      </c>
    </row>
    <row r="126" spans="1:7" ht="15.75" customHeight="1">
      <c r="A126" s="40" t="s">
        <v>377</v>
      </c>
      <c r="B126" s="86" t="s">
        <v>245</v>
      </c>
      <c r="C126" s="86" t="s">
        <v>292</v>
      </c>
      <c r="D126" s="86" t="s">
        <v>248</v>
      </c>
      <c r="E126" s="86" t="s">
        <v>378</v>
      </c>
      <c r="F126" s="86"/>
      <c r="G126" s="88">
        <f>SUM(G127)</f>
        <v>1313.2</v>
      </c>
    </row>
    <row r="127" spans="1:7" ht="15.75" customHeight="1">
      <c r="A127" s="40" t="s">
        <v>379</v>
      </c>
      <c r="B127" s="86" t="s">
        <v>245</v>
      </c>
      <c r="C127" s="86" t="s">
        <v>292</v>
      </c>
      <c r="D127" s="86" t="s">
        <v>248</v>
      </c>
      <c r="E127" s="86" t="s">
        <v>380</v>
      </c>
      <c r="F127" s="86"/>
      <c r="G127" s="88">
        <f>SUM(G128)</f>
        <v>1313.2</v>
      </c>
    </row>
    <row r="128" spans="1:7" ht="15.75" customHeight="1">
      <c r="A128" s="110" t="s">
        <v>369</v>
      </c>
      <c r="B128" s="86" t="s">
        <v>245</v>
      </c>
      <c r="C128" s="86" t="s">
        <v>292</v>
      </c>
      <c r="D128" s="86" t="s">
        <v>248</v>
      </c>
      <c r="E128" s="86" t="s">
        <v>380</v>
      </c>
      <c r="F128" s="86" t="s">
        <v>370</v>
      </c>
      <c r="G128" s="91">
        <v>1313.2</v>
      </c>
    </row>
    <row r="129" spans="1:7" ht="15.75">
      <c r="A129" s="40" t="s">
        <v>383</v>
      </c>
      <c r="B129" s="86" t="s">
        <v>245</v>
      </c>
      <c r="C129" s="86" t="s">
        <v>175</v>
      </c>
      <c r="D129" s="86"/>
      <c r="E129" s="86"/>
      <c r="F129" s="86"/>
      <c r="G129" s="87">
        <f>SUM(G130,G135)</f>
        <v>4368.1</v>
      </c>
    </row>
    <row r="130" spans="1:7" ht="15.75">
      <c r="A130" s="40" t="s">
        <v>384</v>
      </c>
      <c r="B130" s="86" t="s">
        <v>245</v>
      </c>
      <c r="C130" s="86" t="s">
        <v>175</v>
      </c>
      <c r="D130" s="86" t="s">
        <v>125</v>
      </c>
      <c r="E130" s="86"/>
      <c r="F130" s="86"/>
      <c r="G130" s="87">
        <f>SUM(G131)</f>
        <v>2060</v>
      </c>
    </row>
    <row r="131" spans="1:7" ht="15.75">
      <c r="A131" s="40" t="s">
        <v>385</v>
      </c>
      <c r="B131" s="86" t="s">
        <v>245</v>
      </c>
      <c r="C131" s="86" t="s">
        <v>175</v>
      </c>
      <c r="D131" s="86" t="s">
        <v>125</v>
      </c>
      <c r="E131" s="86" t="s">
        <v>386</v>
      </c>
      <c r="F131" s="86"/>
      <c r="G131" s="88">
        <f>SUM(G132)</f>
        <v>2060</v>
      </c>
    </row>
    <row r="132" spans="1:7" ht="31.5">
      <c r="A132" s="40" t="s">
        <v>387</v>
      </c>
      <c r="B132" s="86" t="s">
        <v>245</v>
      </c>
      <c r="C132" s="86" t="s">
        <v>175</v>
      </c>
      <c r="D132" s="86" t="s">
        <v>125</v>
      </c>
      <c r="E132" s="86" t="s">
        <v>388</v>
      </c>
      <c r="F132" s="86"/>
      <c r="G132" s="88">
        <f>SUM(G133)</f>
        <v>2060</v>
      </c>
    </row>
    <row r="133" spans="1:7" ht="47.25">
      <c r="A133" s="40" t="s">
        <v>389</v>
      </c>
      <c r="B133" s="86" t="s">
        <v>245</v>
      </c>
      <c r="C133" s="86" t="s">
        <v>175</v>
      </c>
      <c r="D133" s="86" t="s">
        <v>125</v>
      </c>
      <c r="E133" s="86" t="s">
        <v>390</v>
      </c>
      <c r="F133" s="86"/>
      <c r="G133" s="88">
        <f>SUM(G134)</f>
        <v>2060</v>
      </c>
    </row>
    <row r="134" spans="1:7" ht="31.5">
      <c r="A134" s="40" t="s">
        <v>391</v>
      </c>
      <c r="B134" s="86" t="s">
        <v>245</v>
      </c>
      <c r="C134" s="86" t="s">
        <v>175</v>
      </c>
      <c r="D134" s="86" t="s">
        <v>125</v>
      </c>
      <c r="E134" s="86" t="s">
        <v>390</v>
      </c>
      <c r="F134" s="86" t="s">
        <v>392</v>
      </c>
      <c r="G134" s="91">
        <f>1958+102</f>
        <v>2060</v>
      </c>
    </row>
    <row r="135" spans="1:7" ht="15.75">
      <c r="A135" s="40" t="s">
        <v>393</v>
      </c>
      <c r="B135" s="86" t="s">
        <v>245</v>
      </c>
      <c r="C135" s="86" t="s">
        <v>175</v>
      </c>
      <c r="D135" s="86" t="s">
        <v>352</v>
      </c>
      <c r="E135" s="86"/>
      <c r="F135" s="86"/>
      <c r="G135" s="88">
        <f>SUM(G136,G140,G143,G146)</f>
        <v>2308.1</v>
      </c>
    </row>
    <row r="136" spans="1:7" ht="15.75">
      <c r="A136" s="40" t="s">
        <v>394</v>
      </c>
      <c r="B136" s="86" t="s">
        <v>245</v>
      </c>
      <c r="C136" s="86" t="s">
        <v>175</v>
      </c>
      <c r="D136" s="86" t="s">
        <v>352</v>
      </c>
      <c r="E136" s="86" t="s">
        <v>395</v>
      </c>
      <c r="F136" s="86"/>
      <c r="G136" s="88">
        <f>SUM(G137)</f>
        <v>1600</v>
      </c>
    </row>
    <row r="137" spans="1:7" ht="15.75">
      <c r="A137" s="40" t="s">
        <v>396</v>
      </c>
      <c r="B137" s="86" t="s">
        <v>245</v>
      </c>
      <c r="C137" s="86" t="s">
        <v>175</v>
      </c>
      <c r="D137" s="86" t="s">
        <v>352</v>
      </c>
      <c r="E137" s="86" t="s">
        <v>397</v>
      </c>
      <c r="F137" s="86"/>
      <c r="G137" s="88">
        <f>SUM(G138,G139)</f>
        <v>1600</v>
      </c>
    </row>
    <row r="138" spans="1:7" ht="15.75">
      <c r="A138" s="110" t="s">
        <v>369</v>
      </c>
      <c r="B138" s="86" t="s">
        <v>245</v>
      </c>
      <c r="C138" s="86" t="s">
        <v>175</v>
      </c>
      <c r="D138" s="86" t="s">
        <v>352</v>
      </c>
      <c r="E138" s="86" t="s">
        <v>397</v>
      </c>
      <c r="F138" s="86" t="s">
        <v>370</v>
      </c>
      <c r="G138" s="91">
        <v>800</v>
      </c>
    </row>
    <row r="139" spans="1:8" ht="48" customHeight="1">
      <c r="A139" s="92" t="s">
        <v>288</v>
      </c>
      <c r="B139" s="86" t="s">
        <v>245</v>
      </c>
      <c r="C139" s="86" t="s">
        <v>175</v>
      </c>
      <c r="D139" s="86" t="s">
        <v>352</v>
      </c>
      <c r="E139" s="86" t="s">
        <v>397</v>
      </c>
      <c r="F139" s="86" t="s">
        <v>289</v>
      </c>
      <c r="G139" s="91">
        <f>800</f>
        <v>800</v>
      </c>
      <c r="H139" s="90"/>
    </row>
    <row r="140" spans="1:7" ht="31.5">
      <c r="A140" s="40" t="s">
        <v>398</v>
      </c>
      <c r="B140" s="86" t="s">
        <v>245</v>
      </c>
      <c r="C140" s="86" t="s">
        <v>175</v>
      </c>
      <c r="D140" s="86" t="s">
        <v>352</v>
      </c>
      <c r="E140" s="86" t="s">
        <v>399</v>
      </c>
      <c r="F140" s="86"/>
      <c r="G140" s="88">
        <f>SUM(G141)</f>
        <v>700</v>
      </c>
    </row>
    <row r="141" spans="1:7" ht="15.75">
      <c r="A141" s="40" t="s">
        <v>400</v>
      </c>
      <c r="B141" s="86" t="s">
        <v>245</v>
      </c>
      <c r="C141" s="86" t="s">
        <v>175</v>
      </c>
      <c r="D141" s="86" t="s">
        <v>352</v>
      </c>
      <c r="E141" s="86" t="s">
        <v>401</v>
      </c>
      <c r="F141" s="86"/>
      <c r="G141" s="88">
        <f>SUM(G142)</f>
        <v>700</v>
      </c>
    </row>
    <row r="142" spans="1:8" ht="31.5">
      <c r="A142" s="92" t="s">
        <v>257</v>
      </c>
      <c r="B142" s="86" t="s">
        <v>245</v>
      </c>
      <c r="C142" s="86" t="s">
        <v>175</v>
      </c>
      <c r="D142" s="86" t="s">
        <v>352</v>
      </c>
      <c r="E142" s="86" t="s">
        <v>401</v>
      </c>
      <c r="F142" s="86" t="s">
        <v>258</v>
      </c>
      <c r="G142" s="91">
        <v>700</v>
      </c>
      <c r="H142" s="90"/>
    </row>
    <row r="143" spans="1:7" ht="15.75" hidden="1">
      <c r="A143" s="40" t="s">
        <v>263</v>
      </c>
      <c r="B143" s="86" t="s">
        <v>245</v>
      </c>
      <c r="C143" s="86" t="s">
        <v>175</v>
      </c>
      <c r="D143" s="86" t="s">
        <v>352</v>
      </c>
      <c r="E143" s="86" t="s">
        <v>264</v>
      </c>
      <c r="F143" s="86"/>
      <c r="G143" s="88">
        <f>SUM(G144)</f>
        <v>0</v>
      </c>
    </row>
    <row r="144" spans="1:7" ht="78.75" hidden="1">
      <c r="A144" s="92" t="s">
        <v>402</v>
      </c>
      <c r="B144" s="93" t="s">
        <v>245</v>
      </c>
      <c r="C144" s="93" t="s">
        <v>175</v>
      </c>
      <c r="D144" s="93" t="s">
        <v>352</v>
      </c>
      <c r="E144" s="93" t="s">
        <v>287</v>
      </c>
      <c r="F144" s="93"/>
      <c r="G144" s="88">
        <f>SUM(G145)</f>
        <v>0</v>
      </c>
    </row>
    <row r="145" spans="1:7" ht="31.5" hidden="1">
      <c r="A145" s="92" t="s">
        <v>280</v>
      </c>
      <c r="B145" s="93" t="s">
        <v>245</v>
      </c>
      <c r="C145" s="93" t="s">
        <v>175</v>
      </c>
      <c r="D145" s="93" t="s">
        <v>352</v>
      </c>
      <c r="E145" s="93" t="s">
        <v>287</v>
      </c>
      <c r="F145" s="93" t="s">
        <v>281</v>
      </c>
      <c r="G145" s="91">
        <v>0</v>
      </c>
    </row>
    <row r="146" spans="1:7" ht="102" customHeight="1">
      <c r="A146" s="112" t="s">
        <v>403</v>
      </c>
      <c r="B146" s="86" t="s">
        <v>245</v>
      </c>
      <c r="C146" s="86" t="s">
        <v>175</v>
      </c>
      <c r="D146" s="86" t="s">
        <v>352</v>
      </c>
      <c r="E146" s="93" t="s">
        <v>404</v>
      </c>
      <c r="F146" s="93"/>
      <c r="G146" s="88">
        <f>G147</f>
        <v>8.1</v>
      </c>
    </row>
    <row r="147" spans="1:7" ht="31.5">
      <c r="A147" s="92" t="s">
        <v>257</v>
      </c>
      <c r="B147" s="86" t="s">
        <v>245</v>
      </c>
      <c r="C147" s="86" t="s">
        <v>175</v>
      </c>
      <c r="D147" s="86" t="s">
        <v>352</v>
      </c>
      <c r="E147" s="93" t="s">
        <v>404</v>
      </c>
      <c r="F147" s="86" t="s">
        <v>258</v>
      </c>
      <c r="G147" s="91">
        <v>8.1</v>
      </c>
    </row>
    <row r="148" spans="1:7" ht="9" customHeight="1">
      <c r="A148" s="40"/>
      <c r="B148" s="86"/>
      <c r="C148" s="86"/>
      <c r="D148" s="86"/>
      <c r="E148" s="86"/>
      <c r="F148" s="86"/>
      <c r="G148" s="91"/>
    </row>
    <row r="149" spans="1:21" s="22" customFormat="1" ht="31.5" hidden="1">
      <c r="A149" s="84" t="s">
        <v>405</v>
      </c>
      <c r="B149" s="113" t="s">
        <v>406</v>
      </c>
      <c r="C149" s="82"/>
      <c r="D149" s="82"/>
      <c r="E149" s="82"/>
      <c r="F149" s="82"/>
      <c r="G149" s="87">
        <f>SUM(G150,G192)</f>
        <v>0</v>
      </c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</row>
    <row r="150" spans="1:7" ht="15.75" hidden="1">
      <c r="A150" s="40" t="s">
        <v>360</v>
      </c>
      <c r="B150" s="86" t="s">
        <v>245</v>
      </c>
      <c r="C150" s="86" t="s">
        <v>292</v>
      </c>
      <c r="D150" s="86" t="s">
        <v>122</v>
      </c>
      <c r="E150" s="86"/>
      <c r="F150" s="86"/>
      <c r="G150" s="87">
        <f>SUM(G151,G163,G177,G183)</f>
        <v>0</v>
      </c>
    </row>
    <row r="151" spans="1:7" ht="15.75" hidden="1">
      <c r="A151" s="40" t="s">
        <v>361</v>
      </c>
      <c r="B151" s="86" t="s">
        <v>245</v>
      </c>
      <c r="C151" s="86" t="s">
        <v>292</v>
      </c>
      <c r="D151" s="86" t="s">
        <v>125</v>
      </c>
      <c r="E151" s="86"/>
      <c r="F151" s="86"/>
      <c r="G151" s="87">
        <f>SUM(G152,G158)</f>
        <v>0</v>
      </c>
    </row>
    <row r="152" spans="1:7" ht="31.5" hidden="1">
      <c r="A152" s="40" t="s">
        <v>362</v>
      </c>
      <c r="B152" s="86" t="s">
        <v>245</v>
      </c>
      <c r="C152" s="86" t="s">
        <v>292</v>
      </c>
      <c r="D152" s="86" t="s">
        <v>125</v>
      </c>
      <c r="E152" s="86" t="s">
        <v>363</v>
      </c>
      <c r="F152" s="86"/>
      <c r="G152" s="88">
        <f>SUM(G153)</f>
        <v>0</v>
      </c>
    </row>
    <row r="153" spans="1:7" ht="31.5" hidden="1">
      <c r="A153" s="40" t="s">
        <v>364</v>
      </c>
      <c r="B153" s="86" t="s">
        <v>245</v>
      </c>
      <c r="C153" s="86" t="s">
        <v>292</v>
      </c>
      <c r="D153" s="86" t="s">
        <v>125</v>
      </c>
      <c r="E153" s="86" t="s">
        <v>365</v>
      </c>
      <c r="F153" s="86"/>
      <c r="G153" s="88">
        <f>SUM(G154:G157)</f>
        <v>0</v>
      </c>
    </row>
    <row r="154" spans="1:15" ht="15.75" hidden="1">
      <c r="A154" s="40" t="s">
        <v>253</v>
      </c>
      <c r="B154" s="86" t="s">
        <v>245</v>
      </c>
      <c r="C154" s="86" t="s">
        <v>292</v>
      </c>
      <c r="D154" s="86" t="s">
        <v>125</v>
      </c>
      <c r="E154" s="86" t="s">
        <v>365</v>
      </c>
      <c r="F154" s="86" t="s">
        <v>254</v>
      </c>
      <c r="G154" s="89">
        <v>0</v>
      </c>
      <c r="J154" s="114"/>
      <c r="N154" s="114"/>
      <c r="O154" s="114"/>
    </row>
    <row r="155" spans="1:15" ht="31.5" hidden="1">
      <c r="A155" s="40" t="s">
        <v>255</v>
      </c>
      <c r="B155" s="86" t="s">
        <v>245</v>
      </c>
      <c r="C155" s="86" t="s">
        <v>292</v>
      </c>
      <c r="D155" s="86" t="s">
        <v>125</v>
      </c>
      <c r="E155" s="86" t="s">
        <v>365</v>
      </c>
      <c r="F155" s="86" t="s">
        <v>256</v>
      </c>
      <c r="G155" s="89">
        <v>0</v>
      </c>
      <c r="J155" s="114"/>
      <c r="N155" s="114"/>
      <c r="O155" s="114"/>
    </row>
    <row r="156" spans="1:15" ht="31.5" hidden="1">
      <c r="A156" s="40" t="s">
        <v>407</v>
      </c>
      <c r="B156" s="86" t="s">
        <v>245</v>
      </c>
      <c r="C156" s="86" t="s">
        <v>292</v>
      </c>
      <c r="D156" s="86" t="s">
        <v>125</v>
      </c>
      <c r="E156" s="86" t="s">
        <v>365</v>
      </c>
      <c r="F156" s="86" t="s">
        <v>408</v>
      </c>
      <c r="G156" s="89">
        <v>0</v>
      </c>
      <c r="I156" s="90"/>
      <c r="J156" s="114"/>
      <c r="N156" s="114"/>
      <c r="O156" s="114"/>
    </row>
    <row r="157" spans="1:15" ht="31.5" hidden="1">
      <c r="A157" s="40" t="s">
        <v>257</v>
      </c>
      <c r="B157" s="86" t="s">
        <v>245</v>
      </c>
      <c r="C157" s="86" t="s">
        <v>292</v>
      </c>
      <c r="D157" s="86" t="s">
        <v>125</v>
      </c>
      <c r="E157" s="86" t="s">
        <v>365</v>
      </c>
      <c r="F157" s="86" t="s">
        <v>258</v>
      </c>
      <c r="G157" s="89">
        <v>0</v>
      </c>
      <c r="H157" s="63">
        <f>-100</f>
        <v>-100</v>
      </c>
      <c r="I157" s="90" t="s">
        <v>409</v>
      </c>
      <c r="J157" s="114"/>
      <c r="N157" s="114"/>
      <c r="O157" s="114"/>
    </row>
    <row r="158" spans="1:15" ht="15.75" hidden="1">
      <c r="A158" s="40" t="s">
        <v>263</v>
      </c>
      <c r="B158" s="86" t="s">
        <v>245</v>
      </c>
      <c r="C158" s="86" t="s">
        <v>292</v>
      </c>
      <c r="D158" s="86" t="s">
        <v>125</v>
      </c>
      <c r="E158" s="86" t="s">
        <v>264</v>
      </c>
      <c r="F158" s="86"/>
      <c r="G158" s="94">
        <f>SUM(G159,G161)</f>
        <v>0</v>
      </c>
      <c r="J158" s="114"/>
      <c r="N158" s="114"/>
      <c r="O158" s="114"/>
    </row>
    <row r="159" spans="1:15" ht="63" hidden="1">
      <c r="A159" s="40" t="s">
        <v>367</v>
      </c>
      <c r="B159" s="86" t="s">
        <v>245</v>
      </c>
      <c r="C159" s="86" t="s">
        <v>292</v>
      </c>
      <c r="D159" s="86" t="s">
        <v>125</v>
      </c>
      <c r="E159" s="86" t="s">
        <v>368</v>
      </c>
      <c r="F159" s="86"/>
      <c r="G159" s="94">
        <f>G160</f>
        <v>0</v>
      </c>
      <c r="J159" s="114"/>
      <c r="N159" s="114"/>
      <c r="O159" s="114"/>
    </row>
    <row r="160" spans="1:15" ht="31.5" hidden="1">
      <c r="A160" s="40" t="s">
        <v>257</v>
      </c>
      <c r="B160" s="86" t="s">
        <v>245</v>
      </c>
      <c r="C160" s="86" t="s">
        <v>292</v>
      </c>
      <c r="D160" s="86" t="s">
        <v>125</v>
      </c>
      <c r="E160" s="86" t="s">
        <v>368</v>
      </c>
      <c r="F160" s="86" t="s">
        <v>258</v>
      </c>
      <c r="G160" s="89">
        <v>0</v>
      </c>
      <c r="J160" s="114"/>
      <c r="N160" s="114"/>
      <c r="O160" s="114"/>
    </row>
    <row r="161" spans="1:15" ht="31.5" hidden="1">
      <c r="A161" s="111" t="s">
        <v>371</v>
      </c>
      <c r="B161" s="86" t="s">
        <v>245</v>
      </c>
      <c r="C161" s="86" t="s">
        <v>292</v>
      </c>
      <c r="D161" s="86" t="s">
        <v>125</v>
      </c>
      <c r="E161" s="86" t="s">
        <v>372</v>
      </c>
      <c r="F161" s="86"/>
      <c r="G161" s="94">
        <f>G162</f>
        <v>0</v>
      </c>
      <c r="J161" s="114"/>
      <c r="N161" s="114"/>
      <c r="O161" s="114"/>
    </row>
    <row r="162" spans="1:15" ht="31.5" hidden="1">
      <c r="A162" s="40" t="s">
        <v>407</v>
      </c>
      <c r="B162" s="86" t="s">
        <v>245</v>
      </c>
      <c r="C162" s="86" t="s">
        <v>292</v>
      </c>
      <c r="D162" s="86" t="s">
        <v>125</v>
      </c>
      <c r="E162" s="86" t="s">
        <v>372</v>
      </c>
      <c r="F162" s="86" t="s">
        <v>408</v>
      </c>
      <c r="G162" s="89">
        <v>0</v>
      </c>
      <c r="J162" s="114"/>
      <c r="N162" s="114"/>
      <c r="O162" s="114"/>
    </row>
    <row r="163" spans="1:14" ht="15.75" hidden="1">
      <c r="A163" s="40" t="s">
        <v>373</v>
      </c>
      <c r="B163" s="86" t="s">
        <v>245</v>
      </c>
      <c r="C163" s="86" t="s">
        <v>292</v>
      </c>
      <c r="D163" s="86" t="s">
        <v>137</v>
      </c>
      <c r="E163" s="86"/>
      <c r="F163" s="86"/>
      <c r="G163" s="87">
        <f>SUM(G164,G169,G174,)</f>
        <v>0</v>
      </c>
      <c r="N163" s="114"/>
    </row>
    <row r="164" spans="1:14" ht="31.5" hidden="1">
      <c r="A164" s="40" t="s">
        <v>362</v>
      </c>
      <c r="B164" s="86" t="s">
        <v>245</v>
      </c>
      <c r="C164" s="86" t="s">
        <v>292</v>
      </c>
      <c r="D164" s="86" t="s">
        <v>137</v>
      </c>
      <c r="E164" s="86" t="s">
        <v>363</v>
      </c>
      <c r="F164" s="86"/>
      <c r="G164" s="88">
        <f>SUM(G165)</f>
        <v>0</v>
      </c>
      <c r="N164" s="114"/>
    </row>
    <row r="165" spans="1:14" ht="31.5" hidden="1">
      <c r="A165" s="40" t="s">
        <v>364</v>
      </c>
      <c r="B165" s="86" t="s">
        <v>245</v>
      </c>
      <c r="C165" s="86" t="s">
        <v>292</v>
      </c>
      <c r="D165" s="86" t="s">
        <v>137</v>
      </c>
      <c r="E165" s="86" t="s">
        <v>365</v>
      </c>
      <c r="F165" s="86"/>
      <c r="G165" s="88">
        <f>SUM(G166)</f>
        <v>0</v>
      </c>
      <c r="N165" s="114"/>
    </row>
    <row r="166" spans="1:14" ht="15.75" hidden="1">
      <c r="A166" s="40" t="s">
        <v>253</v>
      </c>
      <c r="B166" s="86" t="s">
        <v>245</v>
      </c>
      <c r="C166" s="86" t="s">
        <v>292</v>
      </c>
      <c r="D166" s="86" t="s">
        <v>137</v>
      </c>
      <c r="E166" s="86" t="s">
        <v>365</v>
      </c>
      <c r="F166" s="86" t="s">
        <v>254</v>
      </c>
      <c r="G166" s="91"/>
      <c r="N166" s="114"/>
    </row>
    <row r="167" spans="1:14" ht="31.5" hidden="1">
      <c r="A167" s="40" t="s">
        <v>255</v>
      </c>
      <c r="B167" s="86" t="s">
        <v>245</v>
      </c>
      <c r="C167" s="86" t="s">
        <v>292</v>
      </c>
      <c r="D167" s="86" t="s">
        <v>137</v>
      </c>
      <c r="E167" s="86" t="s">
        <v>365</v>
      </c>
      <c r="F167" s="86" t="s">
        <v>256</v>
      </c>
      <c r="G167" s="91"/>
      <c r="N167" s="114"/>
    </row>
    <row r="168" spans="1:14" ht="31.5" hidden="1">
      <c r="A168" s="40" t="s">
        <v>257</v>
      </c>
      <c r="B168" s="86" t="s">
        <v>245</v>
      </c>
      <c r="C168" s="86" t="s">
        <v>292</v>
      </c>
      <c r="D168" s="86" t="s">
        <v>137</v>
      </c>
      <c r="E168" s="86" t="s">
        <v>365</v>
      </c>
      <c r="F168" s="86" t="s">
        <v>258</v>
      </c>
      <c r="G168" s="91"/>
      <c r="N168" s="114"/>
    </row>
    <row r="169" spans="1:14" ht="15.75" hidden="1">
      <c r="A169" s="40" t="s">
        <v>374</v>
      </c>
      <c r="B169" s="86" t="s">
        <v>245</v>
      </c>
      <c r="C169" s="86" t="s">
        <v>292</v>
      </c>
      <c r="D169" s="86" t="s">
        <v>137</v>
      </c>
      <c r="E169" s="86" t="s">
        <v>375</v>
      </c>
      <c r="F169" s="86"/>
      <c r="G169" s="88">
        <f>SUM(G170)</f>
        <v>0</v>
      </c>
      <c r="N169" s="114"/>
    </row>
    <row r="170" spans="1:14" ht="31.5" hidden="1">
      <c r="A170" s="40" t="s">
        <v>364</v>
      </c>
      <c r="B170" s="86" t="s">
        <v>245</v>
      </c>
      <c r="C170" s="86" t="s">
        <v>292</v>
      </c>
      <c r="D170" s="86" t="s">
        <v>137</v>
      </c>
      <c r="E170" s="86" t="s">
        <v>376</v>
      </c>
      <c r="F170" s="86"/>
      <c r="G170" s="88">
        <f>SUM(G171:G173)</f>
        <v>0</v>
      </c>
      <c r="N170" s="114"/>
    </row>
    <row r="171" spans="1:15" ht="15.75" hidden="1">
      <c r="A171" s="40" t="s">
        <v>253</v>
      </c>
      <c r="B171" s="86" t="s">
        <v>245</v>
      </c>
      <c r="C171" s="86" t="s">
        <v>292</v>
      </c>
      <c r="D171" s="86" t="s">
        <v>137</v>
      </c>
      <c r="E171" s="86" t="s">
        <v>376</v>
      </c>
      <c r="F171" s="86" t="s">
        <v>254</v>
      </c>
      <c r="G171" s="91"/>
      <c r="N171" s="114"/>
      <c r="O171" s="114"/>
    </row>
    <row r="172" spans="1:15" ht="31.5" hidden="1">
      <c r="A172" s="40" t="s">
        <v>255</v>
      </c>
      <c r="B172" s="86" t="s">
        <v>245</v>
      </c>
      <c r="C172" s="86" t="s">
        <v>292</v>
      </c>
      <c r="D172" s="86" t="s">
        <v>137</v>
      </c>
      <c r="E172" s="86" t="s">
        <v>376</v>
      </c>
      <c r="F172" s="86" t="s">
        <v>256</v>
      </c>
      <c r="G172" s="91">
        <v>0</v>
      </c>
      <c r="N172" s="114"/>
      <c r="O172" s="114"/>
    </row>
    <row r="173" spans="1:15" ht="31.5" hidden="1">
      <c r="A173" s="40" t="s">
        <v>257</v>
      </c>
      <c r="B173" s="86" t="s">
        <v>245</v>
      </c>
      <c r="C173" s="86" t="s">
        <v>292</v>
      </c>
      <c r="D173" s="86" t="s">
        <v>137</v>
      </c>
      <c r="E173" s="86" t="s">
        <v>376</v>
      </c>
      <c r="F173" s="86" t="s">
        <v>258</v>
      </c>
      <c r="G173" s="91">
        <v>0</v>
      </c>
      <c r="N173" s="114"/>
      <c r="O173" s="114"/>
    </row>
    <row r="174" spans="1:15" ht="15.75" hidden="1">
      <c r="A174" s="40" t="s">
        <v>377</v>
      </c>
      <c r="B174" s="86" t="s">
        <v>245</v>
      </c>
      <c r="C174" s="86" t="s">
        <v>292</v>
      </c>
      <c r="D174" s="86" t="s">
        <v>137</v>
      </c>
      <c r="E174" s="86" t="s">
        <v>378</v>
      </c>
      <c r="F174" s="86"/>
      <c r="G174" s="88">
        <f>SUM(G175,)</f>
        <v>0</v>
      </c>
      <c r="N174" s="114"/>
      <c r="O174" s="114"/>
    </row>
    <row r="175" spans="1:15" ht="51" customHeight="1" hidden="1">
      <c r="A175" s="40" t="s">
        <v>379</v>
      </c>
      <c r="B175" s="86" t="s">
        <v>245</v>
      </c>
      <c r="C175" s="86" t="s">
        <v>292</v>
      </c>
      <c r="D175" s="86" t="s">
        <v>137</v>
      </c>
      <c r="E175" s="86" t="s">
        <v>380</v>
      </c>
      <c r="F175" s="86"/>
      <c r="G175" s="88">
        <f>SUM(G176)</f>
        <v>0</v>
      </c>
      <c r="N175" s="114"/>
      <c r="O175" s="114"/>
    </row>
    <row r="176" spans="1:15" ht="15.75" hidden="1">
      <c r="A176" s="40" t="s">
        <v>253</v>
      </c>
      <c r="B176" s="86" t="s">
        <v>245</v>
      </c>
      <c r="C176" s="86" t="s">
        <v>292</v>
      </c>
      <c r="D176" s="86" t="s">
        <v>137</v>
      </c>
      <c r="E176" s="86" t="s">
        <v>380</v>
      </c>
      <c r="F176" s="86" t="s">
        <v>254</v>
      </c>
      <c r="G176" s="89">
        <v>0</v>
      </c>
      <c r="H176" s="90"/>
      <c r="N176" s="114"/>
      <c r="O176" s="114"/>
    </row>
    <row r="177" spans="1:15" ht="31.5" hidden="1">
      <c r="A177" s="40" t="s">
        <v>381</v>
      </c>
      <c r="B177" s="86" t="s">
        <v>245</v>
      </c>
      <c r="C177" s="86" t="s">
        <v>292</v>
      </c>
      <c r="D177" s="86" t="s">
        <v>352</v>
      </c>
      <c r="E177" s="86"/>
      <c r="F177" s="86"/>
      <c r="G177" s="87">
        <f>SUM(G178)</f>
        <v>0</v>
      </c>
      <c r="N177" s="114"/>
      <c r="O177" s="114"/>
    </row>
    <row r="178" spans="1:15" ht="31.5" hidden="1">
      <c r="A178" s="40" t="s">
        <v>362</v>
      </c>
      <c r="B178" s="86" t="s">
        <v>245</v>
      </c>
      <c r="C178" s="86" t="s">
        <v>292</v>
      </c>
      <c r="D178" s="86" t="s">
        <v>352</v>
      </c>
      <c r="E178" s="86" t="s">
        <v>363</v>
      </c>
      <c r="F178" s="86"/>
      <c r="G178" s="88">
        <f>SUM(G179)</f>
        <v>0</v>
      </c>
      <c r="N178" s="114"/>
      <c r="O178" s="114"/>
    </row>
    <row r="179" spans="1:15" ht="31.5" hidden="1">
      <c r="A179" s="40" t="s">
        <v>364</v>
      </c>
      <c r="B179" s="86" t="s">
        <v>245</v>
      </c>
      <c r="C179" s="86" t="s">
        <v>292</v>
      </c>
      <c r="D179" s="86" t="s">
        <v>352</v>
      </c>
      <c r="E179" s="86" t="s">
        <v>365</v>
      </c>
      <c r="F179" s="86"/>
      <c r="G179" s="88">
        <f>SUM(G180:G182)</f>
        <v>0</v>
      </c>
      <c r="N179" s="114"/>
      <c r="O179" s="114"/>
    </row>
    <row r="180" spans="1:15" ht="15.75" hidden="1">
      <c r="A180" s="40" t="s">
        <v>253</v>
      </c>
      <c r="B180" s="86" t="s">
        <v>245</v>
      </c>
      <c r="C180" s="86" t="s">
        <v>292</v>
      </c>
      <c r="D180" s="86" t="s">
        <v>352</v>
      </c>
      <c r="E180" s="86" t="s">
        <v>365</v>
      </c>
      <c r="F180" s="86" t="s">
        <v>254</v>
      </c>
      <c r="G180" s="91"/>
      <c r="H180" s="114"/>
      <c r="N180" s="114"/>
      <c r="O180" s="114"/>
    </row>
    <row r="181" spans="1:15" ht="31.5" hidden="1">
      <c r="A181" s="40" t="s">
        <v>255</v>
      </c>
      <c r="B181" s="86" t="s">
        <v>245</v>
      </c>
      <c r="C181" s="86" t="s">
        <v>292</v>
      </c>
      <c r="D181" s="86" t="s">
        <v>352</v>
      </c>
      <c r="E181" s="86" t="s">
        <v>365</v>
      </c>
      <c r="F181" s="86" t="s">
        <v>256</v>
      </c>
      <c r="G181" s="91"/>
      <c r="H181" s="114"/>
      <c r="N181" s="114"/>
      <c r="O181" s="114"/>
    </row>
    <row r="182" spans="1:15" ht="31.5" hidden="1">
      <c r="A182" s="40" t="s">
        <v>257</v>
      </c>
      <c r="B182" s="86" t="s">
        <v>245</v>
      </c>
      <c r="C182" s="86" t="s">
        <v>292</v>
      </c>
      <c r="D182" s="86" t="s">
        <v>352</v>
      </c>
      <c r="E182" s="86" t="s">
        <v>365</v>
      </c>
      <c r="F182" s="86" t="s">
        <v>258</v>
      </c>
      <c r="G182" s="91">
        <v>0</v>
      </c>
      <c r="H182" s="114"/>
      <c r="N182" s="114"/>
      <c r="O182" s="114"/>
    </row>
    <row r="183" spans="1:7" ht="15.75" hidden="1">
      <c r="A183" s="40" t="s">
        <v>382</v>
      </c>
      <c r="B183" s="86" t="s">
        <v>245</v>
      </c>
      <c r="C183" s="86" t="s">
        <v>292</v>
      </c>
      <c r="D183" s="86" t="s">
        <v>248</v>
      </c>
      <c r="E183" s="86"/>
      <c r="F183" s="86"/>
      <c r="G183" s="87">
        <f>SUM(G184,G189)</f>
        <v>0</v>
      </c>
    </row>
    <row r="184" spans="1:7" ht="31.5" hidden="1">
      <c r="A184" s="40" t="s">
        <v>362</v>
      </c>
      <c r="B184" s="86" t="s">
        <v>245</v>
      </c>
      <c r="C184" s="86" t="s">
        <v>292</v>
      </c>
      <c r="D184" s="86" t="s">
        <v>248</v>
      </c>
      <c r="E184" s="86" t="s">
        <v>365</v>
      </c>
      <c r="F184" s="86"/>
      <c r="G184" s="88">
        <f>SUM(G185)</f>
        <v>0</v>
      </c>
    </row>
    <row r="185" spans="1:7" ht="31.5" hidden="1">
      <c r="A185" s="40" t="s">
        <v>364</v>
      </c>
      <c r="B185" s="86" t="s">
        <v>245</v>
      </c>
      <c r="C185" s="86" t="s">
        <v>292</v>
      </c>
      <c r="D185" s="86" t="s">
        <v>248</v>
      </c>
      <c r="E185" s="86" t="s">
        <v>365</v>
      </c>
      <c r="F185" s="86"/>
      <c r="G185" s="88">
        <f>SUM(G186:G188)</f>
        <v>0</v>
      </c>
    </row>
    <row r="186" spans="1:7" ht="15.75" hidden="1">
      <c r="A186" s="40" t="s">
        <v>253</v>
      </c>
      <c r="B186" s="86" t="s">
        <v>245</v>
      </c>
      <c r="C186" s="86" t="s">
        <v>292</v>
      </c>
      <c r="D186" s="86" t="s">
        <v>248</v>
      </c>
      <c r="E186" s="86" t="s">
        <v>365</v>
      </c>
      <c r="F186" s="86" t="s">
        <v>254</v>
      </c>
      <c r="G186" s="91"/>
    </row>
    <row r="187" spans="1:7" ht="31.5" hidden="1">
      <c r="A187" s="40" t="s">
        <v>255</v>
      </c>
      <c r="B187" s="86" t="s">
        <v>245</v>
      </c>
      <c r="C187" s="86" t="s">
        <v>292</v>
      </c>
      <c r="D187" s="86" t="s">
        <v>248</v>
      </c>
      <c r="E187" s="86" t="s">
        <v>365</v>
      </c>
      <c r="F187" s="86" t="s">
        <v>256</v>
      </c>
      <c r="G187" s="91">
        <v>0</v>
      </c>
    </row>
    <row r="188" spans="1:7" ht="31.5" hidden="1">
      <c r="A188" s="40" t="s">
        <v>257</v>
      </c>
      <c r="B188" s="86" t="s">
        <v>245</v>
      </c>
      <c r="C188" s="86" t="s">
        <v>292</v>
      </c>
      <c r="D188" s="86" t="s">
        <v>248</v>
      </c>
      <c r="E188" s="86" t="s">
        <v>365</v>
      </c>
      <c r="F188" s="86" t="s">
        <v>258</v>
      </c>
      <c r="G188" s="91">
        <v>0</v>
      </c>
    </row>
    <row r="189" spans="1:7" ht="15.75" hidden="1">
      <c r="A189" s="40" t="s">
        <v>377</v>
      </c>
      <c r="B189" s="86" t="s">
        <v>245</v>
      </c>
      <c r="C189" s="86" t="s">
        <v>292</v>
      </c>
      <c r="D189" s="86" t="s">
        <v>248</v>
      </c>
      <c r="E189" s="86" t="s">
        <v>378</v>
      </c>
      <c r="F189" s="86"/>
      <c r="G189" s="88">
        <f>SUM(G190)</f>
        <v>0</v>
      </c>
    </row>
    <row r="190" spans="1:7" ht="54" customHeight="1" hidden="1">
      <c r="A190" s="40" t="s">
        <v>379</v>
      </c>
      <c r="B190" s="86" t="s">
        <v>245</v>
      </c>
      <c r="C190" s="86" t="s">
        <v>292</v>
      </c>
      <c r="D190" s="86" t="s">
        <v>248</v>
      </c>
      <c r="E190" s="86" t="s">
        <v>380</v>
      </c>
      <c r="F190" s="86"/>
      <c r="G190" s="88">
        <f>SUM(G191)</f>
        <v>0</v>
      </c>
    </row>
    <row r="191" spans="1:7" ht="15.75" hidden="1">
      <c r="A191" s="40" t="s">
        <v>253</v>
      </c>
      <c r="B191" s="86" t="s">
        <v>245</v>
      </c>
      <c r="C191" s="86" t="s">
        <v>292</v>
      </c>
      <c r="D191" s="86" t="s">
        <v>248</v>
      </c>
      <c r="E191" s="86" t="s">
        <v>380</v>
      </c>
      <c r="F191" s="86" t="s">
        <v>254</v>
      </c>
      <c r="G191" s="91">
        <v>0</v>
      </c>
    </row>
    <row r="192" spans="1:7" ht="15.75" hidden="1">
      <c r="A192" s="40" t="s">
        <v>383</v>
      </c>
      <c r="B192" s="86" t="s">
        <v>245</v>
      </c>
      <c r="C192" s="86" t="s">
        <v>175</v>
      </c>
      <c r="D192" s="86" t="s">
        <v>122</v>
      </c>
      <c r="E192" s="86"/>
      <c r="F192" s="86"/>
      <c r="G192" s="87">
        <f>SUM(G193)</f>
        <v>0</v>
      </c>
    </row>
    <row r="193" spans="1:7" ht="15.75" hidden="1">
      <c r="A193" s="40" t="s">
        <v>393</v>
      </c>
      <c r="B193" s="86" t="s">
        <v>245</v>
      </c>
      <c r="C193" s="86" t="s">
        <v>175</v>
      </c>
      <c r="D193" s="86" t="s">
        <v>352</v>
      </c>
      <c r="E193" s="86"/>
      <c r="F193" s="86"/>
      <c r="G193" s="87">
        <f>SUM(G194)</f>
        <v>0</v>
      </c>
    </row>
    <row r="194" spans="1:7" ht="15.75" hidden="1">
      <c r="A194" s="40" t="s">
        <v>394</v>
      </c>
      <c r="B194" s="86" t="s">
        <v>245</v>
      </c>
      <c r="C194" s="86" t="s">
        <v>175</v>
      </c>
      <c r="D194" s="86" t="s">
        <v>352</v>
      </c>
      <c r="E194" s="86" t="s">
        <v>395</v>
      </c>
      <c r="F194" s="86"/>
      <c r="G194" s="88">
        <f>SUM(G195)</f>
        <v>0</v>
      </c>
    </row>
    <row r="195" spans="1:7" ht="15.75" hidden="1">
      <c r="A195" s="40" t="s">
        <v>396</v>
      </c>
      <c r="B195" s="86" t="s">
        <v>245</v>
      </c>
      <c r="C195" s="86" t="s">
        <v>175</v>
      </c>
      <c r="D195" s="86" t="s">
        <v>352</v>
      </c>
      <c r="E195" s="86" t="s">
        <v>397</v>
      </c>
      <c r="F195" s="86"/>
      <c r="G195" s="88">
        <f>SUM(G196)</f>
        <v>0</v>
      </c>
    </row>
    <row r="196" spans="1:7" ht="47.25" hidden="1">
      <c r="A196" s="40" t="s">
        <v>410</v>
      </c>
      <c r="B196" s="86" t="s">
        <v>245</v>
      </c>
      <c r="C196" s="86" t="s">
        <v>175</v>
      </c>
      <c r="D196" s="86" t="s">
        <v>352</v>
      </c>
      <c r="E196" s="86" t="s">
        <v>397</v>
      </c>
      <c r="F196" s="86" t="s">
        <v>411</v>
      </c>
      <c r="G196" s="91">
        <v>0</v>
      </c>
    </row>
    <row r="197" spans="1:7" ht="9" customHeight="1" hidden="1">
      <c r="A197" s="40"/>
      <c r="B197" s="115"/>
      <c r="C197" s="86"/>
      <c r="D197" s="86"/>
      <c r="E197" s="86"/>
      <c r="F197" s="86"/>
      <c r="G197" s="91"/>
    </row>
    <row r="198" spans="1:21" s="22" customFormat="1" ht="47.25">
      <c r="A198" s="84" t="s">
        <v>412</v>
      </c>
      <c r="B198" s="113" t="s">
        <v>413</v>
      </c>
      <c r="C198" s="82"/>
      <c r="D198" s="82"/>
      <c r="E198" s="82"/>
      <c r="F198" s="82"/>
      <c r="G198" s="87">
        <f>SUM(G199,G208,G214,G263,G268)</f>
        <v>63588.939999999995</v>
      </c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</row>
    <row r="199" spans="1:21" s="22" customFormat="1" ht="15.75">
      <c r="A199" s="106" t="s">
        <v>290</v>
      </c>
      <c r="B199" s="116" t="s">
        <v>413</v>
      </c>
      <c r="C199" s="116" t="s">
        <v>248</v>
      </c>
      <c r="D199" s="104"/>
      <c r="E199" s="104"/>
      <c r="F199" s="104"/>
      <c r="G199" s="87">
        <f>SUM(G200)</f>
        <v>353.1</v>
      </c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</row>
    <row r="200" spans="1:21" s="22" customFormat="1" ht="15.75">
      <c r="A200" s="106" t="s">
        <v>301</v>
      </c>
      <c r="B200" s="116" t="s">
        <v>413</v>
      </c>
      <c r="C200" s="116" t="s">
        <v>248</v>
      </c>
      <c r="D200" s="104" t="s">
        <v>153</v>
      </c>
      <c r="E200" s="104"/>
      <c r="F200" s="104"/>
      <c r="G200" s="87">
        <f>SUM(G201,G204)</f>
        <v>353.1</v>
      </c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</row>
    <row r="201" spans="1:21" s="22" customFormat="1" ht="15.75">
      <c r="A201" s="106" t="s">
        <v>414</v>
      </c>
      <c r="B201" s="116" t="s">
        <v>413</v>
      </c>
      <c r="C201" s="116" t="s">
        <v>248</v>
      </c>
      <c r="D201" s="104" t="s">
        <v>153</v>
      </c>
      <c r="E201" s="104" t="s">
        <v>415</v>
      </c>
      <c r="F201" s="104"/>
      <c r="G201" s="88">
        <f>SUM(G202)</f>
        <v>119.3</v>
      </c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</row>
    <row r="202" spans="1:21" s="22" customFormat="1" ht="63">
      <c r="A202" s="106" t="s">
        <v>416</v>
      </c>
      <c r="B202" s="116" t="s">
        <v>413</v>
      </c>
      <c r="C202" s="116" t="s">
        <v>248</v>
      </c>
      <c r="D202" s="104" t="s">
        <v>153</v>
      </c>
      <c r="E202" s="104" t="s">
        <v>417</v>
      </c>
      <c r="F202" s="104"/>
      <c r="G202" s="88">
        <f>SUM(G203)</f>
        <v>119.3</v>
      </c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</row>
    <row r="203" spans="1:21" s="22" customFormat="1" ht="31.5">
      <c r="A203" s="92" t="s">
        <v>257</v>
      </c>
      <c r="B203" s="116" t="s">
        <v>413</v>
      </c>
      <c r="C203" s="116" t="s">
        <v>248</v>
      </c>
      <c r="D203" s="104" t="s">
        <v>153</v>
      </c>
      <c r="E203" s="104" t="s">
        <v>417</v>
      </c>
      <c r="F203" s="104" t="s">
        <v>258</v>
      </c>
      <c r="G203" s="89">
        <v>119.3</v>
      </c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</row>
    <row r="204" spans="1:21" s="22" customFormat="1" ht="15.75">
      <c r="A204" s="40" t="s">
        <v>263</v>
      </c>
      <c r="B204" s="115" t="s">
        <v>413</v>
      </c>
      <c r="C204" s="86" t="s">
        <v>248</v>
      </c>
      <c r="D204" s="86" t="s">
        <v>153</v>
      </c>
      <c r="E204" s="86" t="s">
        <v>264</v>
      </c>
      <c r="F204" s="86"/>
      <c r="G204" s="88">
        <f>SUM(G205)</f>
        <v>233.8</v>
      </c>
      <c r="H204" s="63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</row>
    <row r="205" spans="1:21" s="22" customFormat="1" ht="47.25">
      <c r="A205" s="40" t="s">
        <v>418</v>
      </c>
      <c r="B205" s="115" t="s">
        <v>413</v>
      </c>
      <c r="C205" s="86" t="s">
        <v>248</v>
      </c>
      <c r="D205" s="86" t="s">
        <v>153</v>
      </c>
      <c r="E205" s="93" t="s">
        <v>419</v>
      </c>
      <c r="F205" s="82"/>
      <c r="G205" s="88">
        <f>SUM(G206:G207)</f>
        <v>233.8</v>
      </c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</row>
    <row r="206" spans="1:21" s="22" customFormat="1" ht="31.5">
      <c r="A206" s="92" t="s">
        <v>257</v>
      </c>
      <c r="B206" s="115" t="s">
        <v>413</v>
      </c>
      <c r="C206" s="86" t="s">
        <v>248</v>
      </c>
      <c r="D206" s="86" t="s">
        <v>153</v>
      </c>
      <c r="E206" s="93" t="s">
        <v>419</v>
      </c>
      <c r="F206" s="86" t="s">
        <v>258</v>
      </c>
      <c r="G206" s="91">
        <v>33.8</v>
      </c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</row>
    <row r="207" spans="1:21" s="22" customFormat="1" ht="47.25">
      <c r="A207" s="92" t="s">
        <v>288</v>
      </c>
      <c r="B207" s="115" t="s">
        <v>413</v>
      </c>
      <c r="C207" s="86" t="s">
        <v>248</v>
      </c>
      <c r="D207" s="86" t="s">
        <v>153</v>
      </c>
      <c r="E207" s="93" t="s">
        <v>419</v>
      </c>
      <c r="F207" s="86" t="s">
        <v>289</v>
      </c>
      <c r="G207" s="91">
        <v>200</v>
      </c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</row>
    <row r="208" spans="1:7" ht="15.75">
      <c r="A208" s="40" t="s">
        <v>420</v>
      </c>
      <c r="B208" s="115" t="s">
        <v>413</v>
      </c>
      <c r="C208" s="86" t="s">
        <v>421</v>
      </c>
      <c r="D208" s="86"/>
      <c r="E208" s="86"/>
      <c r="F208" s="86"/>
      <c r="G208" s="87">
        <f>SUM(G209)</f>
        <v>7213.599999999999</v>
      </c>
    </row>
    <row r="209" spans="1:7" ht="15.75">
      <c r="A209" s="40" t="s">
        <v>422</v>
      </c>
      <c r="B209" s="115" t="s">
        <v>413</v>
      </c>
      <c r="C209" s="86" t="s">
        <v>421</v>
      </c>
      <c r="D209" s="86" t="s">
        <v>137</v>
      </c>
      <c r="E209" s="86"/>
      <c r="F209" s="86"/>
      <c r="G209" s="87">
        <f>SUM(G210)</f>
        <v>7213.599999999999</v>
      </c>
    </row>
    <row r="210" spans="1:7" ht="15.75">
      <c r="A210" s="40" t="s">
        <v>423</v>
      </c>
      <c r="B210" s="115" t="s">
        <v>413</v>
      </c>
      <c r="C210" s="86" t="s">
        <v>421</v>
      </c>
      <c r="D210" s="86" t="s">
        <v>137</v>
      </c>
      <c r="E210" s="86" t="s">
        <v>424</v>
      </c>
      <c r="F210" s="86"/>
      <c r="G210" s="88">
        <f>SUM(G211)</f>
        <v>7213.599999999999</v>
      </c>
    </row>
    <row r="211" spans="1:7" ht="31.5">
      <c r="A211" s="40" t="s">
        <v>364</v>
      </c>
      <c r="B211" s="115" t="s">
        <v>413</v>
      </c>
      <c r="C211" s="86" t="s">
        <v>421</v>
      </c>
      <c r="D211" s="86" t="s">
        <v>137</v>
      </c>
      <c r="E211" s="86" t="s">
        <v>425</v>
      </c>
      <c r="F211" s="86"/>
      <c r="G211" s="88">
        <f>SUM(G212)</f>
        <v>7213.599999999999</v>
      </c>
    </row>
    <row r="212" spans="1:7" ht="47.25">
      <c r="A212" s="40" t="s">
        <v>426</v>
      </c>
      <c r="B212" s="115" t="s">
        <v>413</v>
      </c>
      <c r="C212" s="86" t="s">
        <v>421</v>
      </c>
      <c r="D212" s="86" t="s">
        <v>137</v>
      </c>
      <c r="E212" s="86" t="s">
        <v>425</v>
      </c>
      <c r="F212" s="86" t="s">
        <v>427</v>
      </c>
      <c r="G212" s="91">
        <f>5540.4+1673.2</f>
        <v>7213.599999999999</v>
      </c>
    </row>
    <row r="213" spans="1:7" ht="15.75" hidden="1">
      <c r="A213" s="110" t="s">
        <v>428</v>
      </c>
      <c r="B213" s="115" t="s">
        <v>413</v>
      </c>
      <c r="C213" s="86" t="s">
        <v>421</v>
      </c>
      <c r="D213" s="86" t="s">
        <v>137</v>
      </c>
      <c r="E213" s="86" t="s">
        <v>425</v>
      </c>
      <c r="F213" s="86" t="s">
        <v>429</v>
      </c>
      <c r="G213" s="91"/>
    </row>
    <row r="214" spans="1:7" ht="31.5">
      <c r="A214" s="40" t="s">
        <v>430</v>
      </c>
      <c r="B214" s="115" t="s">
        <v>413</v>
      </c>
      <c r="C214" s="86" t="s">
        <v>143</v>
      </c>
      <c r="D214" s="86"/>
      <c r="E214" s="86"/>
      <c r="F214" s="86"/>
      <c r="G214" s="87">
        <f>SUM(G215,G252)</f>
        <v>50542.24</v>
      </c>
    </row>
    <row r="215" spans="1:7" ht="15.75">
      <c r="A215" s="40" t="s">
        <v>431</v>
      </c>
      <c r="B215" s="115" t="s">
        <v>413</v>
      </c>
      <c r="C215" s="86" t="s">
        <v>143</v>
      </c>
      <c r="D215" s="86" t="s">
        <v>125</v>
      </c>
      <c r="E215" s="86"/>
      <c r="F215" s="86"/>
      <c r="G215" s="87">
        <f>SUM(G216,G228,G238,G242,G245,G220,G223)</f>
        <v>47826.59</v>
      </c>
    </row>
    <row r="216" spans="1:7" ht="31.5">
      <c r="A216" s="40" t="s">
        <v>432</v>
      </c>
      <c r="B216" s="115" t="s">
        <v>413</v>
      </c>
      <c r="C216" s="86" t="s">
        <v>143</v>
      </c>
      <c r="D216" s="86" t="s">
        <v>125</v>
      </c>
      <c r="E216" s="86" t="s">
        <v>433</v>
      </c>
      <c r="F216" s="86"/>
      <c r="G216" s="88">
        <f>SUM(G217)</f>
        <v>7124.1</v>
      </c>
    </row>
    <row r="217" spans="1:7" ht="31.5">
      <c r="A217" s="40" t="s">
        <v>364</v>
      </c>
      <c r="B217" s="115" t="s">
        <v>413</v>
      </c>
      <c r="C217" s="86" t="s">
        <v>143</v>
      </c>
      <c r="D217" s="86" t="s">
        <v>125</v>
      </c>
      <c r="E217" s="86" t="s">
        <v>434</v>
      </c>
      <c r="F217" s="86"/>
      <c r="G217" s="88">
        <f>SUM(G218:G219)</f>
        <v>7124.1</v>
      </c>
    </row>
    <row r="218" spans="1:7" ht="47.25">
      <c r="A218" s="40" t="s">
        <v>426</v>
      </c>
      <c r="B218" s="115" t="s">
        <v>413</v>
      </c>
      <c r="C218" s="86" t="s">
        <v>143</v>
      </c>
      <c r="D218" s="86" t="s">
        <v>125</v>
      </c>
      <c r="E218" s="86" t="s">
        <v>434</v>
      </c>
      <c r="F218" s="86" t="s">
        <v>427</v>
      </c>
      <c r="G218" s="91">
        <f>4560+1377.1+10+1078.3+84.25+14.45</f>
        <v>7124.1</v>
      </c>
    </row>
    <row r="219" spans="1:7" ht="15.75" hidden="1">
      <c r="A219" s="110" t="s">
        <v>428</v>
      </c>
      <c r="B219" s="115" t="s">
        <v>413</v>
      </c>
      <c r="C219" s="86" t="s">
        <v>143</v>
      </c>
      <c r="D219" s="86" t="s">
        <v>125</v>
      </c>
      <c r="E219" s="86" t="s">
        <v>434</v>
      </c>
      <c r="F219" s="86" t="s">
        <v>429</v>
      </c>
      <c r="G219" s="91"/>
    </row>
    <row r="220" spans="1:7" ht="15.75">
      <c r="A220" s="98" t="s">
        <v>414</v>
      </c>
      <c r="B220" s="115" t="s">
        <v>413</v>
      </c>
      <c r="C220" s="86" t="s">
        <v>143</v>
      </c>
      <c r="D220" s="86" t="s">
        <v>125</v>
      </c>
      <c r="E220" s="117" t="s">
        <v>415</v>
      </c>
      <c r="F220" s="86"/>
      <c r="G220" s="88">
        <f>G221</f>
        <v>28024.449999999997</v>
      </c>
    </row>
    <row r="221" spans="1:7" ht="47.25">
      <c r="A221" s="98" t="s">
        <v>435</v>
      </c>
      <c r="B221" s="115" t="s">
        <v>413</v>
      </c>
      <c r="C221" s="86" t="s">
        <v>143</v>
      </c>
      <c r="D221" s="86" t="s">
        <v>125</v>
      </c>
      <c r="E221" s="99" t="s">
        <v>436</v>
      </c>
      <c r="F221" s="86"/>
      <c r="G221" s="88">
        <f>SUM(G222,G232,G248)</f>
        <v>28024.449999999997</v>
      </c>
    </row>
    <row r="222" spans="1:7" ht="15.75">
      <c r="A222" s="110" t="s">
        <v>428</v>
      </c>
      <c r="B222" s="115" t="s">
        <v>413</v>
      </c>
      <c r="C222" s="86" t="s">
        <v>143</v>
      </c>
      <c r="D222" s="86" t="s">
        <v>125</v>
      </c>
      <c r="E222" s="99" t="s">
        <v>436</v>
      </c>
      <c r="F222" s="86" t="s">
        <v>429</v>
      </c>
      <c r="G222" s="91">
        <f>27500+200</f>
        <v>27700</v>
      </c>
    </row>
    <row r="223" spans="1:7" ht="15.75">
      <c r="A223" s="40" t="s">
        <v>263</v>
      </c>
      <c r="B223" s="115" t="s">
        <v>413</v>
      </c>
      <c r="C223" s="86" t="s">
        <v>143</v>
      </c>
      <c r="D223" s="86" t="s">
        <v>125</v>
      </c>
      <c r="E223" s="86" t="s">
        <v>264</v>
      </c>
      <c r="F223" s="86"/>
      <c r="G223" s="88">
        <f>SUM(G226,G224)</f>
        <v>2152.1700000000005</v>
      </c>
    </row>
    <row r="224" spans="1:7" ht="63">
      <c r="A224" s="40" t="s">
        <v>367</v>
      </c>
      <c r="B224" s="115" t="s">
        <v>413</v>
      </c>
      <c r="C224" s="86" t="s">
        <v>143</v>
      </c>
      <c r="D224" s="86" t="s">
        <v>125</v>
      </c>
      <c r="E224" s="99" t="s">
        <v>368</v>
      </c>
      <c r="F224" s="86"/>
      <c r="G224" s="88">
        <f>SUM(G225,G234)</f>
        <v>32.800000000000004</v>
      </c>
    </row>
    <row r="225" spans="1:7" ht="47.25">
      <c r="A225" s="40" t="s">
        <v>426</v>
      </c>
      <c r="B225" s="115" t="s">
        <v>413</v>
      </c>
      <c r="C225" s="86" t="s">
        <v>143</v>
      </c>
      <c r="D225" s="86" t="s">
        <v>125</v>
      </c>
      <c r="E225" s="99" t="s">
        <v>368</v>
      </c>
      <c r="F225" s="86" t="s">
        <v>427</v>
      </c>
      <c r="G225" s="91">
        <v>25.6</v>
      </c>
    </row>
    <row r="226" spans="1:7" ht="54" customHeight="1">
      <c r="A226" s="40" t="s">
        <v>437</v>
      </c>
      <c r="B226" s="115" t="s">
        <v>413</v>
      </c>
      <c r="C226" s="86" t="s">
        <v>143</v>
      </c>
      <c r="D226" s="86" t="s">
        <v>125</v>
      </c>
      <c r="E226" s="86" t="s">
        <v>438</v>
      </c>
      <c r="F226" s="86"/>
      <c r="G226" s="88">
        <f>SUM(G227,G236,G250)</f>
        <v>2119.3700000000003</v>
      </c>
    </row>
    <row r="227" spans="1:7" ht="15.75">
      <c r="A227" s="110" t="s">
        <v>428</v>
      </c>
      <c r="B227" s="115" t="s">
        <v>413</v>
      </c>
      <c r="C227" s="86" t="s">
        <v>143</v>
      </c>
      <c r="D227" s="86" t="s">
        <v>125</v>
      </c>
      <c r="E227" s="86" t="s">
        <v>438</v>
      </c>
      <c r="F227" s="86" t="s">
        <v>429</v>
      </c>
      <c r="G227" s="91">
        <f>1232.4+22.22+400</f>
        <v>1654.6200000000001</v>
      </c>
    </row>
    <row r="228" spans="1:7" ht="15.75">
      <c r="A228" s="40" t="s">
        <v>439</v>
      </c>
      <c r="B228" s="115" t="s">
        <v>413</v>
      </c>
      <c r="C228" s="86" t="s">
        <v>143</v>
      </c>
      <c r="D228" s="86" t="s">
        <v>125</v>
      </c>
      <c r="E228" s="86" t="s">
        <v>440</v>
      </c>
      <c r="F228" s="86"/>
      <c r="G228" s="88">
        <f>SUM(G229)</f>
        <v>817.9200000000001</v>
      </c>
    </row>
    <row r="229" spans="1:7" ht="31.5">
      <c r="A229" s="40" t="s">
        <v>364</v>
      </c>
      <c r="B229" s="115" t="s">
        <v>413</v>
      </c>
      <c r="C229" s="86" t="s">
        <v>143</v>
      </c>
      <c r="D229" s="86" t="s">
        <v>125</v>
      </c>
      <c r="E229" s="86" t="s">
        <v>441</v>
      </c>
      <c r="F229" s="86"/>
      <c r="G229" s="88">
        <f>SUM(G230:G231)</f>
        <v>817.9200000000001</v>
      </c>
    </row>
    <row r="230" spans="1:7" ht="47.25">
      <c r="A230" s="40" t="s">
        <v>366</v>
      </c>
      <c r="B230" s="115" t="s">
        <v>413</v>
      </c>
      <c r="C230" s="86" t="s">
        <v>143</v>
      </c>
      <c r="D230" s="86" t="s">
        <v>125</v>
      </c>
      <c r="E230" s="86" t="s">
        <v>441</v>
      </c>
      <c r="F230" s="86" t="s">
        <v>442</v>
      </c>
      <c r="G230" s="91">
        <f>472.8+142.8+10+8.27+122.2+6+26.35+7+22.5</f>
        <v>817.9200000000001</v>
      </c>
    </row>
    <row r="231" spans="1:7" ht="15.75" hidden="1">
      <c r="A231" s="110" t="s">
        <v>369</v>
      </c>
      <c r="B231" s="115" t="s">
        <v>413</v>
      </c>
      <c r="C231" s="86" t="s">
        <v>143</v>
      </c>
      <c r="D231" s="86" t="s">
        <v>125</v>
      </c>
      <c r="E231" s="86" t="s">
        <v>441</v>
      </c>
      <c r="F231" s="86" t="s">
        <v>370</v>
      </c>
      <c r="G231" s="91"/>
    </row>
    <row r="232" spans="1:7" ht="47.25">
      <c r="A232" s="98" t="s">
        <v>435</v>
      </c>
      <c r="B232" s="115" t="s">
        <v>413</v>
      </c>
      <c r="C232" s="86" t="s">
        <v>143</v>
      </c>
      <c r="D232" s="86" t="s">
        <v>125</v>
      </c>
      <c r="E232" s="99" t="s">
        <v>436</v>
      </c>
      <c r="F232" s="86"/>
      <c r="G232" s="88">
        <f>G233</f>
        <v>56.6</v>
      </c>
    </row>
    <row r="233" spans="1:7" ht="15.75">
      <c r="A233" s="110" t="s">
        <v>369</v>
      </c>
      <c r="B233" s="115" t="s">
        <v>413</v>
      </c>
      <c r="C233" s="86" t="s">
        <v>143</v>
      </c>
      <c r="D233" s="86" t="s">
        <v>125</v>
      </c>
      <c r="E233" s="99" t="s">
        <v>436</v>
      </c>
      <c r="F233" s="86" t="s">
        <v>370</v>
      </c>
      <c r="G233" s="91">
        <v>56.6</v>
      </c>
    </row>
    <row r="234" spans="1:7" ht="63">
      <c r="A234" s="40" t="s">
        <v>367</v>
      </c>
      <c r="B234" s="115" t="s">
        <v>413</v>
      </c>
      <c r="C234" s="86" t="s">
        <v>143</v>
      </c>
      <c r="D234" s="86" t="s">
        <v>125</v>
      </c>
      <c r="E234" s="99" t="s">
        <v>368</v>
      </c>
      <c r="F234" s="86"/>
      <c r="G234" s="88">
        <f>G235</f>
        <v>7.2</v>
      </c>
    </row>
    <row r="235" spans="1:7" ht="47.25">
      <c r="A235" s="40" t="s">
        <v>366</v>
      </c>
      <c r="B235" s="115" t="s">
        <v>413</v>
      </c>
      <c r="C235" s="86" t="s">
        <v>143</v>
      </c>
      <c r="D235" s="86" t="s">
        <v>125</v>
      </c>
      <c r="E235" s="99" t="s">
        <v>368</v>
      </c>
      <c r="F235" s="86" t="s">
        <v>442</v>
      </c>
      <c r="G235" s="91">
        <v>7.2</v>
      </c>
    </row>
    <row r="236" spans="1:7" ht="47.25">
      <c r="A236" s="40" t="s">
        <v>437</v>
      </c>
      <c r="B236" s="115" t="s">
        <v>413</v>
      </c>
      <c r="C236" s="86" t="s">
        <v>143</v>
      </c>
      <c r="D236" s="86" t="s">
        <v>125</v>
      </c>
      <c r="E236" s="86" t="s">
        <v>438</v>
      </c>
      <c r="F236" s="86"/>
      <c r="G236" s="88">
        <f>G237</f>
        <v>37.7</v>
      </c>
    </row>
    <row r="237" spans="1:7" ht="15.75">
      <c r="A237" s="110" t="s">
        <v>428</v>
      </c>
      <c r="B237" s="115" t="s">
        <v>413</v>
      </c>
      <c r="C237" s="86" t="s">
        <v>143</v>
      </c>
      <c r="D237" s="86" t="s">
        <v>125</v>
      </c>
      <c r="E237" s="86" t="s">
        <v>438</v>
      </c>
      <c r="F237" s="86" t="s">
        <v>370</v>
      </c>
      <c r="G237" s="91">
        <v>37.7</v>
      </c>
    </row>
    <row r="238" spans="1:7" ht="15.75">
      <c r="A238" s="40" t="s">
        <v>443</v>
      </c>
      <c r="B238" s="115" t="s">
        <v>413</v>
      </c>
      <c r="C238" s="86" t="s">
        <v>143</v>
      </c>
      <c r="D238" s="86" t="s">
        <v>125</v>
      </c>
      <c r="E238" s="86" t="s">
        <v>444</v>
      </c>
      <c r="F238" s="86"/>
      <c r="G238" s="88">
        <f>SUM(G239)</f>
        <v>9707.949999999999</v>
      </c>
    </row>
    <row r="239" spans="1:7" ht="31.5">
      <c r="A239" s="40" t="s">
        <v>364</v>
      </c>
      <c r="B239" s="115" t="s">
        <v>413</v>
      </c>
      <c r="C239" s="86" t="s">
        <v>143</v>
      </c>
      <c r="D239" s="86" t="s">
        <v>125</v>
      </c>
      <c r="E239" s="86" t="s">
        <v>445</v>
      </c>
      <c r="F239" s="86"/>
      <c r="G239" s="88">
        <f>SUM(G240:G241)</f>
        <v>9707.949999999999</v>
      </c>
    </row>
    <row r="240" spans="1:7" ht="47.25">
      <c r="A240" s="40" t="s">
        <v>366</v>
      </c>
      <c r="B240" s="115" t="s">
        <v>413</v>
      </c>
      <c r="C240" s="86" t="s">
        <v>143</v>
      </c>
      <c r="D240" s="86" t="s">
        <v>125</v>
      </c>
      <c r="E240" s="86" t="s">
        <v>445</v>
      </c>
      <c r="F240" s="86" t="s">
        <v>442</v>
      </c>
      <c r="G240" s="91">
        <f>6104.4+1843.5+10+86.25+1137+107.3+230+42+57.6+39.9+50</f>
        <v>9707.949999999999</v>
      </c>
    </row>
    <row r="241" spans="1:7" ht="15.75" hidden="1">
      <c r="A241" s="110" t="s">
        <v>369</v>
      </c>
      <c r="B241" s="115" t="s">
        <v>413</v>
      </c>
      <c r="C241" s="86" t="s">
        <v>143</v>
      </c>
      <c r="D241" s="86" t="s">
        <v>125</v>
      </c>
      <c r="E241" s="86" t="s">
        <v>445</v>
      </c>
      <c r="F241" s="86" t="s">
        <v>370</v>
      </c>
      <c r="G241" s="91"/>
    </row>
    <row r="242" spans="1:7" ht="31.5" hidden="1">
      <c r="A242" s="40" t="s">
        <v>446</v>
      </c>
      <c r="B242" s="115" t="s">
        <v>413</v>
      </c>
      <c r="C242" s="86" t="s">
        <v>143</v>
      </c>
      <c r="D242" s="86" t="s">
        <v>125</v>
      </c>
      <c r="E242" s="86" t="s">
        <v>447</v>
      </c>
      <c r="F242" s="86"/>
      <c r="G242" s="88">
        <f>SUM(G243)</f>
        <v>0</v>
      </c>
    </row>
    <row r="243" spans="1:7" ht="69" customHeight="1" hidden="1">
      <c r="A243" s="92" t="s">
        <v>448</v>
      </c>
      <c r="B243" s="115" t="s">
        <v>413</v>
      </c>
      <c r="C243" s="86" t="s">
        <v>143</v>
      </c>
      <c r="D243" s="86" t="s">
        <v>125</v>
      </c>
      <c r="E243" s="86" t="s">
        <v>449</v>
      </c>
      <c r="F243" s="86"/>
      <c r="G243" s="88">
        <f>SUM(G244)</f>
        <v>0</v>
      </c>
    </row>
    <row r="244" spans="1:9" ht="15.75" hidden="1">
      <c r="A244" s="110" t="s">
        <v>369</v>
      </c>
      <c r="B244" s="115" t="s">
        <v>413</v>
      </c>
      <c r="C244" s="86" t="s">
        <v>143</v>
      </c>
      <c r="D244" s="86" t="s">
        <v>125</v>
      </c>
      <c r="E244" s="86" t="s">
        <v>449</v>
      </c>
      <c r="F244" s="86" t="s">
        <v>370</v>
      </c>
      <c r="G244" s="91"/>
      <c r="H244" s="63">
        <v>61.1</v>
      </c>
      <c r="I244" s="90" t="s">
        <v>213</v>
      </c>
    </row>
    <row r="245" spans="1:7" ht="15.75" hidden="1">
      <c r="A245" s="92" t="s">
        <v>377</v>
      </c>
      <c r="B245" s="115" t="s">
        <v>413</v>
      </c>
      <c r="C245" s="86" t="s">
        <v>143</v>
      </c>
      <c r="D245" s="86" t="s">
        <v>125</v>
      </c>
      <c r="E245" s="86" t="s">
        <v>378</v>
      </c>
      <c r="F245" s="86"/>
      <c r="G245" s="88">
        <f>SUM(G246)</f>
        <v>0</v>
      </c>
    </row>
    <row r="246" spans="1:7" ht="63" hidden="1">
      <c r="A246" s="92" t="s">
        <v>450</v>
      </c>
      <c r="B246" s="115" t="s">
        <v>413</v>
      </c>
      <c r="C246" s="86" t="s">
        <v>143</v>
      </c>
      <c r="D246" s="86" t="s">
        <v>125</v>
      </c>
      <c r="E246" s="86" t="s">
        <v>451</v>
      </c>
      <c r="F246" s="86"/>
      <c r="G246" s="88">
        <f>SUM(G247)</f>
        <v>0</v>
      </c>
    </row>
    <row r="247" spans="1:7" ht="15.75" hidden="1">
      <c r="A247" s="110" t="s">
        <v>369</v>
      </c>
      <c r="B247" s="115" t="s">
        <v>413</v>
      </c>
      <c r="C247" s="86" t="s">
        <v>143</v>
      </c>
      <c r="D247" s="86" t="s">
        <v>125</v>
      </c>
      <c r="E247" s="86" t="s">
        <v>451</v>
      </c>
      <c r="F247" s="86" t="s">
        <v>370</v>
      </c>
      <c r="G247" s="91"/>
    </row>
    <row r="248" spans="1:7" ht="47.25">
      <c r="A248" s="98" t="s">
        <v>435</v>
      </c>
      <c r="B248" s="115" t="s">
        <v>413</v>
      </c>
      <c r="C248" s="86" t="s">
        <v>143</v>
      </c>
      <c r="D248" s="86" t="s">
        <v>125</v>
      </c>
      <c r="E248" s="99" t="s">
        <v>436</v>
      </c>
      <c r="F248" s="86"/>
      <c r="G248" s="88">
        <f>G249</f>
        <v>267.85</v>
      </c>
    </row>
    <row r="249" spans="1:7" ht="15.75">
      <c r="A249" s="110" t="s">
        <v>369</v>
      </c>
      <c r="B249" s="115" t="s">
        <v>413</v>
      </c>
      <c r="C249" s="86" t="s">
        <v>143</v>
      </c>
      <c r="D249" s="86" t="s">
        <v>125</v>
      </c>
      <c r="E249" s="99" t="s">
        <v>436</v>
      </c>
      <c r="F249" s="86" t="s">
        <v>370</v>
      </c>
      <c r="G249" s="91">
        <f>55.55+212.3</f>
        <v>267.85</v>
      </c>
    </row>
    <row r="250" spans="1:7" ht="47.25">
      <c r="A250" s="40" t="s">
        <v>437</v>
      </c>
      <c r="B250" s="115" t="s">
        <v>413</v>
      </c>
      <c r="C250" s="86" t="s">
        <v>143</v>
      </c>
      <c r="D250" s="86" t="s">
        <v>125</v>
      </c>
      <c r="E250" s="86" t="s">
        <v>438</v>
      </c>
      <c r="F250" s="86"/>
      <c r="G250" s="88">
        <f>G251</f>
        <v>427.05</v>
      </c>
    </row>
    <row r="251" spans="1:7" ht="15.75">
      <c r="A251" s="110" t="s">
        <v>428</v>
      </c>
      <c r="B251" s="115" t="s">
        <v>413</v>
      </c>
      <c r="C251" s="86" t="s">
        <v>143</v>
      </c>
      <c r="D251" s="86" t="s">
        <v>125</v>
      </c>
      <c r="E251" s="86" t="s">
        <v>438</v>
      </c>
      <c r="F251" s="86" t="s">
        <v>370</v>
      </c>
      <c r="G251" s="91">
        <f>55.55+230+141.5</f>
        <v>427.05</v>
      </c>
    </row>
    <row r="252" spans="1:7" ht="24" customHeight="1">
      <c r="A252" s="40" t="s">
        <v>452</v>
      </c>
      <c r="B252" s="115" t="s">
        <v>413</v>
      </c>
      <c r="C252" s="86" t="s">
        <v>143</v>
      </c>
      <c r="D252" s="86" t="s">
        <v>248</v>
      </c>
      <c r="E252" s="86"/>
      <c r="F252" s="86"/>
      <c r="G252" s="87">
        <f>SUM(G253,G258)</f>
        <v>2715.6499999999996</v>
      </c>
    </row>
    <row r="253" spans="1:7" ht="63">
      <c r="A253" s="40" t="s">
        <v>249</v>
      </c>
      <c r="B253" s="86" t="s">
        <v>413</v>
      </c>
      <c r="C253" s="86" t="s">
        <v>143</v>
      </c>
      <c r="D253" s="86" t="s">
        <v>248</v>
      </c>
      <c r="E253" s="86" t="s">
        <v>250</v>
      </c>
      <c r="F253" s="86"/>
      <c r="G253" s="88">
        <f>SUM(G254)</f>
        <v>1242.1</v>
      </c>
    </row>
    <row r="254" spans="1:7" ht="15.75">
      <c r="A254" s="40" t="s">
        <v>251</v>
      </c>
      <c r="B254" s="86" t="s">
        <v>413</v>
      </c>
      <c r="C254" s="86" t="s">
        <v>143</v>
      </c>
      <c r="D254" s="86" t="s">
        <v>248</v>
      </c>
      <c r="E254" s="86" t="s">
        <v>252</v>
      </c>
      <c r="F254" s="86"/>
      <c r="G254" s="88">
        <f>SUM(G255:G257)</f>
        <v>1242.1</v>
      </c>
    </row>
    <row r="255" spans="1:7" ht="15.75">
      <c r="A255" s="40" t="s">
        <v>253</v>
      </c>
      <c r="B255" s="86" t="s">
        <v>413</v>
      </c>
      <c r="C255" s="86" t="s">
        <v>143</v>
      </c>
      <c r="D255" s="86" t="s">
        <v>248</v>
      </c>
      <c r="E255" s="86" t="s">
        <v>252</v>
      </c>
      <c r="F255" s="93" t="s">
        <v>254</v>
      </c>
      <c r="G255" s="91">
        <f>954+288.1</f>
        <v>1242.1</v>
      </c>
    </row>
    <row r="256" spans="1:7" ht="31.5" hidden="1">
      <c r="A256" s="40" t="s">
        <v>255</v>
      </c>
      <c r="B256" s="86" t="s">
        <v>413</v>
      </c>
      <c r="C256" s="86" t="s">
        <v>143</v>
      </c>
      <c r="D256" s="86" t="s">
        <v>248</v>
      </c>
      <c r="E256" s="86" t="s">
        <v>252</v>
      </c>
      <c r="F256" s="93" t="s">
        <v>256</v>
      </c>
      <c r="G256" s="88"/>
    </row>
    <row r="257" spans="1:7" ht="31.5" hidden="1">
      <c r="A257" s="92" t="s">
        <v>257</v>
      </c>
      <c r="B257" s="86" t="s">
        <v>413</v>
      </c>
      <c r="C257" s="86" t="s">
        <v>143</v>
      </c>
      <c r="D257" s="86" t="s">
        <v>248</v>
      </c>
      <c r="E257" s="86" t="s">
        <v>252</v>
      </c>
      <c r="F257" s="86" t="s">
        <v>258</v>
      </c>
      <c r="G257" s="91"/>
    </row>
    <row r="258" spans="1:7" ht="78.75">
      <c r="A258" s="40" t="s">
        <v>453</v>
      </c>
      <c r="B258" s="115" t="s">
        <v>413</v>
      </c>
      <c r="C258" s="86" t="s">
        <v>143</v>
      </c>
      <c r="D258" s="86" t="s">
        <v>248</v>
      </c>
      <c r="E258" s="86" t="s">
        <v>454</v>
      </c>
      <c r="F258" s="86"/>
      <c r="G258" s="88">
        <f>SUM(G259)</f>
        <v>1473.55</v>
      </c>
    </row>
    <row r="259" spans="1:7" ht="31.5">
      <c r="A259" s="40" t="s">
        <v>364</v>
      </c>
      <c r="B259" s="115" t="s">
        <v>413</v>
      </c>
      <c r="C259" s="86" t="s">
        <v>143</v>
      </c>
      <c r="D259" s="86" t="s">
        <v>248</v>
      </c>
      <c r="E259" s="86" t="s">
        <v>455</v>
      </c>
      <c r="F259" s="86"/>
      <c r="G259" s="88">
        <f>SUM(G260:G262)</f>
        <v>1473.55</v>
      </c>
    </row>
    <row r="260" spans="1:7" ht="15.75">
      <c r="A260" s="40" t="s">
        <v>253</v>
      </c>
      <c r="B260" s="115" t="s">
        <v>413</v>
      </c>
      <c r="C260" s="86" t="s">
        <v>143</v>
      </c>
      <c r="D260" s="86" t="s">
        <v>248</v>
      </c>
      <c r="E260" s="86" t="s">
        <v>455</v>
      </c>
      <c r="F260" s="93" t="s">
        <v>254</v>
      </c>
      <c r="G260" s="91">
        <f>561.6+169.6</f>
        <v>731.2</v>
      </c>
    </row>
    <row r="261" spans="1:7" ht="31.5">
      <c r="A261" s="40" t="s">
        <v>255</v>
      </c>
      <c r="B261" s="115" t="s">
        <v>413</v>
      </c>
      <c r="C261" s="86" t="s">
        <v>143</v>
      </c>
      <c r="D261" s="86" t="s">
        <v>248</v>
      </c>
      <c r="E261" s="86" t="s">
        <v>455</v>
      </c>
      <c r="F261" s="93" t="s">
        <v>256</v>
      </c>
      <c r="G261" s="91">
        <v>10</v>
      </c>
    </row>
    <row r="262" spans="1:7" ht="31.5">
      <c r="A262" s="92" t="s">
        <v>257</v>
      </c>
      <c r="B262" s="115" t="s">
        <v>413</v>
      </c>
      <c r="C262" s="86" t="s">
        <v>143</v>
      </c>
      <c r="D262" s="86" t="s">
        <v>248</v>
      </c>
      <c r="E262" s="86" t="s">
        <v>455</v>
      </c>
      <c r="F262" s="86" t="s">
        <v>258</v>
      </c>
      <c r="G262" s="91">
        <f>58.22+347.08+12+35+17+63.05+200</f>
        <v>732.3499999999999</v>
      </c>
    </row>
    <row r="263" spans="1:7" ht="15.75">
      <c r="A263" s="40" t="s">
        <v>383</v>
      </c>
      <c r="B263" s="115" t="s">
        <v>413</v>
      </c>
      <c r="C263" s="86" t="s">
        <v>175</v>
      </c>
      <c r="D263" s="86"/>
      <c r="E263" s="86"/>
      <c r="F263" s="86"/>
      <c r="G263" s="87">
        <f>SUM(G264)</f>
        <v>80</v>
      </c>
    </row>
    <row r="264" spans="1:7" ht="15.75">
      <c r="A264" s="40" t="s">
        <v>393</v>
      </c>
      <c r="B264" s="115" t="s">
        <v>413</v>
      </c>
      <c r="C264" s="86" t="s">
        <v>175</v>
      </c>
      <c r="D264" s="86" t="s">
        <v>352</v>
      </c>
      <c r="E264" s="86"/>
      <c r="F264" s="86"/>
      <c r="G264" s="87">
        <f>SUM(G265)</f>
        <v>80</v>
      </c>
    </row>
    <row r="265" spans="1:7" ht="15.75">
      <c r="A265" s="40" t="s">
        <v>394</v>
      </c>
      <c r="B265" s="115" t="s">
        <v>413</v>
      </c>
      <c r="C265" s="86" t="s">
        <v>175</v>
      </c>
      <c r="D265" s="86" t="s">
        <v>352</v>
      </c>
      <c r="E265" s="86" t="s">
        <v>395</v>
      </c>
      <c r="F265" s="86"/>
      <c r="G265" s="88">
        <f>SUM(G266)</f>
        <v>80</v>
      </c>
    </row>
    <row r="266" spans="1:7" ht="15.75">
      <c r="A266" s="40" t="s">
        <v>396</v>
      </c>
      <c r="B266" s="115" t="s">
        <v>413</v>
      </c>
      <c r="C266" s="86" t="s">
        <v>175</v>
      </c>
      <c r="D266" s="86" t="s">
        <v>352</v>
      </c>
      <c r="E266" s="86" t="s">
        <v>397</v>
      </c>
      <c r="F266" s="86"/>
      <c r="G266" s="88">
        <f>SUM(G267)</f>
        <v>80</v>
      </c>
    </row>
    <row r="267" spans="1:7" ht="47.25">
      <c r="A267" s="40" t="s">
        <v>410</v>
      </c>
      <c r="B267" s="115" t="s">
        <v>413</v>
      </c>
      <c r="C267" s="86" t="s">
        <v>175</v>
      </c>
      <c r="D267" s="86" t="s">
        <v>352</v>
      </c>
      <c r="E267" s="86" t="s">
        <v>397</v>
      </c>
      <c r="F267" s="86" t="s">
        <v>411</v>
      </c>
      <c r="G267" s="91">
        <v>80</v>
      </c>
    </row>
    <row r="268" spans="1:7" ht="15.75">
      <c r="A268" s="40" t="s">
        <v>456</v>
      </c>
      <c r="B268" s="115" t="s">
        <v>413</v>
      </c>
      <c r="C268" s="86" t="s">
        <v>148</v>
      </c>
      <c r="D268" s="86"/>
      <c r="E268" s="86"/>
      <c r="F268" s="86"/>
      <c r="G268" s="87">
        <f>SUM(G269)</f>
        <v>5400</v>
      </c>
    </row>
    <row r="269" spans="1:7" ht="15.75">
      <c r="A269" s="40" t="s">
        <v>457</v>
      </c>
      <c r="B269" s="115" t="s">
        <v>413</v>
      </c>
      <c r="C269" s="86" t="s">
        <v>148</v>
      </c>
      <c r="D269" s="86" t="s">
        <v>125</v>
      </c>
      <c r="E269" s="86"/>
      <c r="F269" s="86"/>
      <c r="G269" s="87">
        <f>SUM(G270,G274)</f>
        <v>5400</v>
      </c>
    </row>
    <row r="270" spans="1:7" ht="15.75" hidden="1">
      <c r="A270" s="92" t="s">
        <v>414</v>
      </c>
      <c r="B270" s="115" t="s">
        <v>413</v>
      </c>
      <c r="C270" s="86" t="s">
        <v>148</v>
      </c>
      <c r="D270" s="86" t="s">
        <v>125</v>
      </c>
      <c r="E270" s="86" t="s">
        <v>415</v>
      </c>
      <c r="F270" s="86"/>
      <c r="G270" s="88">
        <f>SUM(G271)</f>
        <v>0</v>
      </c>
    </row>
    <row r="271" spans="1:7" ht="31.5" hidden="1">
      <c r="A271" s="92" t="s">
        <v>458</v>
      </c>
      <c r="B271" s="115" t="s">
        <v>413</v>
      </c>
      <c r="C271" s="86" t="s">
        <v>148</v>
      </c>
      <c r="D271" s="86" t="s">
        <v>125</v>
      </c>
      <c r="E271" s="86" t="s">
        <v>459</v>
      </c>
      <c r="F271" s="86"/>
      <c r="G271" s="88">
        <f>SUM(G272)</f>
        <v>0</v>
      </c>
    </row>
    <row r="272" spans="1:7" ht="47.25" hidden="1">
      <c r="A272" s="92" t="s">
        <v>460</v>
      </c>
      <c r="B272" s="115" t="s">
        <v>413</v>
      </c>
      <c r="C272" s="86" t="s">
        <v>148</v>
      </c>
      <c r="D272" s="86" t="s">
        <v>125</v>
      </c>
      <c r="E272" s="86" t="s">
        <v>461</v>
      </c>
      <c r="F272" s="86"/>
      <c r="G272" s="88">
        <f>SUM(G273)</f>
        <v>0</v>
      </c>
    </row>
    <row r="273" spans="1:7" ht="47.25" hidden="1">
      <c r="A273" s="40" t="s">
        <v>462</v>
      </c>
      <c r="B273" s="115" t="s">
        <v>413</v>
      </c>
      <c r="C273" s="86" t="s">
        <v>148</v>
      </c>
      <c r="D273" s="86" t="s">
        <v>125</v>
      </c>
      <c r="E273" s="86" t="s">
        <v>461</v>
      </c>
      <c r="F273" s="86" t="s">
        <v>345</v>
      </c>
      <c r="G273" s="91"/>
    </row>
    <row r="274" spans="1:7" ht="15.75">
      <c r="A274" s="40" t="s">
        <v>263</v>
      </c>
      <c r="B274" s="115" t="s">
        <v>413</v>
      </c>
      <c r="C274" s="86" t="s">
        <v>148</v>
      </c>
      <c r="D274" s="86" t="s">
        <v>125</v>
      </c>
      <c r="E274" s="93" t="s">
        <v>264</v>
      </c>
      <c r="F274" s="86"/>
      <c r="G274" s="88">
        <f>SUM(G275)</f>
        <v>5400</v>
      </c>
    </row>
    <row r="275" spans="1:7" ht="63">
      <c r="A275" s="40" t="s">
        <v>463</v>
      </c>
      <c r="B275" s="115" t="s">
        <v>413</v>
      </c>
      <c r="C275" s="86" t="s">
        <v>148</v>
      </c>
      <c r="D275" s="86" t="s">
        <v>125</v>
      </c>
      <c r="E275" s="93" t="s">
        <v>464</v>
      </c>
      <c r="F275" s="86"/>
      <c r="G275" s="88">
        <f>SUM(G276:G276)</f>
        <v>5400</v>
      </c>
    </row>
    <row r="276" spans="1:7" ht="31.5">
      <c r="A276" s="92" t="s">
        <v>257</v>
      </c>
      <c r="B276" s="115" t="s">
        <v>413</v>
      </c>
      <c r="C276" s="86" t="s">
        <v>148</v>
      </c>
      <c r="D276" s="86" t="s">
        <v>125</v>
      </c>
      <c r="E276" s="93" t="s">
        <v>464</v>
      </c>
      <c r="F276" s="86" t="s">
        <v>258</v>
      </c>
      <c r="G276" s="91">
        <f>400+5000</f>
        <v>5400</v>
      </c>
    </row>
    <row r="277" spans="1:7" ht="9" customHeight="1">
      <c r="A277" s="118"/>
      <c r="B277" s="115"/>
      <c r="C277" s="86"/>
      <c r="D277" s="86"/>
      <c r="E277" s="86"/>
      <c r="F277" s="86"/>
      <c r="G277" s="91"/>
    </row>
    <row r="278" spans="1:7" ht="47.25">
      <c r="A278" s="119" t="s">
        <v>465</v>
      </c>
      <c r="B278" s="120" t="s">
        <v>466</v>
      </c>
      <c r="C278" s="120"/>
      <c r="D278" s="120"/>
      <c r="E278" s="120"/>
      <c r="F278" s="120"/>
      <c r="G278" s="96">
        <f>SUM(G279,G290,G315,G286)</f>
        <v>58580.65</v>
      </c>
    </row>
    <row r="279" spans="1:7" ht="15.75">
      <c r="A279" s="92" t="s">
        <v>246</v>
      </c>
      <c r="B279" s="93" t="s">
        <v>466</v>
      </c>
      <c r="C279" s="93" t="s">
        <v>125</v>
      </c>
      <c r="D279" s="93"/>
      <c r="E279" s="93"/>
      <c r="F279" s="93"/>
      <c r="G279" s="96">
        <f>SUM(G280)</f>
        <v>2496</v>
      </c>
    </row>
    <row r="280" spans="1:7" ht="15.75">
      <c r="A280" s="92" t="s">
        <v>467</v>
      </c>
      <c r="B280" s="93" t="s">
        <v>466</v>
      </c>
      <c r="C280" s="93" t="s">
        <v>125</v>
      </c>
      <c r="D280" s="93" t="s">
        <v>277</v>
      </c>
      <c r="E280" s="93"/>
      <c r="F280" s="93"/>
      <c r="G280" s="96">
        <f>SUM(G281,)</f>
        <v>2496</v>
      </c>
    </row>
    <row r="281" spans="1:7" ht="63">
      <c r="A281" s="92" t="s">
        <v>249</v>
      </c>
      <c r="B281" s="93" t="s">
        <v>466</v>
      </c>
      <c r="C281" s="93" t="s">
        <v>125</v>
      </c>
      <c r="D281" s="93" t="s">
        <v>277</v>
      </c>
      <c r="E281" s="93" t="s">
        <v>250</v>
      </c>
      <c r="F281" s="93"/>
      <c r="G281" s="94">
        <f>G282</f>
        <v>2496</v>
      </c>
    </row>
    <row r="282" spans="1:7" ht="15.75">
      <c r="A282" s="92" t="s">
        <v>251</v>
      </c>
      <c r="B282" s="93" t="s">
        <v>466</v>
      </c>
      <c r="C282" s="93" t="s">
        <v>125</v>
      </c>
      <c r="D282" s="93" t="s">
        <v>277</v>
      </c>
      <c r="E282" s="93" t="s">
        <v>252</v>
      </c>
      <c r="F282" s="93"/>
      <c r="G282" s="94">
        <f>SUM(G283:G285)</f>
        <v>2496</v>
      </c>
    </row>
    <row r="283" spans="1:7" ht="15.75">
      <c r="A283" s="40" t="s">
        <v>253</v>
      </c>
      <c r="B283" s="93" t="s">
        <v>466</v>
      </c>
      <c r="C283" s="93" t="s">
        <v>125</v>
      </c>
      <c r="D283" s="93" t="s">
        <v>277</v>
      </c>
      <c r="E283" s="93" t="s">
        <v>252</v>
      </c>
      <c r="F283" s="93" t="s">
        <v>254</v>
      </c>
      <c r="G283" s="89">
        <f>1678.2+506.8</f>
        <v>2185</v>
      </c>
    </row>
    <row r="284" spans="1:7" ht="31.5">
      <c r="A284" s="40" t="s">
        <v>255</v>
      </c>
      <c r="B284" s="93" t="s">
        <v>466</v>
      </c>
      <c r="C284" s="93" t="s">
        <v>125</v>
      </c>
      <c r="D284" s="93" t="s">
        <v>277</v>
      </c>
      <c r="E284" s="93" t="s">
        <v>252</v>
      </c>
      <c r="F284" s="93" t="s">
        <v>256</v>
      </c>
      <c r="G284" s="89">
        <v>68.9</v>
      </c>
    </row>
    <row r="285" spans="1:7" ht="31.5">
      <c r="A285" s="92" t="s">
        <v>257</v>
      </c>
      <c r="B285" s="93" t="s">
        <v>466</v>
      </c>
      <c r="C285" s="93" t="s">
        <v>125</v>
      </c>
      <c r="D285" s="93" t="s">
        <v>277</v>
      </c>
      <c r="E285" s="93" t="s">
        <v>252</v>
      </c>
      <c r="F285" s="93" t="s">
        <v>258</v>
      </c>
      <c r="G285" s="89">
        <f>142.1+100</f>
        <v>242.1</v>
      </c>
    </row>
    <row r="286" spans="1:7" ht="15.75">
      <c r="A286" s="92" t="s">
        <v>290</v>
      </c>
      <c r="B286" s="93" t="s">
        <v>466</v>
      </c>
      <c r="C286" s="93" t="s">
        <v>248</v>
      </c>
      <c r="D286" s="93"/>
      <c r="E286" s="93"/>
      <c r="F286" s="93"/>
      <c r="G286" s="94">
        <f>G287</f>
        <v>7500</v>
      </c>
    </row>
    <row r="287" spans="1:7" ht="15.75">
      <c r="A287" s="92" t="s">
        <v>291</v>
      </c>
      <c r="B287" s="93" t="s">
        <v>466</v>
      </c>
      <c r="C287" s="93" t="s">
        <v>248</v>
      </c>
      <c r="D287" s="93" t="s">
        <v>292</v>
      </c>
      <c r="E287" s="93"/>
      <c r="F287" s="93"/>
      <c r="G287" s="94">
        <f>G288</f>
        <v>7500</v>
      </c>
    </row>
    <row r="288" spans="1:7" ht="47.25">
      <c r="A288" s="92" t="s">
        <v>468</v>
      </c>
      <c r="B288" s="93" t="s">
        <v>466</v>
      </c>
      <c r="C288" s="93" t="s">
        <v>248</v>
      </c>
      <c r="D288" s="93" t="s">
        <v>292</v>
      </c>
      <c r="E288" s="93" t="s">
        <v>469</v>
      </c>
      <c r="F288" s="93"/>
      <c r="G288" s="94">
        <f>G289</f>
        <v>7500</v>
      </c>
    </row>
    <row r="289" spans="1:7" ht="31.5">
      <c r="A289" s="92" t="s">
        <v>470</v>
      </c>
      <c r="B289" s="93" t="s">
        <v>466</v>
      </c>
      <c r="C289" s="93" t="s">
        <v>248</v>
      </c>
      <c r="D289" s="93" t="s">
        <v>292</v>
      </c>
      <c r="E289" s="93" t="s">
        <v>469</v>
      </c>
      <c r="F289" s="93" t="s">
        <v>471</v>
      </c>
      <c r="G289" s="89">
        <v>7500</v>
      </c>
    </row>
    <row r="290" spans="1:7" ht="15.75">
      <c r="A290" s="92" t="s">
        <v>315</v>
      </c>
      <c r="B290" s="93" t="s">
        <v>466</v>
      </c>
      <c r="C290" s="93" t="s">
        <v>133</v>
      </c>
      <c r="D290" s="93"/>
      <c r="E290" s="93"/>
      <c r="F290" s="93"/>
      <c r="G290" s="94">
        <f>SUM(G291,G310)</f>
        <v>47010.05</v>
      </c>
    </row>
    <row r="291" spans="1:7" ht="47.25">
      <c r="A291" s="40" t="s">
        <v>317</v>
      </c>
      <c r="B291" s="93" t="s">
        <v>466</v>
      </c>
      <c r="C291" s="86" t="s">
        <v>133</v>
      </c>
      <c r="D291" s="86" t="s">
        <v>125</v>
      </c>
      <c r="E291" s="86" t="s">
        <v>318</v>
      </c>
      <c r="F291" s="86"/>
      <c r="G291" s="88">
        <f>SUM(G292,G297)</f>
        <v>39510.05</v>
      </c>
    </row>
    <row r="292" spans="1:7" ht="94.5">
      <c r="A292" s="40" t="s">
        <v>319</v>
      </c>
      <c r="B292" s="93" t="s">
        <v>466</v>
      </c>
      <c r="C292" s="86" t="s">
        <v>133</v>
      </c>
      <c r="D292" s="86" t="s">
        <v>125</v>
      </c>
      <c r="E292" s="86" t="s">
        <v>320</v>
      </c>
      <c r="F292" s="86"/>
      <c r="G292" s="88">
        <f>SUM(G293,G295)</f>
        <v>25483.79</v>
      </c>
    </row>
    <row r="293" spans="1:7" ht="78.75">
      <c r="A293" s="40" t="s">
        <v>321</v>
      </c>
      <c r="B293" s="93" t="s">
        <v>466</v>
      </c>
      <c r="C293" s="86" t="s">
        <v>133</v>
      </c>
      <c r="D293" s="86" t="s">
        <v>125</v>
      </c>
      <c r="E293" s="86" t="s">
        <v>322</v>
      </c>
      <c r="F293" s="86"/>
      <c r="G293" s="88">
        <f>SUM(G294)</f>
        <v>7813.79</v>
      </c>
    </row>
    <row r="294" spans="1:7" ht="47.25">
      <c r="A294" s="92" t="s">
        <v>288</v>
      </c>
      <c r="B294" s="93" t="s">
        <v>466</v>
      </c>
      <c r="C294" s="86" t="s">
        <v>133</v>
      </c>
      <c r="D294" s="86" t="s">
        <v>125</v>
      </c>
      <c r="E294" s="86" t="s">
        <v>322</v>
      </c>
      <c r="F294" s="86" t="s">
        <v>289</v>
      </c>
      <c r="G294" s="91">
        <v>7813.79</v>
      </c>
    </row>
    <row r="295" spans="1:7" ht="78.75">
      <c r="A295" s="40" t="s">
        <v>325</v>
      </c>
      <c r="B295" s="93" t="s">
        <v>466</v>
      </c>
      <c r="C295" s="86" t="s">
        <v>133</v>
      </c>
      <c r="D295" s="86" t="s">
        <v>125</v>
      </c>
      <c r="E295" s="86" t="s">
        <v>326</v>
      </c>
      <c r="F295" s="86"/>
      <c r="G295" s="88">
        <f>SUM(G296)</f>
        <v>17670</v>
      </c>
    </row>
    <row r="296" spans="1:7" ht="31.5">
      <c r="A296" s="92" t="s">
        <v>470</v>
      </c>
      <c r="B296" s="93" t="s">
        <v>466</v>
      </c>
      <c r="C296" s="86" t="s">
        <v>133</v>
      </c>
      <c r="D296" s="86" t="s">
        <v>125</v>
      </c>
      <c r="E296" s="86" t="s">
        <v>326</v>
      </c>
      <c r="F296" s="86" t="s">
        <v>471</v>
      </c>
      <c r="G296" s="91">
        <v>17670</v>
      </c>
    </row>
    <row r="297" spans="1:7" ht="63">
      <c r="A297" s="40" t="s">
        <v>327</v>
      </c>
      <c r="B297" s="93" t="s">
        <v>466</v>
      </c>
      <c r="C297" s="86" t="s">
        <v>133</v>
      </c>
      <c r="D297" s="86" t="s">
        <v>125</v>
      </c>
      <c r="E297" s="86" t="s">
        <v>328</v>
      </c>
      <c r="F297" s="86"/>
      <c r="G297" s="88">
        <f>SUM(G298,G303)</f>
        <v>14026.26</v>
      </c>
    </row>
    <row r="298" spans="1:7" ht="31.5">
      <c r="A298" s="40" t="s">
        <v>329</v>
      </c>
      <c r="B298" s="93" t="s">
        <v>466</v>
      </c>
      <c r="C298" s="86" t="s">
        <v>133</v>
      </c>
      <c r="D298" s="86" t="s">
        <v>125</v>
      </c>
      <c r="E298" s="86" t="s">
        <v>330</v>
      </c>
      <c r="F298" s="86"/>
      <c r="G298" s="88">
        <f>SUM(G299)</f>
        <v>6696.26</v>
      </c>
    </row>
    <row r="299" spans="1:7" ht="47.25">
      <c r="A299" s="92" t="s">
        <v>288</v>
      </c>
      <c r="B299" s="93" t="s">
        <v>466</v>
      </c>
      <c r="C299" s="86" t="s">
        <v>133</v>
      </c>
      <c r="D299" s="86" t="s">
        <v>125</v>
      </c>
      <c r="E299" s="86" t="s">
        <v>330</v>
      </c>
      <c r="F299" s="86" t="s">
        <v>289</v>
      </c>
      <c r="G299" s="88">
        <f>SUM(G300:G302)</f>
        <v>6696.26</v>
      </c>
    </row>
    <row r="300" spans="1:7" ht="31.5" hidden="1">
      <c r="A300" s="40" t="s">
        <v>472</v>
      </c>
      <c r="B300" s="93" t="s">
        <v>466</v>
      </c>
      <c r="C300" s="86" t="s">
        <v>133</v>
      </c>
      <c r="D300" s="86" t="s">
        <v>125</v>
      </c>
      <c r="E300" s="86" t="s">
        <v>330</v>
      </c>
      <c r="F300" s="86" t="s">
        <v>289</v>
      </c>
      <c r="G300" s="91">
        <v>0</v>
      </c>
    </row>
    <row r="301" spans="1:7" ht="31.5">
      <c r="A301" s="40" t="s">
        <v>331</v>
      </c>
      <c r="B301" s="93" t="s">
        <v>466</v>
      </c>
      <c r="C301" s="86" t="s">
        <v>133</v>
      </c>
      <c r="D301" s="86" t="s">
        <v>125</v>
      </c>
      <c r="E301" s="86" t="s">
        <v>330</v>
      </c>
      <c r="F301" s="86" t="s">
        <v>289</v>
      </c>
      <c r="G301" s="91">
        <v>1496.26</v>
      </c>
    </row>
    <row r="302" spans="1:7" ht="15.75">
      <c r="A302" s="40" t="s">
        <v>332</v>
      </c>
      <c r="B302" s="93" t="s">
        <v>466</v>
      </c>
      <c r="C302" s="86" t="s">
        <v>133</v>
      </c>
      <c r="D302" s="86" t="s">
        <v>125</v>
      </c>
      <c r="E302" s="86" t="s">
        <v>330</v>
      </c>
      <c r="F302" s="86" t="s">
        <v>289</v>
      </c>
      <c r="G302" s="91">
        <v>5200</v>
      </c>
    </row>
    <row r="303" spans="1:7" ht="31.5">
      <c r="A303" s="40" t="s">
        <v>333</v>
      </c>
      <c r="B303" s="93" t="s">
        <v>466</v>
      </c>
      <c r="C303" s="86" t="s">
        <v>133</v>
      </c>
      <c r="D303" s="86" t="s">
        <v>125</v>
      </c>
      <c r="E303" s="86" t="s">
        <v>334</v>
      </c>
      <c r="F303" s="86"/>
      <c r="G303" s="88">
        <f>SUM(G304)</f>
        <v>7330</v>
      </c>
    </row>
    <row r="304" spans="1:7" ht="31.5">
      <c r="A304" s="92" t="s">
        <v>470</v>
      </c>
      <c r="B304" s="93" t="s">
        <v>466</v>
      </c>
      <c r="C304" s="86" t="s">
        <v>133</v>
      </c>
      <c r="D304" s="86" t="s">
        <v>125</v>
      </c>
      <c r="E304" s="86" t="s">
        <v>334</v>
      </c>
      <c r="F304" s="86" t="s">
        <v>471</v>
      </c>
      <c r="G304" s="88">
        <f>SUM(G305:G306)</f>
        <v>7330</v>
      </c>
    </row>
    <row r="305" spans="1:7" ht="31.5" hidden="1">
      <c r="A305" s="40" t="s">
        <v>331</v>
      </c>
      <c r="B305" s="93" t="s">
        <v>466</v>
      </c>
      <c r="C305" s="86" t="s">
        <v>133</v>
      </c>
      <c r="D305" s="86" t="s">
        <v>125</v>
      </c>
      <c r="E305" s="86" t="s">
        <v>334</v>
      </c>
      <c r="F305" s="86" t="s">
        <v>471</v>
      </c>
      <c r="G305" s="91"/>
    </row>
    <row r="306" spans="1:7" ht="31.5">
      <c r="A306" s="40" t="s">
        <v>335</v>
      </c>
      <c r="B306" s="93" t="s">
        <v>466</v>
      </c>
      <c r="C306" s="86" t="s">
        <v>133</v>
      </c>
      <c r="D306" s="86" t="s">
        <v>125</v>
      </c>
      <c r="E306" s="86" t="s">
        <v>334</v>
      </c>
      <c r="F306" s="86" t="s">
        <v>471</v>
      </c>
      <c r="G306" s="91">
        <v>7330</v>
      </c>
    </row>
    <row r="307" spans="1:7" ht="15.75" hidden="1">
      <c r="A307" s="40" t="s">
        <v>336</v>
      </c>
      <c r="B307" s="93" t="s">
        <v>466</v>
      </c>
      <c r="C307" s="86" t="s">
        <v>133</v>
      </c>
      <c r="D307" s="86" t="s">
        <v>125</v>
      </c>
      <c r="E307" s="86" t="s">
        <v>337</v>
      </c>
      <c r="F307" s="86"/>
      <c r="G307" s="88">
        <f>SUM(G308)</f>
        <v>0</v>
      </c>
    </row>
    <row r="308" spans="1:7" ht="47.25" hidden="1">
      <c r="A308" s="40" t="s">
        <v>338</v>
      </c>
      <c r="B308" s="93" t="s">
        <v>466</v>
      </c>
      <c r="C308" s="86" t="s">
        <v>133</v>
      </c>
      <c r="D308" s="86" t="s">
        <v>125</v>
      </c>
      <c r="E308" s="86" t="s">
        <v>339</v>
      </c>
      <c r="F308" s="86"/>
      <c r="G308" s="88">
        <f>SUM(G309)</f>
        <v>0</v>
      </c>
    </row>
    <row r="309" spans="1:7" ht="15.75" hidden="1">
      <c r="A309" s="40" t="s">
        <v>323</v>
      </c>
      <c r="B309" s="93" t="s">
        <v>466</v>
      </c>
      <c r="C309" s="86" t="s">
        <v>133</v>
      </c>
      <c r="D309" s="86" t="s">
        <v>125</v>
      </c>
      <c r="E309" s="86" t="s">
        <v>339</v>
      </c>
      <c r="F309" s="86" t="s">
        <v>324</v>
      </c>
      <c r="G309" s="91"/>
    </row>
    <row r="310" spans="1:7" ht="15.75">
      <c r="A310" s="40" t="s">
        <v>263</v>
      </c>
      <c r="B310" s="93" t="s">
        <v>466</v>
      </c>
      <c r="C310" s="86" t="s">
        <v>133</v>
      </c>
      <c r="D310" s="86" t="s">
        <v>125</v>
      </c>
      <c r="E310" s="86" t="s">
        <v>264</v>
      </c>
      <c r="F310" s="86"/>
      <c r="G310" s="88">
        <f>SUM(G311,G313)</f>
        <v>7500</v>
      </c>
    </row>
    <row r="311" spans="1:7" ht="63">
      <c r="A311" s="103" t="s">
        <v>340</v>
      </c>
      <c r="B311" s="93" t="s">
        <v>466</v>
      </c>
      <c r="C311" s="104" t="s">
        <v>133</v>
      </c>
      <c r="D311" s="104" t="s">
        <v>125</v>
      </c>
      <c r="E311" s="104" t="s">
        <v>341</v>
      </c>
      <c r="F311" s="104"/>
      <c r="G311" s="88">
        <f>SUM(G312)</f>
        <v>7500</v>
      </c>
    </row>
    <row r="312" spans="1:7" ht="47.25">
      <c r="A312" s="92" t="s">
        <v>288</v>
      </c>
      <c r="B312" s="93" t="s">
        <v>466</v>
      </c>
      <c r="C312" s="104" t="s">
        <v>133</v>
      </c>
      <c r="D312" s="104" t="s">
        <v>125</v>
      </c>
      <c r="E312" s="104" t="s">
        <v>341</v>
      </c>
      <c r="F312" s="104" t="s">
        <v>289</v>
      </c>
      <c r="G312" s="91">
        <v>7500</v>
      </c>
    </row>
    <row r="313" spans="1:7" ht="63" hidden="1">
      <c r="A313" s="103" t="s">
        <v>342</v>
      </c>
      <c r="B313" s="93" t="s">
        <v>466</v>
      </c>
      <c r="C313" s="104" t="s">
        <v>133</v>
      </c>
      <c r="D313" s="104" t="s">
        <v>125</v>
      </c>
      <c r="E313" s="104" t="s">
        <v>343</v>
      </c>
      <c r="F313" s="104"/>
      <c r="G313" s="105">
        <f>SUM(G314)</f>
        <v>0</v>
      </c>
    </row>
    <row r="314" spans="1:7" ht="15.75" hidden="1">
      <c r="A314" s="106" t="s">
        <v>344</v>
      </c>
      <c r="B314" s="93" t="s">
        <v>466</v>
      </c>
      <c r="C314" s="104" t="s">
        <v>133</v>
      </c>
      <c r="D314" s="104" t="s">
        <v>125</v>
      </c>
      <c r="E314" s="104" t="s">
        <v>343</v>
      </c>
      <c r="F314" s="104" t="s">
        <v>345</v>
      </c>
      <c r="G314" s="107">
        <v>0</v>
      </c>
    </row>
    <row r="315" spans="1:7" ht="15.75">
      <c r="A315" s="40" t="s">
        <v>383</v>
      </c>
      <c r="B315" s="93" t="s">
        <v>466</v>
      </c>
      <c r="C315" s="93" t="s">
        <v>175</v>
      </c>
      <c r="D315" s="93"/>
      <c r="E315" s="104"/>
      <c r="F315" s="104"/>
      <c r="G315" s="105">
        <f>G316</f>
        <v>1574.6</v>
      </c>
    </row>
    <row r="316" spans="1:7" ht="15.75">
      <c r="A316" s="40" t="s">
        <v>393</v>
      </c>
      <c r="B316" s="93" t="s">
        <v>466</v>
      </c>
      <c r="C316" s="93" t="s">
        <v>175</v>
      </c>
      <c r="D316" s="93" t="s">
        <v>352</v>
      </c>
      <c r="E316" s="104"/>
      <c r="F316" s="104"/>
      <c r="G316" s="105">
        <f>SUM(G317,G321)</f>
        <v>1574.6</v>
      </c>
    </row>
    <row r="317" spans="1:7" ht="15.75">
      <c r="A317" s="92" t="s">
        <v>414</v>
      </c>
      <c r="B317" s="93" t="s">
        <v>466</v>
      </c>
      <c r="C317" s="93" t="s">
        <v>175</v>
      </c>
      <c r="D317" s="93" t="s">
        <v>352</v>
      </c>
      <c r="E317" s="93" t="s">
        <v>415</v>
      </c>
      <c r="F317" s="93"/>
      <c r="G317" s="94">
        <f>SUM(G318)</f>
        <v>570</v>
      </c>
    </row>
    <row r="318" spans="1:7" ht="53.25" customHeight="1">
      <c r="A318" s="98" t="s">
        <v>473</v>
      </c>
      <c r="B318" s="93" t="s">
        <v>466</v>
      </c>
      <c r="C318" s="93" t="s">
        <v>175</v>
      </c>
      <c r="D318" s="93" t="s">
        <v>352</v>
      </c>
      <c r="E318" s="93" t="s">
        <v>474</v>
      </c>
      <c r="F318" s="93"/>
      <c r="G318" s="94">
        <f>SUM(G319)</f>
        <v>570</v>
      </c>
    </row>
    <row r="319" spans="1:7" ht="31.5">
      <c r="A319" s="92" t="s">
        <v>475</v>
      </c>
      <c r="B319" s="93" t="s">
        <v>466</v>
      </c>
      <c r="C319" s="93" t="s">
        <v>175</v>
      </c>
      <c r="D319" s="93" t="s">
        <v>352</v>
      </c>
      <c r="E319" s="93" t="s">
        <v>476</v>
      </c>
      <c r="F319" s="93"/>
      <c r="G319" s="94">
        <f>SUM(G320)</f>
        <v>570</v>
      </c>
    </row>
    <row r="320" spans="1:8" ht="15.75">
      <c r="A320" s="92" t="s">
        <v>477</v>
      </c>
      <c r="B320" s="93" t="s">
        <v>466</v>
      </c>
      <c r="C320" s="93" t="s">
        <v>175</v>
      </c>
      <c r="D320" s="93" t="s">
        <v>352</v>
      </c>
      <c r="E320" s="93" t="s">
        <v>476</v>
      </c>
      <c r="F320" s="93" t="s">
        <v>478</v>
      </c>
      <c r="G320" s="89">
        <v>570</v>
      </c>
      <c r="H320" s="90"/>
    </row>
    <row r="321" spans="1:8" ht="15.75">
      <c r="A321" s="98" t="s">
        <v>394</v>
      </c>
      <c r="B321" s="93" t="s">
        <v>466</v>
      </c>
      <c r="C321" s="93" t="s">
        <v>175</v>
      </c>
      <c r="D321" s="93" t="s">
        <v>352</v>
      </c>
      <c r="E321" s="99" t="s">
        <v>395</v>
      </c>
      <c r="F321" s="93"/>
      <c r="G321" s="94">
        <f>G322</f>
        <v>1004.6</v>
      </c>
      <c r="H321" s="90"/>
    </row>
    <row r="322" spans="1:8" ht="189">
      <c r="A322" s="121" t="s">
        <v>479</v>
      </c>
      <c r="B322" s="93" t="s">
        <v>466</v>
      </c>
      <c r="C322" s="93" t="s">
        <v>175</v>
      </c>
      <c r="D322" s="93" t="s">
        <v>352</v>
      </c>
      <c r="E322" s="99" t="s">
        <v>480</v>
      </c>
      <c r="F322" s="93"/>
      <c r="G322" s="94">
        <f>G323</f>
        <v>1004.6</v>
      </c>
      <c r="H322" s="90"/>
    </row>
    <row r="323" spans="1:8" ht="84" customHeight="1">
      <c r="A323" s="98" t="s">
        <v>481</v>
      </c>
      <c r="B323" s="93" t="s">
        <v>466</v>
      </c>
      <c r="C323" s="93" t="s">
        <v>175</v>
      </c>
      <c r="D323" s="93" t="s">
        <v>352</v>
      </c>
      <c r="E323" s="99" t="s">
        <v>482</v>
      </c>
      <c r="F323" s="93"/>
      <c r="G323" s="94">
        <f>G324</f>
        <v>1004.6</v>
      </c>
      <c r="H323" s="90"/>
    </row>
    <row r="324" spans="1:8" ht="15.75">
      <c r="A324" s="92" t="s">
        <v>477</v>
      </c>
      <c r="B324" s="93" t="s">
        <v>466</v>
      </c>
      <c r="C324" s="93" t="s">
        <v>175</v>
      </c>
      <c r="D324" s="93" t="s">
        <v>352</v>
      </c>
      <c r="E324" s="99" t="s">
        <v>482</v>
      </c>
      <c r="F324" s="93" t="s">
        <v>478</v>
      </c>
      <c r="G324" s="89">
        <v>1004.6</v>
      </c>
      <c r="H324" s="90"/>
    </row>
    <row r="325" spans="1:7" ht="8.25" customHeight="1">
      <c r="A325" s="40"/>
      <c r="B325" s="115"/>
      <c r="C325" s="86"/>
      <c r="D325" s="86"/>
      <c r="E325" s="86"/>
      <c r="F325" s="86"/>
      <c r="G325" s="91"/>
    </row>
    <row r="326" spans="1:21" s="22" customFormat="1" ht="47.25">
      <c r="A326" s="84" t="s">
        <v>483</v>
      </c>
      <c r="B326" s="82" t="s">
        <v>484</v>
      </c>
      <c r="C326" s="82"/>
      <c r="D326" s="82"/>
      <c r="E326" s="82"/>
      <c r="F326" s="82"/>
      <c r="G326" s="96">
        <f>SUM(G327,G411)</f>
        <v>244821.39999999997</v>
      </c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</row>
    <row r="327" spans="1:7" ht="15.75">
      <c r="A327" s="40" t="s">
        <v>420</v>
      </c>
      <c r="B327" s="86" t="s">
        <v>484</v>
      </c>
      <c r="C327" s="86" t="s">
        <v>421</v>
      </c>
      <c r="D327" s="86"/>
      <c r="E327" s="86"/>
      <c r="F327" s="86"/>
      <c r="G327" s="87">
        <f>SUM(G328,G347,G374,G380)</f>
        <v>241925.49999999997</v>
      </c>
    </row>
    <row r="328" spans="1:7" ht="15.75">
      <c r="A328" s="40" t="s">
        <v>485</v>
      </c>
      <c r="B328" s="86" t="s">
        <v>484</v>
      </c>
      <c r="C328" s="86" t="s">
        <v>421</v>
      </c>
      <c r="D328" s="86" t="s">
        <v>125</v>
      </c>
      <c r="E328" s="86"/>
      <c r="F328" s="86"/>
      <c r="G328" s="87">
        <f>SUM(G329,G335,G337)</f>
        <v>72852.2</v>
      </c>
    </row>
    <row r="329" spans="1:7" ht="15.75">
      <c r="A329" s="40" t="s">
        <v>486</v>
      </c>
      <c r="B329" s="86" t="s">
        <v>484</v>
      </c>
      <c r="C329" s="86" t="s">
        <v>421</v>
      </c>
      <c r="D329" s="86" t="s">
        <v>125</v>
      </c>
      <c r="E329" s="86" t="s">
        <v>487</v>
      </c>
      <c r="F329" s="86"/>
      <c r="G329" s="88">
        <f>SUM(G330)</f>
        <v>63121.799999999996</v>
      </c>
    </row>
    <row r="330" spans="1:7" ht="31.5">
      <c r="A330" s="40" t="s">
        <v>364</v>
      </c>
      <c r="B330" s="86" t="s">
        <v>484</v>
      </c>
      <c r="C330" s="86" t="s">
        <v>421</v>
      </c>
      <c r="D330" s="86" t="s">
        <v>125</v>
      </c>
      <c r="E330" s="86" t="s">
        <v>488</v>
      </c>
      <c r="F330" s="86"/>
      <c r="G330" s="88">
        <f>SUM(G331:G334)</f>
        <v>63121.799999999996</v>
      </c>
    </row>
    <row r="331" spans="1:19" ht="47.25">
      <c r="A331" s="40" t="s">
        <v>366</v>
      </c>
      <c r="B331" s="86" t="s">
        <v>484</v>
      </c>
      <c r="C331" s="86" t="s">
        <v>421</v>
      </c>
      <c r="D331" s="86" t="s">
        <v>125</v>
      </c>
      <c r="E331" s="86" t="s">
        <v>488</v>
      </c>
      <c r="F331" s="86" t="s">
        <v>442</v>
      </c>
      <c r="G331" s="91">
        <v>6458.7</v>
      </c>
      <c r="S331" s="63">
        <v>309.1</v>
      </c>
    </row>
    <row r="332" spans="1:7" ht="15.75" hidden="1">
      <c r="A332" s="110" t="s">
        <v>369</v>
      </c>
      <c r="B332" s="86" t="s">
        <v>484</v>
      </c>
      <c r="C332" s="86" t="s">
        <v>421</v>
      </c>
      <c r="D332" s="86" t="s">
        <v>125</v>
      </c>
      <c r="E332" s="86" t="s">
        <v>488</v>
      </c>
      <c r="F332" s="86" t="s">
        <v>370</v>
      </c>
      <c r="G332" s="91"/>
    </row>
    <row r="333" spans="1:9" ht="47.25">
      <c r="A333" s="40" t="s">
        <v>426</v>
      </c>
      <c r="B333" s="86" t="s">
        <v>484</v>
      </c>
      <c r="C333" s="86" t="s">
        <v>421</v>
      </c>
      <c r="D333" s="86" t="s">
        <v>125</v>
      </c>
      <c r="E333" s="86" t="s">
        <v>488</v>
      </c>
      <c r="F333" s="86" t="s">
        <v>427</v>
      </c>
      <c r="G333" s="91">
        <f>57663.1-1000</f>
        <v>56663.1</v>
      </c>
      <c r="H333" s="63">
        <v>-1000</v>
      </c>
      <c r="I333" s="90" t="s">
        <v>409</v>
      </c>
    </row>
    <row r="334" spans="1:7" ht="15.75" hidden="1">
      <c r="A334" s="110" t="s">
        <v>489</v>
      </c>
      <c r="B334" s="86" t="s">
        <v>484</v>
      </c>
      <c r="C334" s="86" t="s">
        <v>421</v>
      </c>
      <c r="D334" s="86" t="s">
        <v>125</v>
      </c>
      <c r="E334" s="86" t="s">
        <v>488</v>
      </c>
      <c r="F334" s="86" t="s">
        <v>429</v>
      </c>
      <c r="G334" s="91"/>
    </row>
    <row r="335" spans="1:7" ht="15.75" hidden="1">
      <c r="A335" s="106" t="s">
        <v>490</v>
      </c>
      <c r="B335" s="104" t="s">
        <v>484</v>
      </c>
      <c r="C335" s="104" t="s">
        <v>421</v>
      </c>
      <c r="D335" s="104" t="s">
        <v>125</v>
      </c>
      <c r="E335" s="104" t="s">
        <v>491</v>
      </c>
      <c r="F335" s="104"/>
      <c r="G335" s="88">
        <f>SUM(G336)</f>
        <v>0</v>
      </c>
    </row>
    <row r="336" spans="1:7" ht="31.5" hidden="1">
      <c r="A336" s="40" t="s">
        <v>280</v>
      </c>
      <c r="B336" s="104" t="s">
        <v>484</v>
      </c>
      <c r="C336" s="104" t="s">
        <v>421</v>
      </c>
      <c r="D336" s="104" t="s">
        <v>125</v>
      </c>
      <c r="E336" s="104" t="s">
        <v>491</v>
      </c>
      <c r="F336" s="104" t="s">
        <v>281</v>
      </c>
      <c r="G336" s="91"/>
    </row>
    <row r="337" spans="1:7" ht="15.75">
      <c r="A337" s="40" t="s">
        <v>263</v>
      </c>
      <c r="B337" s="86" t="s">
        <v>484</v>
      </c>
      <c r="C337" s="86" t="s">
        <v>421</v>
      </c>
      <c r="D337" s="86" t="s">
        <v>125</v>
      </c>
      <c r="E337" s="86" t="s">
        <v>264</v>
      </c>
      <c r="F337" s="86"/>
      <c r="G337" s="88">
        <f>SUM(G338,G341)</f>
        <v>9730.4</v>
      </c>
    </row>
    <row r="338" spans="1:7" ht="63" hidden="1">
      <c r="A338" s="40" t="s">
        <v>492</v>
      </c>
      <c r="B338" s="86" t="s">
        <v>484</v>
      </c>
      <c r="C338" s="86" t="s">
        <v>421</v>
      </c>
      <c r="D338" s="86" t="s">
        <v>125</v>
      </c>
      <c r="E338" s="86" t="s">
        <v>368</v>
      </c>
      <c r="F338" s="86"/>
      <c r="G338" s="88">
        <f>SUM(G339:G340)</f>
        <v>0</v>
      </c>
    </row>
    <row r="339" spans="1:7" ht="47.25" hidden="1">
      <c r="A339" s="40" t="s">
        <v>366</v>
      </c>
      <c r="B339" s="86" t="s">
        <v>484</v>
      </c>
      <c r="C339" s="86" t="s">
        <v>421</v>
      </c>
      <c r="D339" s="86" t="s">
        <v>125</v>
      </c>
      <c r="E339" s="86" t="s">
        <v>368</v>
      </c>
      <c r="F339" s="86" t="s">
        <v>442</v>
      </c>
      <c r="G339" s="88"/>
    </row>
    <row r="340" spans="1:7" ht="47.25" hidden="1">
      <c r="A340" s="40" t="s">
        <v>426</v>
      </c>
      <c r="B340" s="86" t="s">
        <v>484</v>
      </c>
      <c r="C340" s="86" t="s">
        <v>421</v>
      </c>
      <c r="D340" s="86" t="s">
        <v>125</v>
      </c>
      <c r="E340" s="86" t="s">
        <v>368</v>
      </c>
      <c r="F340" s="86" t="s">
        <v>427</v>
      </c>
      <c r="G340" s="88"/>
    </row>
    <row r="341" spans="1:7" ht="63">
      <c r="A341" s="92" t="s">
        <v>493</v>
      </c>
      <c r="B341" s="86" t="s">
        <v>484</v>
      </c>
      <c r="C341" s="86" t="s">
        <v>421</v>
      </c>
      <c r="D341" s="86" t="s">
        <v>125</v>
      </c>
      <c r="E341" s="86" t="s">
        <v>494</v>
      </c>
      <c r="F341" s="86"/>
      <c r="G341" s="88">
        <f>SUM(G342:G346)</f>
        <v>9730.4</v>
      </c>
    </row>
    <row r="342" spans="1:7" ht="47.25" hidden="1">
      <c r="A342" s="40" t="s">
        <v>366</v>
      </c>
      <c r="B342" s="86" t="s">
        <v>484</v>
      </c>
      <c r="C342" s="86" t="s">
        <v>421</v>
      </c>
      <c r="D342" s="86" t="s">
        <v>125</v>
      </c>
      <c r="E342" s="86" t="s">
        <v>494</v>
      </c>
      <c r="F342" s="86" t="s">
        <v>442</v>
      </c>
      <c r="G342" s="88"/>
    </row>
    <row r="343" spans="1:7" ht="47.25" hidden="1">
      <c r="A343" s="40" t="s">
        <v>426</v>
      </c>
      <c r="B343" s="86" t="s">
        <v>484</v>
      </c>
      <c r="C343" s="86" t="s">
        <v>421</v>
      </c>
      <c r="D343" s="86" t="s">
        <v>125</v>
      </c>
      <c r="E343" s="86" t="s">
        <v>494</v>
      </c>
      <c r="F343" s="86" t="s">
        <v>427</v>
      </c>
      <c r="G343" s="88"/>
    </row>
    <row r="344" spans="1:8" ht="31.5">
      <c r="A344" s="92" t="s">
        <v>407</v>
      </c>
      <c r="B344" s="86" t="s">
        <v>484</v>
      </c>
      <c r="C344" s="86" t="s">
        <v>421</v>
      </c>
      <c r="D344" s="86" t="s">
        <v>125</v>
      </c>
      <c r="E344" s="86" t="s">
        <v>494</v>
      </c>
      <c r="F344" s="86" t="s">
        <v>408</v>
      </c>
      <c r="G344" s="89">
        <v>5000</v>
      </c>
      <c r="H344" s="90" t="s">
        <v>495</v>
      </c>
    </row>
    <row r="345" spans="1:7" ht="31.5">
      <c r="A345" s="92" t="s">
        <v>257</v>
      </c>
      <c r="B345" s="86" t="s">
        <v>484</v>
      </c>
      <c r="C345" s="86" t="s">
        <v>421</v>
      </c>
      <c r="D345" s="86" t="s">
        <v>125</v>
      </c>
      <c r="E345" s="86" t="s">
        <v>494</v>
      </c>
      <c r="F345" s="93" t="s">
        <v>258</v>
      </c>
      <c r="G345" s="89">
        <f>9730.4-5000-965</f>
        <v>3765.3999999999996</v>
      </c>
    </row>
    <row r="346" spans="1:7" ht="15.75">
      <c r="A346" s="92" t="s">
        <v>284</v>
      </c>
      <c r="B346" s="86" t="s">
        <v>484</v>
      </c>
      <c r="C346" s="86" t="s">
        <v>421</v>
      </c>
      <c r="D346" s="86" t="s">
        <v>125</v>
      </c>
      <c r="E346" s="86" t="s">
        <v>494</v>
      </c>
      <c r="F346" s="93" t="s">
        <v>285</v>
      </c>
      <c r="G346" s="89">
        <v>965</v>
      </c>
    </row>
    <row r="347" spans="1:7" ht="15.75">
      <c r="A347" s="40" t="s">
        <v>422</v>
      </c>
      <c r="B347" s="86" t="s">
        <v>484</v>
      </c>
      <c r="C347" s="86" t="s">
        <v>421</v>
      </c>
      <c r="D347" s="86" t="s">
        <v>137</v>
      </c>
      <c r="E347" s="86"/>
      <c r="F347" s="86"/>
      <c r="G347" s="87">
        <f>SUM(G348,G354,G360,G364,G367)</f>
        <v>154413.1</v>
      </c>
    </row>
    <row r="348" spans="1:7" ht="31.5">
      <c r="A348" s="40" t="s">
        <v>496</v>
      </c>
      <c r="B348" s="86" t="s">
        <v>484</v>
      </c>
      <c r="C348" s="86" t="s">
        <v>421</v>
      </c>
      <c r="D348" s="86" t="s">
        <v>137</v>
      </c>
      <c r="E348" s="86" t="s">
        <v>497</v>
      </c>
      <c r="F348" s="86"/>
      <c r="G348" s="88">
        <f>SUM(G349)</f>
        <v>131965.9</v>
      </c>
    </row>
    <row r="349" spans="1:7" ht="31.5">
      <c r="A349" s="40" t="s">
        <v>364</v>
      </c>
      <c r="B349" s="86" t="s">
        <v>484</v>
      </c>
      <c r="C349" s="86" t="s">
        <v>421</v>
      </c>
      <c r="D349" s="86" t="s">
        <v>137</v>
      </c>
      <c r="E349" s="86" t="s">
        <v>498</v>
      </c>
      <c r="F349" s="86"/>
      <c r="G349" s="88">
        <f>SUM(G350:G353)</f>
        <v>131965.9</v>
      </c>
    </row>
    <row r="350" spans="1:19" ht="47.25">
      <c r="A350" s="40" t="s">
        <v>366</v>
      </c>
      <c r="B350" s="86" t="s">
        <v>484</v>
      </c>
      <c r="C350" s="86" t="s">
        <v>421</v>
      </c>
      <c r="D350" s="86" t="s">
        <v>137</v>
      </c>
      <c r="E350" s="86" t="s">
        <v>498</v>
      </c>
      <c r="F350" s="86" t="s">
        <v>442</v>
      </c>
      <c r="G350" s="91">
        <f>34887.8+0.3-114.2+87637.7-3600</f>
        <v>118811.6</v>
      </c>
      <c r="H350" s="63">
        <f>-3600</f>
        <v>-3600</v>
      </c>
      <c r="I350" s="90" t="s">
        <v>409</v>
      </c>
      <c r="S350" s="63">
        <v>413.2</v>
      </c>
    </row>
    <row r="351" spans="1:7" ht="15.75" hidden="1">
      <c r="A351" s="110" t="s">
        <v>369</v>
      </c>
      <c r="B351" s="86" t="s">
        <v>484</v>
      </c>
      <c r="C351" s="86" t="s">
        <v>421</v>
      </c>
      <c r="D351" s="86" t="s">
        <v>137</v>
      </c>
      <c r="E351" s="86" t="s">
        <v>498</v>
      </c>
      <c r="F351" s="86" t="s">
        <v>370</v>
      </c>
      <c r="G351" s="91"/>
    </row>
    <row r="352" spans="1:7" ht="47.25">
      <c r="A352" s="40" t="s">
        <v>426</v>
      </c>
      <c r="B352" s="86" t="s">
        <v>484</v>
      </c>
      <c r="C352" s="86" t="s">
        <v>421</v>
      </c>
      <c r="D352" s="86" t="s">
        <v>137</v>
      </c>
      <c r="E352" s="86" t="s">
        <v>498</v>
      </c>
      <c r="F352" s="86" t="s">
        <v>427</v>
      </c>
      <c r="G352" s="91">
        <f>6009-59.1+7204.4</f>
        <v>13154.3</v>
      </c>
    </row>
    <row r="353" spans="1:7" ht="15.75" hidden="1">
      <c r="A353" s="110" t="s">
        <v>428</v>
      </c>
      <c r="B353" s="86" t="s">
        <v>484</v>
      </c>
      <c r="C353" s="86" t="s">
        <v>421</v>
      </c>
      <c r="D353" s="86" t="s">
        <v>137</v>
      </c>
      <c r="E353" s="86" t="s">
        <v>498</v>
      </c>
      <c r="F353" s="86" t="s">
        <v>429</v>
      </c>
      <c r="G353" s="91"/>
    </row>
    <row r="354" spans="1:7" ht="15.75">
      <c r="A354" s="40" t="s">
        <v>423</v>
      </c>
      <c r="B354" s="86" t="s">
        <v>484</v>
      </c>
      <c r="C354" s="86" t="s">
        <v>421</v>
      </c>
      <c r="D354" s="86" t="s">
        <v>137</v>
      </c>
      <c r="E354" s="86" t="s">
        <v>424</v>
      </c>
      <c r="F354" s="86"/>
      <c r="G354" s="88">
        <f>SUM(G355)</f>
        <v>14943.2</v>
      </c>
    </row>
    <row r="355" spans="1:7" ht="31.5">
      <c r="A355" s="40" t="s">
        <v>364</v>
      </c>
      <c r="B355" s="86" t="s">
        <v>484</v>
      </c>
      <c r="C355" s="86" t="s">
        <v>421</v>
      </c>
      <c r="D355" s="86" t="s">
        <v>137</v>
      </c>
      <c r="E355" s="86" t="s">
        <v>425</v>
      </c>
      <c r="F355" s="86"/>
      <c r="G355" s="88">
        <f>SUM(G356:G359)</f>
        <v>14943.2</v>
      </c>
    </row>
    <row r="356" spans="1:19" ht="47.25">
      <c r="A356" s="40" t="s">
        <v>366</v>
      </c>
      <c r="B356" s="86" t="s">
        <v>484</v>
      </c>
      <c r="C356" s="86" t="s">
        <v>421</v>
      </c>
      <c r="D356" s="86" t="s">
        <v>137</v>
      </c>
      <c r="E356" s="86" t="s">
        <v>425</v>
      </c>
      <c r="F356" s="86" t="s">
        <v>442</v>
      </c>
      <c r="G356" s="91">
        <v>1512.5</v>
      </c>
      <c r="S356" s="63">
        <v>140.2</v>
      </c>
    </row>
    <row r="357" spans="1:7" ht="15.75" hidden="1">
      <c r="A357" s="110" t="s">
        <v>369</v>
      </c>
      <c r="B357" s="86" t="s">
        <v>484</v>
      </c>
      <c r="C357" s="86" t="s">
        <v>421</v>
      </c>
      <c r="D357" s="86" t="s">
        <v>137</v>
      </c>
      <c r="E357" s="86" t="s">
        <v>425</v>
      </c>
      <c r="F357" s="86" t="s">
        <v>370</v>
      </c>
      <c r="G357" s="91"/>
    </row>
    <row r="358" spans="1:9" ht="47.25">
      <c r="A358" s="40" t="s">
        <v>426</v>
      </c>
      <c r="B358" s="86" t="s">
        <v>484</v>
      </c>
      <c r="C358" s="86" t="s">
        <v>421</v>
      </c>
      <c r="D358" s="86" t="s">
        <v>137</v>
      </c>
      <c r="E358" s="86" t="s">
        <v>425</v>
      </c>
      <c r="F358" s="86" t="s">
        <v>427</v>
      </c>
      <c r="G358" s="91">
        <f>13730.7-300</f>
        <v>13430.7</v>
      </c>
      <c r="H358" s="63">
        <f>-300</f>
        <v>-300</v>
      </c>
      <c r="I358" s="90" t="s">
        <v>409</v>
      </c>
    </row>
    <row r="359" spans="1:7" ht="15.75">
      <c r="A359" s="110" t="s">
        <v>489</v>
      </c>
      <c r="B359" s="86" t="s">
        <v>484</v>
      </c>
      <c r="C359" s="86" t="s">
        <v>421</v>
      </c>
      <c r="D359" s="86" t="s">
        <v>137</v>
      </c>
      <c r="E359" s="86" t="s">
        <v>425</v>
      </c>
      <c r="F359" s="86" t="s">
        <v>429</v>
      </c>
      <c r="G359" s="91"/>
    </row>
    <row r="360" spans="1:7" ht="15.75">
      <c r="A360" s="106" t="s">
        <v>490</v>
      </c>
      <c r="B360" s="104" t="s">
        <v>484</v>
      </c>
      <c r="C360" s="104" t="s">
        <v>421</v>
      </c>
      <c r="D360" s="104" t="s">
        <v>137</v>
      </c>
      <c r="E360" s="104" t="s">
        <v>491</v>
      </c>
      <c r="F360" s="104"/>
      <c r="G360" s="88">
        <f>G361</f>
        <v>6352.599999999999</v>
      </c>
    </row>
    <row r="361" spans="1:7" ht="47.25">
      <c r="A361" s="40" t="s">
        <v>499</v>
      </c>
      <c r="B361" s="86" t="s">
        <v>484</v>
      </c>
      <c r="C361" s="86" t="s">
        <v>421</v>
      </c>
      <c r="D361" s="86" t="s">
        <v>137</v>
      </c>
      <c r="E361" s="86" t="s">
        <v>500</v>
      </c>
      <c r="F361" s="86"/>
      <c r="G361" s="88">
        <f>SUM(G362:G363)</f>
        <v>6352.599999999999</v>
      </c>
    </row>
    <row r="362" spans="1:9" ht="15.75">
      <c r="A362" s="110" t="s">
        <v>369</v>
      </c>
      <c r="B362" s="86" t="s">
        <v>484</v>
      </c>
      <c r="C362" s="86" t="s">
        <v>421</v>
      </c>
      <c r="D362" s="86" t="s">
        <v>137</v>
      </c>
      <c r="E362" s="86" t="s">
        <v>500</v>
      </c>
      <c r="F362" s="86" t="s">
        <v>370</v>
      </c>
      <c r="G362" s="89">
        <v>5846.7</v>
      </c>
      <c r="I362" s="90"/>
    </row>
    <row r="363" spans="1:7" ht="15.75">
      <c r="A363" s="110" t="s">
        <v>489</v>
      </c>
      <c r="B363" s="86" t="s">
        <v>484</v>
      </c>
      <c r="C363" s="86" t="s">
        <v>421</v>
      </c>
      <c r="D363" s="86" t="s">
        <v>137</v>
      </c>
      <c r="E363" s="86" t="s">
        <v>500</v>
      </c>
      <c r="F363" s="86" t="s">
        <v>429</v>
      </c>
      <c r="G363" s="91">
        <v>505.9</v>
      </c>
    </row>
    <row r="364" spans="1:7" ht="15.75" hidden="1">
      <c r="A364" s="115" t="s">
        <v>377</v>
      </c>
      <c r="B364" s="86" t="s">
        <v>484</v>
      </c>
      <c r="C364" s="86" t="s">
        <v>421</v>
      </c>
      <c r="D364" s="86" t="s">
        <v>137</v>
      </c>
      <c r="E364" s="86" t="s">
        <v>378</v>
      </c>
      <c r="F364" s="86"/>
      <c r="G364" s="88">
        <f>SUM(G365)</f>
        <v>0</v>
      </c>
    </row>
    <row r="365" spans="1:7" ht="31.5" hidden="1">
      <c r="A365" s="40" t="s">
        <v>501</v>
      </c>
      <c r="B365" s="86" t="s">
        <v>484</v>
      </c>
      <c r="C365" s="86" t="s">
        <v>421</v>
      </c>
      <c r="D365" s="86" t="s">
        <v>137</v>
      </c>
      <c r="E365" s="86" t="s">
        <v>502</v>
      </c>
      <c r="F365" s="86"/>
      <c r="G365" s="88">
        <f>SUM(G366)</f>
        <v>0</v>
      </c>
    </row>
    <row r="366" spans="1:7" ht="15.75" hidden="1">
      <c r="A366" s="40" t="s">
        <v>503</v>
      </c>
      <c r="B366" s="86" t="s">
        <v>484</v>
      </c>
      <c r="C366" s="86" t="s">
        <v>421</v>
      </c>
      <c r="D366" s="86" t="s">
        <v>137</v>
      </c>
      <c r="E366" s="86" t="s">
        <v>502</v>
      </c>
      <c r="F366" s="86" t="s">
        <v>504</v>
      </c>
      <c r="G366" s="91"/>
    </row>
    <row r="367" spans="1:7" ht="15.75">
      <c r="A367" s="40" t="s">
        <v>263</v>
      </c>
      <c r="B367" s="86" t="s">
        <v>484</v>
      </c>
      <c r="C367" s="86" t="s">
        <v>421</v>
      </c>
      <c r="D367" s="86" t="s">
        <v>137</v>
      </c>
      <c r="E367" s="86" t="s">
        <v>264</v>
      </c>
      <c r="F367" s="86"/>
      <c r="G367" s="88">
        <f>SUM(G368,G371)</f>
        <v>1151.3999999999999</v>
      </c>
    </row>
    <row r="368" spans="1:7" ht="63" hidden="1">
      <c r="A368" s="40" t="s">
        <v>492</v>
      </c>
      <c r="B368" s="86" t="s">
        <v>484</v>
      </c>
      <c r="C368" s="86" t="s">
        <v>421</v>
      </c>
      <c r="D368" s="86" t="s">
        <v>137</v>
      </c>
      <c r="E368" s="86" t="s">
        <v>368</v>
      </c>
      <c r="F368" s="86"/>
      <c r="G368" s="91">
        <f>SUM(G369:G370)</f>
        <v>0</v>
      </c>
    </row>
    <row r="369" spans="1:7" ht="47.25" hidden="1">
      <c r="A369" s="40" t="s">
        <v>366</v>
      </c>
      <c r="B369" s="86" t="s">
        <v>484</v>
      </c>
      <c r="C369" s="86" t="s">
        <v>421</v>
      </c>
      <c r="D369" s="86" t="s">
        <v>137</v>
      </c>
      <c r="E369" s="86" t="s">
        <v>368</v>
      </c>
      <c r="F369" s="86" t="s">
        <v>442</v>
      </c>
      <c r="G369" s="91"/>
    </row>
    <row r="370" spans="1:7" ht="47.25" hidden="1">
      <c r="A370" s="40" t="s">
        <v>426</v>
      </c>
      <c r="B370" s="86" t="s">
        <v>484</v>
      </c>
      <c r="C370" s="86" t="s">
        <v>421</v>
      </c>
      <c r="D370" s="86" t="s">
        <v>137</v>
      </c>
      <c r="E370" s="86" t="s">
        <v>368</v>
      </c>
      <c r="F370" s="86" t="s">
        <v>427</v>
      </c>
      <c r="G370" s="91"/>
    </row>
    <row r="371" spans="1:7" ht="63">
      <c r="A371" s="92" t="s">
        <v>493</v>
      </c>
      <c r="B371" s="86" t="s">
        <v>484</v>
      </c>
      <c r="C371" s="86" t="s">
        <v>421</v>
      </c>
      <c r="D371" s="86" t="s">
        <v>137</v>
      </c>
      <c r="E371" s="86" t="s">
        <v>494</v>
      </c>
      <c r="F371" s="86"/>
      <c r="G371" s="88">
        <f>SUM(G372:G373)</f>
        <v>1151.3999999999999</v>
      </c>
    </row>
    <row r="372" spans="1:7" ht="15.75">
      <c r="A372" s="40" t="s">
        <v>369</v>
      </c>
      <c r="B372" s="86" t="s">
        <v>484</v>
      </c>
      <c r="C372" s="86" t="s">
        <v>421</v>
      </c>
      <c r="D372" s="86" t="s">
        <v>137</v>
      </c>
      <c r="E372" s="86" t="s">
        <v>494</v>
      </c>
      <c r="F372" s="86" t="s">
        <v>370</v>
      </c>
      <c r="G372" s="91">
        <v>1087.8</v>
      </c>
    </row>
    <row r="373" spans="1:7" ht="15.75">
      <c r="A373" s="40" t="s">
        <v>428</v>
      </c>
      <c r="B373" s="86" t="s">
        <v>484</v>
      </c>
      <c r="C373" s="86" t="s">
        <v>421</v>
      </c>
      <c r="D373" s="86" t="s">
        <v>137</v>
      </c>
      <c r="E373" s="86" t="s">
        <v>494</v>
      </c>
      <c r="F373" s="86" t="s">
        <v>429</v>
      </c>
      <c r="G373" s="91">
        <v>63.6</v>
      </c>
    </row>
    <row r="374" spans="1:7" ht="15.75">
      <c r="A374" s="40" t="s">
        <v>505</v>
      </c>
      <c r="B374" s="86" t="s">
        <v>484</v>
      </c>
      <c r="C374" s="86" t="s">
        <v>421</v>
      </c>
      <c r="D374" s="86" t="s">
        <v>421</v>
      </c>
      <c r="E374" s="86"/>
      <c r="F374" s="86"/>
      <c r="G374" s="87">
        <f>SUM(G375)</f>
        <v>1322.4</v>
      </c>
    </row>
    <row r="375" spans="1:7" ht="31.5">
      <c r="A375" s="40" t="s">
        <v>506</v>
      </c>
      <c r="B375" s="86" t="s">
        <v>484</v>
      </c>
      <c r="C375" s="86" t="s">
        <v>421</v>
      </c>
      <c r="D375" s="86" t="s">
        <v>421</v>
      </c>
      <c r="E375" s="86" t="s">
        <v>507</v>
      </c>
      <c r="F375" s="86"/>
      <c r="G375" s="88">
        <f>SUM(,G376)</f>
        <v>1322.4</v>
      </c>
    </row>
    <row r="376" spans="1:7" ht="15.75">
      <c r="A376" s="40" t="s">
        <v>508</v>
      </c>
      <c r="B376" s="86" t="s">
        <v>484</v>
      </c>
      <c r="C376" s="86" t="s">
        <v>421</v>
      </c>
      <c r="D376" s="86" t="s">
        <v>421</v>
      </c>
      <c r="E376" s="86" t="s">
        <v>509</v>
      </c>
      <c r="F376" s="86"/>
      <c r="G376" s="88">
        <f>SUM(G377:G377)</f>
        <v>1322.4</v>
      </c>
    </row>
    <row r="377" spans="1:7" ht="31.5">
      <c r="A377" s="92" t="s">
        <v>257</v>
      </c>
      <c r="B377" s="86" t="s">
        <v>484</v>
      </c>
      <c r="C377" s="86" t="s">
        <v>421</v>
      </c>
      <c r="D377" s="86" t="s">
        <v>421</v>
      </c>
      <c r="E377" s="86" t="s">
        <v>509</v>
      </c>
      <c r="F377" s="93" t="s">
        <v>258</v>
      </c>
      <c r="G377" s="88">
        <f>SUM(G378:G379)</f>
        <v>1322.4</v>
      </c>
    </row>
    <row r="378" spans="1:7" ht="31.5">
      <c r="A378" s="40" t="s">
        <v>510</v>
      </c>
      <c r="B378" s="86" t="s">
        <v>484</v>
      </c>
      <c r="C378" s="86" t="s">
        <v>421</v>
      </c>
      <c r="D378" s="86" t="s">
        <v>421</v>
      </c>
      <c r="E378" s="86" t="s">
        <v>509</v>
      </c>
      <c r="F378" s="93" t="s">
        <v>258</v>
      </c>
      <c r="G378" s="89">
        <v>683.4</v>
      </c>
    </row>
    <row r="379" spans="1:9" ht="47.25">
      <c r="A379" s="40" t="s">
        <v>511</v>
      </c>
      <c r="B379" s="86" t="s">
        <v>484</v>
      </c>
      <c r="C379" s="86" t="s">
        <v>421</v>
      </c>
      <c r="D379" s="86" t="s">
        <v>421</v>
      </c>
      <c r="E379" s="86" t="s">
        <v>509</v>
      </c>
      <c r="F379" s="93" t="s">
        <v>258</v>
      </c>
      <c r="G379" s="89">
        <v>639</v>
      </c>
      <c r="I379" s="90"/>
    </row>
    <row r="380" spans="1:7" ht="15.75">
      <c r="A380" s="40" t="s">
        <v>512</v>
      </c>
      <c r="B380" s="86" t="s">
        <v>484</v>
      </c>
      <c r="C380" s="86" t="s">
        <v>421</v>
      </c>
      <c r="D380" s="86" t="s">
        <v>292</v>
      </c>
      <c r="E380" s="86"/>
      <c r="F380" s="86"/>
      <c r="G380" s="87">
        <f>SUM(G381,G388,G393,G396)</f>
        <v>13337.8</v>
      </c>
    </row>
    <row r="381" spans="1:7" ht="63">
      <c r="A381" s="40" t="s">
        <v>249</v>
      </c>
      <c r="B381" s="86" t="s">
        <v>484</v>
      </c>
      <c r="C381" s="86" t="s">
        <v>421</v>
      </c>
      <c r="D381" s="86" t="s">
        <v>292</v>
      </c>
      <c r="E381" s="86" t="s">
        <v>250</v>
      </c>
      <c r="F381" s="86"/>
      <c r="G381" s="88">
        <f>SUM(G382,G386)</f>
        <v>2276.5</v>
      </c>
    </row>
    <row r="382" spans="1:7" ht="15.75">
      <c r="A382" s="40" t="s">
        <v>251</v>
      </c>
      <c r="B382" s="86" t="s">
        <v>484</v>
      </c>
      <c r="C382" s="86" t="s">
        <v>421</v>
      </c>
      <c r="D382" s="86" t="s">
        <v>292</v>
      </c>
      <c r="E382" s="86" t="s">
        <v>252</v>
      </c>
      <c r="F382" s="86"/>
      <c r="G382" s="88">
        <f>SUM(G383:G385)</f>
        <v>2252.2</v>
      </c>
    </row>
    <row r="383" spans="1:7" ht="15.75">
      <c r="A383" s="40" t="s">
        <v>253</v>
      </c>
      <c r="B383" s="86" t="s">
        <v>484</v>
      </c>
      <c r="C383" s="86" t="s">
        <v>421</v>
      </c>
      <c r="D383" s="86" t="s">
        <v>292</v>
      </c>
      <c r="E383" s="86" t="s">
        <v>252</v>
      </c>
      <c r="F383" s="93" t="s">
        <v>254</v>
      </c>
      <c r="G383" s="91">
        <f>1729.8+522.4</f>
        <v>2252.2</v>
      </c>
    </row>
    <row r="384" spans="1:7" ht="31.5" hidden="1">
      <c r="A384" s="40" t="s">
        <v>255</v>
      </c>
      <c r="B384" s="86" t="s">
        <v>484</v>
      </c>
      <c r="C384" s="86" t="s">
        <v>421</v>
      </c>
      <c r="D384" s="86" t="s">
        <v>292</v>
      </c>
      <c r="E384" s="86" t="s">
        <v>252</v>
      </c>
      <c r="F384" s="93" t="s">
        <v>256</v>
      </c>
      <c r="G384" s="91"/>
    </row>
    <row r="385" spans="1:7" ht="31.5" hidden="1">
      <c r="A385" s="92" t="s">
        <v>257</v>
      </c>
      <c r="B385" s="86" t="s">
        <v>484</v>
      </c>
      <c r="C385" s="86" t="s">
        <v>421</v>
      </c>
      <c r="D385" s="86" t="s">
        <v>292</v>
      </c>
      <c r="E385" s="86" t="s">
        <v>252</v>
      </c>
      <c r="F385" s="93" t="s">
        <v>258</v>
      </c>
      <c r="G385" s="91"/>
    </row>
    <row r="386" spans="1:7" ht="110.25">
      <c r="A386" s="122" t="s">
        <v>513</v>
      </c>
      <c r="B386" s="86" t="s">
        <v>484</v>
      </c>
      <c r="C386" s="93" t="s">
        <v>421</v>
      </c>
      <c r="D386" s="93" t="s">
        <v>292</v>
      </c>
      <c r="E386" s="93" t="s">
        <v>514</v>
      </c>
      <c r="F386" s="86"/>
      <c r="G386" s="88">
        <f>G387</f>
        <v>24.3</v>
      </c>
    </row>
    <row r="387" spans="1:7" ht="31.5">
      <c r="A387" s="92" t="s">
        <v>257</v>
      </c>
      <c r="B387" s="86" t="s">
        <v>484</v>
      </c>
      <c r="C387" s="93" t="s">
        <v>421</v>
      </c>
      <c r="D387" s="93" t="s">
        <v>292</v>
      </c>
      <c r="E387" s="93" t="s">
        <v>514</v>
      </c>
      <c r="F387" s="86" t="s">
        <v>258</v>
      </c>
      <c r="G387" s="91">
        <v>24.3</v>
      </c>
    </row>
    <row r="388" spans="1:7" ht="78.75">
      <c r="A388" s="40" t="s">
        <v>453</v>
      </c>
      <c r="B388" s="86" t="s">
        <v>484</v>
      </c>
      <c r="C388" s="86" t="s">
        <v>421</v>
      </c>
      <c r="D388" s="86" t="s">
        <v>292</v>
      </c>
      <c r="E388" s="86" t="s">
        <v>454</v>
      </c>
      <c r="F388" s="86"/>
      <c r="G388" s="88">
        <f>SUM(G389)</f>
        <v>8954.9</v>
      </c>
    </row>
    <row r="389" spans="1:7" ht="31.5">
      <c r="A389" s="40" t="s">
        <v>364</v>
      </c>
      <c r="B389" s="86" t="s">
        <v>484</v>
      </c>
      <c r="C389" s="86" t="s">
        <v>421</v>
      </c>
      <c r="D389" s="86" t="s">
        <v>292</v>
      </c>
      <c r="E389" s="86" t="s">
        <v>455</v>
      </c>
      <c r="F389" s="86"/>
      <c r="G389" s="88">
        <f>SUM(G390:G392)</f>
        <v>8954.9</v>
      </c>
    </row>
    <row r="390" spans="1:7" ht="15.75">
      <c r="A390" s="40" t="s">
        <v>253</v>
      </c>
      <c r="B390" s="86" t="s">
        <v>484</v>
      </c>
      <c r="C390" s="86" t="s">
        <v>421</v>
      </c>
      <c r="D390" s="86" t="s">
        <v>292</v>
      </c>
      <c r="E390" s="86" t="s">
        <v>455</v>
      </c>
      <c r="F390" s="93" t="s">
        <v>254</v>
      </c>
      <c r="G390" s="89">
        <f>4824.8+1457.2</f>
        <v>6282</v>
      </c>
    </row>
    <row r="391" spans="1:7" ht="31.5">
      <c r="A391" s="40" t="s">
        <v>255</v>
      </c>
      <c r="B391" s="86" t="s">
        <v>484</v>
      </c>
      <c r="C391" s="86" t="s">
        <v>421</v>
      </c>
      <c r="D391" s="86" t="s">
        <v>292</v>
      </c>
      <c r="E391" s="86" t="s">
        <v>455</v>
      </c>
      <c r="F391" s="93" t="s">
        <v>256</v>
      </c>
      <c r="G391" s="89">
        <v>165</v>
      </c>
    </row>
    <row r="392" spans="1:7" ht="31.5">
      <c r="A392" s="92" t="s">
        <v>257</v>
      </c>
      <c r="B392" s="86" t="s">
        <v>484</v>
      </c>
      <c r="C392" s="86" t="s">
        <v>421</v>
      </c>
      <c r="D392" s="86" t="s">
        <v>292</v>
      </c>
      <c r="E392" s="86" t="s">
        <v>455</v>
      </c>
      <c r="F392" s="93" t="s">
        <v>258</v>
      </c>
      <c r="G392" s="89">
        <v>2507.9</v>
      </c>
    </row>
    <row r="393" spans="1:7" ht="15.75" hidden="1">
      <c r="A393" s="92" t="s">
        <v>377</v>
      </c>
      <c r="B393" s="86" t="s">
        <v>484</v>
      </c>
      <c r="C393" s="86" t="s">
        <v>421</v>
      </c>
      <c r="D393" s="86" t="s">
        <v>292</v>
      </c>
      <c r="E393" s="86" t="s">
        <v>378</v>
      </c>
      <c r="F393" s="86"/>
      <c r="G393" s="88">
        <f>SUM(G394)</f>
        <v>0</v>
      </c>
    </row>
    <row r="394" spans="1:7" ht="63" hidden="1">
      <c r="A394" s="92" t="s">
        <v>450</v>
      </c>
      <c r="B394" s="86" t="s">
        <v>484</v>
      </c>
      <c r="C394" s="86" t="s">
        <v>421</v>
      </c>
      <c r="D394" s="86" t="s">
        <v>292</v>
      </c>
      <c r="E394" s="86" t="s">
        <v>451</v>
      </c>
      <c r="F394" s="86"/>
      <c r="G394" s="88">
        <f>SUM(G395)</f>
        <v>0</v>
      </c>
    </row>
    <row r="395" spans="1:7" ht="31.5" hidden="1">
      <c r="A395" s="40" t="s">
        <v>280</v>
      </c>
      <c r="B395" s="86" t="s">
        <v>484</v>
      </c>
      <c r="C395" s="86" t="s">
        <v>421</v>
      </c>
      <c r="D395" s="86" t="s">
        <v>292</v>
      </c>
      <c r="E395" s="86" t="s">
        <v>451</v>
      </c>
      <c r="F395" s="86" t="s">
        <v>281</v>
      </c>
      <c r="G395" s="91">
        <v>0</v>
      </c>
    </row>
    <row r="396" spans="1:7" ht="15.75">
      <c r="A396" s="40" t="s">
        <v>263</v>
      </c>
      <c r="B396" s="86" t="s">
        <v>484</v>
      </c>
      <c r="C396" s="86" t="s">
        <v>421</v>
      </c>
      <c r="D396" s="86" t="s">
        <v>292</v>
      </c>
      <c r="E396" s="93" t="s">
        <v>264</v>
      </c>
      <c r="F396" s="86"/>
      <c r="G396" s="88">
        <f>SUM(G397,G399,G405,G407,G401,G409)</f>
        <v>2106.3999999999996</v>
      </c>
    </row>
    <row r="397" spans="1:7" ht="63">
      <c r="A397" s="40" t="s">
        <v>463</v>
      </c>
      <c r="B397" s="86" t="s">
        <v>484</v>
      </c>
      <c r="C397" s="86" t="s">
        <v>421</v>
      </c>
      <c r="D397" s="86" t="s">
        <v>292</v>
      </c>
      <c r="E397" s="93" t="s">
        <v>464</v>
      </c>
      <c r="F397" s="86"/>
      <c r="G397" s="88">
        <f>SUM(G398)</f>
        <v>187.5</v>
      </c>
    </row>
    <row r="398" spans="1:7" ht="31.5">
      <c r="A398" s="92" t="s">
        <v>257</v>
      </c>
      <c r="B398" s="86" t="s">
        <v>484</v>
      </c>
      <c r="C398" s="86" t="s">
        <v>421</v>
      </c>
      <c r="D398" s="86" t="s">
        <v>292</v>
      </c>
      <c r="E398" s="93" t="s">
        <v>464</v>
      </c>
      <c r="F398" s="93" t="s">
        <v>258</v>
      </c>
      <c r="G398" s="91">
        <v>187.5</v>
      </c>
    </row>
    <row r="399" spans="1:7" ht="63">
      <c r="A399" s="40" t="s">
        <v>367</v>
      </c>
      <c r="B399" s="86" t="s">
        <v>484</v>
      </c>
      <c r="C399" s="86" t="s">
        <v>421</v>
      </c>
      <c r="D399" s="86" t="s">
        <v>292</v>
      </c>
      <c r="E399" s="86" t="s">
        <v>368</v>
      </c>
      <c r="F399" s="86"/>
      <c r="G399" s="88">
        <f>G400</f>
        <v>365.3</v>
      </c>
    </row>
    <row r="400" spans="1:8" ht="31.5">
      <c r="A400" s="92" t="s">
        <v>257</v>
      </c>
      <c r="B400" s="86" t="s">
        <v>484</v>
      </c>
      <c r="C400" s="86" t="s">
        <v>421</v>
      </c>
      <c r="D400" s="86" t="s">
        <v>292</v>
      </c>
      <c r="E400" s="86" t="s">
        <v>368</v>
      </c>
      <c r="F400" s="86" t="s">
        <v>258</v>
      </c>
      <c r="G400" s="91">
        <v>365.3</v>
      </c>
      <c r="H400" s="123"/>
    </row>
    <row r="401" spans="1:7" ht="63" hidden="1">
      <c r="A401" s="92" t="s">
        <v>493</v>
      </c>
      <c r="B401" s="86" t="s">
        <v>484</v>
      </c>
      <c r="C401" s="86" t="s">
        <v>421</v>
      </c>
      <c r="D401" s="86" t="s">
        <v>125</v>
      </c>
      <c r="E401" s="86" t="s">
        <v>494</v>
      </c>
      <c r="F401" s="86"/>
      <c r="G401" s="88">
        <f>SUM(G402:G404)</f>
        <v>0</v>
      </c>
    </row>
    <row r="402" spans="1:7" ht="31.5" hidden="1">
      <c r="A402" s="92" t="s">
        <v>407</v>
      </c>
      <c r="B402" s="86" t="s">
        <v>484</v>
      </c>
      <c r="C402" s="86" t="s">
        <v>421</v>
      </c>
      <c r="D402" s="86" t="s">
        <v>125</v>
      </c>
      <c r="E402" s="86" t="s">
        <v>494</v>
      </c>
      <c r="F402" s="86" t="s">
        <v>408</v>
      </c>
      <c r="G402" s="89"/>
    </row>
    <row r="403" spans="1:7" ht="31.5" hidden="1">
      <c r="A403" s="92" t="s">
        <v>257</v>
      </c>
      <c r="B403" s="93" t="s">
        <v>484</v>
      </c>
      <c r="C403" s="93" t="s">
        <v>421</v>
      </c>
      <c r="D403" s="93" t="s">
        <v>125</v>
      </c>
      <c r="E403" s="93" t="s">
        <v>494</v>
      </c>
      <c r="F403" s="93" t="s">
        <v>258</v>
      </c>
      <c r="G403" s="89"/>
    </row>
    <row r="404" spans="1:7" ht="15.75" hidden="1">
      <c r="A404" s="92" t="s">
        <v>284</v>
      </c>
      <c r="B404" s="86" t="s">
        <v>484</v>
      </c>
      <c r="C404" s="86" t="s">
        <v>421</v>
      </c>
      <c r="D404" s="86" t="s">
        <v>125</v>
      </c>
      <c r="E404" s="86" t="s">
        <v>494</v>
      </c>
      <c r="F404" s="93" t="s">
        <v>285</v>
      </c>
      <c r="G404" s="89"/>
    </row>
    <row r="405" spans="1:7" ht="31.5">
      <c r="A405" s="40" t="s">
        <v>515</v>
      </c>
      <c r="B405" s="86" t="s">
        <v>484</v>
      </c>
      <c r="C405" s="86" t="s">
        <v>421</v>
      </c>
      <c r="D405" s="86" t="s">
        <v>292</v>
      </c>
      <c r="E405" s="86" t="s">
        <v>516</v>
      </c>
      <c r="F405" s="86"/>
      <c r="G405" s="88">
        <f>G406</f>
        <v>505</v>
      </c>
    </row>
    <row r="406" spans="1:7" ht="31.5">
      <c r="A406" s="92" t="s">
        <v>257</v>
      </c>
      <c r="B406" s="86" t="s">
        <v>484</v>
      </c>
      <c r="C406" s="86" t="s">
        <v>421</v>
      </c>
      <c r="D406" s="86" t="s">
        <v>292</v>
      </c>
      <c r="E406" s="86" t="s">
        <v>516</v>
      </c>
      <c r="F406" s="86" t="s">
        <v>258</v>
      </c>
      <c r="G406" s="91">
        <v>505</v>
      </c>
    </row>
    <row r="407" spans="1:7" ht="63">
      <c r="A407" s="40" t="s">
        <v>517</v>
      </c>
      <c r="B407" s="86" t="s">
        <v>484</v>
      </c>
      <c r="C407" s="86" t="s">
        <v>421</v>
      </c>
      <c r="D407" s="86" t="s">
        <v>292</v>
      </c>
      <c r="E407" s="86" t="s">
        <v>518</v>
      </c>
      <c r="F407" s="86"/>
      <c r="G407" s="88">
        <f>G408</f>
        <v>48.6</v>
      </c>
    </row>
    <row r="408" spans="1:7" ht="31.5">
      <c r="A408" s="92" t="s">
        <v>257</v>
      </c>
      <c r="B408" s="86" t="s">
        <v>484</v>
      </c>
      <c r="C408" s="86" t="s">
        <v>421</v>
      </c>
      <c r="D408" s="86" t="s">
        <v>292</v>
      </c>
      <c r="E408" s="86" t="s">
        <v>518</v>
      </c>
      <c r="F408" s="86" t="s">
        <v>258</v>
      </c>
      <c r="G408" s="91">
        <v>48.6</v>
      </c>
    </row>
    <row r="409" spans="1:7" ht="31.5">
      <c r="A409" s="40" t="s">
        <v>519</v>
      </c>
      <c r="B409" s="86" t="s">
        <v>484</v>
      </c>
      <c r="C409" s="86" t="s">
        <v>421</v>
      </c>
      <c r="D409" s="86" t="s">
        <v>292</v>
      </c>
      <c r="E409" s="86" t="s">
        <v>520</v>
      </c>
      <c r="F409" s="86"/>
      <c r="G409" s="88">
        <f>G410</f>
        <v>1000</v>
      </c>
    </row>
    <row r="410" spans="1:7" ht="31.5">
      <c r="A410" s="92" t="s">
        <v>257</v>
      </c>
      <c r="B410" s="86" t="s">
        <v>484</v>
      </c>
      <c r="C410" s="86" t="s">
        <v>421</v>
      </c>
      <c r="D410" s="86" t="s">
        <v>292</v>
      </c>
      <c r="E410" s="86" t="s">
        <v>520</v>
      </c>
      <c r="F410" s="86" t="s">
        <v>258</v>
      </c>
      <c r="G410" s="91">
        <v>1000</v>
      </c>
    </row>
    <row r="411" spans="1:7" ht="15.75">
      <c r="A411" s="40" t="s">
        <v>383</v>
      </c>
      <c r="B411" s="86" t="s">
        <v>484</v>
      </c>
      <c r="C411" s="86" t="s">
        <v>175</v>
      </c>
      <c r="D411" s="86"/>
      <c r="E411" s="86"/>
      <c r="F411" s="86"/>
      <c r="G411" s="87">
        <f>SUM(G412,G425)</f>
        <v>2895.9</v>
      </c>
    </row>
    <row r="412" spans="1:7" ht="15.75">
      <c r="A412" s="40" t="s">
        <v>393</v>
      </c>
      <c r="B412" s="86" t="s">
        <v>484</v>
      </c>
      <c r="C412" s="86" t="s">
        <v>175</v>
      </c>
      <c r="D412" s="86" t="s">
        <v>352</v>
      </c>
      <c r="E412" s="86"/>
      <c r="F412" s="86"/>
      <c r="G412" s="87">
        <f>SUM(G422,G418,G413)</f>
        <v>991.1</v>
      </c>
    </row>
    <row r="413" spans="1:7" ht="15.75">
      <c r="A413" s="40" t="s">
        <v>394</v>
      </c>
      <c r="B413" s="86" t="s">
        <v>484</v>
      </c>
      <c r="C413" s="86" t="s">
        <v>175</v>
      </c>
      <c r="D413" s="86" t="s">
        <v>352</v>
      </c>
      <c r="E413" s="86" t="s">
        <v>395</v>
      </c>
      <c r="F413" s="86"/>
      <c r="G413" s="88">
        <f>SUM(G414)</f>
        <v>230</v>
      </c>
    </row>
    <row r="414" spans="1:7" ht="15.75">
      <c r="A414" s="40" t="s">
        <v>396</v>
      </c>
      <c r="B414" s="86" t="s">
        <v>484</v>
      </c>
      <c r="C414" s="86" t="s">
        <v>175</v>
      </c>
      <c r="D414" s="86" t="s">
        <v>352</v>
      </c>
      <c r="E414" s="86" t="s">
        <v>397</v>
      </c>
      <c r="F414" s="86"/>
      <c r="G414" s="88">
        <f>SUM(G415)</f>
        <v>230</v>
      </c>
    </row>
    <row r="415" spans="1:7" ht="15.75" hidden="1">
      <c r="A415" s="40" t="s">
        <v>521</v>
      </c>
      <c r="B415" s="86" t="s">
        <v>484</v>
      </c>
      <c r="C415" s="86" t="s">
        <v>175</v>
      </c>
      <c r="D415" s="86" t="s">
        <v>352</v>
      </c>
      <c r="E415" s="86" t="s">
        <v>397</v>
      </c>
      <c r="F415" s="86" t="s">
        <v>522</v>
      </c>
      <c r="G415" s="88">
        <f>SUM(G416:G417)</f>
        <v>230</v>
      </c>
    </row>
    <row r="416" spans="1:7" ht="110.25" hidden="1">
      <c r="A416" s="40" t="s">
        <v>523</v>
      </c>
      <c r="B416" s="86" t="s">
        <v>484</v>
      </c>
      <c r="C416" s="86" t="s">
        <v>175</v>
      </c>
      <c r="D416" s="86" t="s">
        <v>352</v>
      </c>
      <c r="E416" s="86" t="s">
        <v>397</v>
      </c>
      <c r="F416" s="86" t="s">
        <v>522</v>
      </c>
      <c r="G416" s="91"/>
    </row>
    <row r="417" spans="1:7" ht="47.25">
      <c r="A417" s="40" t="s">
        <v>410</v>
      </c>
      <c r="B417" s="86" t="s">
        <v>484</v>
      </c>
      <c r="C417" s="86" t="s">
        <v>175</v>
      </c>
      <c r="D417" s="86" t="s">
        <v>352</v>
      </c>
      <c r="E417" s="86" t="s">
        <v>397</v>
      </c>
      <c r="F417" s="86" t="s">
        <v>411</v>
      </c>
      <c r="G417" s="91">
        <v>230</v>
      </c>
    </row>
    <row r="418" spans="1:7" ht="15.75" hidden="1">
      <c r="A418" s="92" t="s">
        <v>414</v>
      </c>
      <c r="B418" s="86" t="s">
        <v>484</v>
      </c>
      <c r="C418" s="86" t="s">
        <v>175</v>
      </c>
      <c r="D418" s="86" t="s">
        <v>352</v>
      </c>
      <c r="E418" s="86" t="s">
        <v>415</v>
      </c>
      <c r="F418" s="86"/>
      <c r="G418" s="88">
        <f>SUM(G419)</f>
        <v>0</v>
      </c>
    </row>
    <row r="419" spans="1:7" ht="31.5" hidden="1">
      <c r="A419" s="92" t="s">
        <v>458</v>
      </c>
      <c r="B419" s="86" t="s">
        <v>484</v>
      </c>
      <c r="C419" s="86" t="s">
        <v>175</v>
      </c>
      <c r="D419" s="86" t="s">
        <v>352</v>
      </c>
      <c r="E419" s="86" t="s">
        <v>459</v>
      </c>
      <c r="F419" s="86"/>
      <c r="G419" s="88">
        <f>SUM(G420)</f>
        <v>0</v>
      </c>
    </row>
    <row r="420" spans="1:7" ht="23.25" customHeight="1" hidden="1">
      <c r="A420" s="92" t="s">
        <v>524</v>
      </c>
      <c r="B420" s="86" t="s">
        <v>484</v>
      </c>
      <c r="C420" s="86" t="s">
        <v>175</v>
      </c>
      <c r="D420" s="86" t="s">
        <v>352</v>
      </c>
      <c r="E420" s="86" t="s">
        <v>525</v>
      </c>
      <c r="F420" s="86"/>
      <c r="G420" s="88">
        <f>SUM(G421)</f>
        <v>0</v>
      </c>
    </row>
    <row r="421" spans="1:7" ht="15.75" hidden="1">
      <c r="A421" s="40" t="s">
        <v>521</v>
      </c>
      <c r="B421" s="86" t="s">
        <v>484</v>
      </c>
      <c r="C421" s="86" t="s">
        <v>175</v>
      </c>
      <c r="D421" s="86" t="s">
        <v>352</v>
      </c>
      <c r="E421" s="86" t="s">
        <v>525</v>
      </c>
      <c r="F421" s="86" t="s">
        <v>522</v>
      </c>
      <c r="G421" s="91"/>
    </row>
    <row r="422" spans="1:7" ht="15.75">
      <c r="A422" s="40" t="s">
        <v>263</v>
      </c>
      <c r="B422" s="86" t="s">
        <v>484</v>
      </c>
      <c r="C422" s="86" t="s">
        <v>175</v>
      </c>
      <c r="D422" s="86" t="s">
        <v>352</v>
      </c>
      <c r="E422" s="86" t="s">
        <v>264</v>
      </c>
      <c r="F422" s="86"/>
      <c r="G422" s="88">
        <f>SUM(G423)</f>
        <v>761.1</v>
      </c>
    </row>
    <row r="423" spans="1:7" ht="63">
      <c r="A423" s="40" t="s">
        <v>526</v>
      </c>
      <c r="B423" s="86" t="s">
        <v>484</v>
      </c>
      <c r="C423" s="86" t="s">
        <v>175</v>
      </c>
      <c r="D423" s="86" t="s">
        <v>352</v>
      </c>
      <c r="E423" s="86" t="s">
        <v>527</v>
      </c>
      <c r="F423" s="86"/>
      <c r="G423" s="88">
        <f>SUM(G424)</f>
        <v>761.1</v>
      </c>
    </row>
    <row r="424" spans="1:7" ht="15.75">
      <c r="A424" s="92" t="s">
        <v>477</v>
      </c>
      <c r="B424" s="86" t="s">
        <v>484</v>
      </c>
      <c r="C424" s="86" t="s">
        <v>175</v>
      </c>
      <c r="D424" s="86" t="s">
        <v>352</v>
      </c>
      <c r="E424" s="86" t="s">
        <v>527</v>
      </c>
      <c r="F424" s="86" t="s">
        <v>478</v>
      </c>
      <c r="G424" s="91">
        <v>761.1</v>
      </c>
    </row>
    <row r="425" spans="1:7" ht="15.75">
      <c r="A425" s="40" t="s">
        <v>528</v>
      </c>
      <c r="B425" s="86" t="s">
        <v>484</v>
      </c>
      <c r="C425" s="86" t="s">
        <v>175</v>
      </c>
      <c r="D425" s="86" t="s">
        <v>248</v>
      </c>
      <c r="E425" s="86"/>
      <c r="F425" s="86"/>
      <c r="G425" s="87">
        <f>SUM(G426)</f>
        <v>1904.8000000000002</v>
      </c>
    </row>
    <row r="426" spans="1:7" ht="15.75">
      <c r="A426" s="40" t="s">
        <v>377</v>
      </c>
      <c r="B426" s="86" t="s">
        <v>484</v>
      </c>
      <c r="C426" s="86" t="s">
        <v>175</v>
      </c>
      <c r="D426" s="86" t="s">
        <v>248</v>
      </c>
      <c r="E426" s="86" t="s">
        <v>378</v>
      </c>
      <c r="F426" s="86"/>
      <c r="G426" s="88">
        <f>SUM(G427)</f>
        <v>1904.8000000000002</v>
      </c>
    </row>
    <row r="427" spans="1:7" ht="78.75">
      <c r="A427" s="40" t="s">
        <v>529</v>
      </c>
      <c r="B427" s="86" t="s">
        <v>484</v>
      </c>
      <c r="C427" s="86" t="s">
        <v>175</v>
      </c>
      <c r="D427" s="86" t="s">
        <v>248</v>
      </c>
      <c r="E427" s="86" t="s">
        <v>530</v>
      </c>
      <c r="F427" s="86"/>
      <c r="G427" s="88">
        <f>SUM(G428:G430)</f>
        <v>1904.8000000000002</v>
      </c>
    </row>
    <row r="428" spans="1:7" ht="15.75">
      <c r="A428" s="110" t="s">
        <v>369</v>
      </c>
      <c r="B428" s="86" t="s">
        <v>484</v>
      </c>
      <c r="C428" s="86" t="s">
        <v>175</v>
      </c>
      <c r="D428" s="86" t="s">
        <v>248</v>
      </c>
      <c r="E428" s="86" t="s">
        <v>530</v>
      </c>
      <c r="F428" s="86" t="s">
        <v>370</v>
      </c>
      <c r="G428" s="91">
        <v>249.9</v>
      </c>
    </row>
    <row r="429" spans="1:7" ht="15.75">
      <c r="A429" s="110" t="s">
        <v>428</v>
      </c>
      <c r="B429" s="86" t="s">
        <v>484</v>
      </c>
      <c r="C429" s="86" t="s">
        <v>175</v>
      </c>
      <c r="D429" s="86" t="s">
        <v>248</v>
      </c>
      <c r="E429" s="86" t="s">
        <v>530</v>
      </c>
      <c r="F429" s="86" t="s">
        <v>429</v>
      </c>
      <c r="G429" s="91">
        <v>1654.9</v>
      </c>
    </row>
    <row r="430" spans="1:12" ht="47.25" hidden="1">
      <c r="A430" s="40" t="s">
        <v>410</v>
      </c>
      <c r="B430" s="86" t="s">
        <v>484</v>
      </c>
      <c r="C430" s="86" t="s">
        <v>175</v>
      </c>
      <c r="D430" s="86" t="s">
        <v>248</v>
      </c>
      <c r="E430" s="86" t="s">
        <v>530</v>
      </c>
      <c r="F430" s="93" t="s">
        <v>411</v>
      </c>
      <c r="G430" s="89"/>
      <c r="H430" s="90"/>
      <c r="L430" s="80">
        <v>1904.8</v>
      </c>
    </row>
    <row r="431" spans="1:7" ht="9" customHeight="1">
      <c r="A431" s="40"/>
      <c r="B431" s="86"/>
      <c r="C431" s="86"/>
      <c r="D431" s="86"/>
      <c r="E431" s="86"/>
      <c r="F431" s="86"/>
      <c r="G431" s="91"/>
    </row>
    <row r="432" spans="1:21" s="22" customFormat="1" ht="31.5">
      <c r="A432" s="84" t="s">
        <v>531</v>
      </c>
      <c r="B432" s="113" t="s">
        <v>532</v>
      </c>
      <c r="C432" s="82"/>
      <c r="D432" s="82"/>
      <c r="E432" s="82"/>
      <c r="F432" s="82"/>
      <c r="G432" s="87">
        <f>SUM(G433,G447,G452,G466,G500,G487)</f>
        <v>121454.9</v>
      </c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</row>
    <row r="433" spans="1:21" s="22" customFormat="1" ht="15.75">
      <c r="A433" s="40" t="s">
        <v>246</v>
      </c>
      <c r="B433" s="86" t="s">
        <v>532</v>
      </c>
      <c r="C433" s="86" t="s">
        <v>125</v>
      </c>
      <c r="D433" s="86"/>
      <c r="E433" s="86"/>
      <c r="F433" s="86"/>
      <c r="G433" s="87">
        <f>SUM(G434,G444)</f>
        <v>8011.1</v>
      </c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</row>
    <row r="434" spans="1:21" s="22" customFormat="1" ht="47.25">
      <c r="A434" s="40" t="s">
        <v>533</v>
      </c>
      <c r="B434" s="86" t="s">
        <v>532</v>
      </c>
      <c r="C434" s="86" t="s">
        <v>125</v>
      </c>
      <c r="D434" s="86" t="s">
        <v>139</v>
      </c>
      <c r="E434" s="86"/>
      <c r="F434" s="86"/>
      <c r="G434" s="88">
        <f>SUM(G435)</f>
        <v>7926.8</v>
      </c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</row>
    <row r="435" spans="1:21" s="22" customFormat="1" ht="63">
      <c r="A435" s="40" t="s">
        <v>249</v>
      </c>
      <c r="B435" s="86" t="s">
        <v>532</v>
      </c>
      <c r="C435" s="86" t="s">
        <v>125</v>
      </c>
      <c r="D435" s="86" t="s">
        <v>139</v>
      </c>
      <c r="E435" s="86" t="s">
        <v>250</v>
      </c>
      <c r="F435" s="86"/>
      <c r="G435" s="88">
        <f>SUM(G436,G440,G442)</f>
        <v>7926.8</v>
      </c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</row>
    <row r="436" spans="1:21" s="22" customFormat="1" ht="15.75">
      <c r="A436" s="40" t="s">
        <v>251</v>
      </c>
      <c r="B436" s="86" t="s">
        <v>532</v>
      </c>
      <c r="C436" s="86" t="s">
        <v>125</v>
      </c>
      <c r="D436" s="86" t="s">
        <v>139</v>
      </c>
      <c r="E436" s="86" t="s">
        <v>252</v>
      </c>
      <c r="F436" s="86"/>
      <c r="G436" s="88">
        <f>SUM(G437:G439)</f>
        <v>7915.8</v>
      </c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</row>
    <row r="437" spans="1:21" s="22" customFormat="1" ht="15.75">
      <c r="A437" s="40" t="s">
        <v>253</v>
      </c>
      <c r="B437" s="86" t="s">
        <v>532</v>
      </c>
      <c r="C437" s="86" t="s">
        <v>125</v>
      </c>
      <c r="D437" s="86" t="s">
        <v>139</v>
      </c>
      <c r="E437" s="86" t="s">
        <v>252</v>
      </c>
      <c r="F437" s="86" t="s">
        <v>254</v>
      </c>
      <c r="G437" s="91">
        <f>5438+1642.3</f>
        <v>7080.3</v>
      </c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</row>
    <row r="438" spans="1:21" s="22" customFormat="1" ht="31.5">
      <c r="A438" s="40" t="s">
        <v>255</v>
      </c>
      <c r="B438" s="86" t="s">
        <v>532</v>
      </c>
      <c r="C438" s="86" t="s">
        <v>125</v>
      </c>
      <c r="D438" s="86" t="s">
        <v>139</v>
      </c>
      <c r="E438" s="86" t="s">
        <v>252</v>
      </c>
      <c r="F438" s="86" t="s">
        <v>256</v>
      </c>
      <c r="G438" s="91">
        <v>193.5</v>
      </c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</row>
    <row r="439" spans="1:21" s="22" customFormat="1" ht="31.5">
      <c r="A439" s="92" t="s">
        <v>257</v>
      </c>
      <c r="B439" s="86" t="s">
        <v>532</v>
      </c>
      <c r="C439" s="86" t="s">
        <v>125</v>
      </c>
      <c r="D439" s="86" t="s">
        <v>139</v>
      </c>
      <c r="E439" s="86" t="s">
        <v>252</v>
      </c>
      <c r="F439" s="86" t="s">
        <v>258</v>
      </c>
      <c r="G439" s="91">
        <v>642</v>
      </c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</row>
    <row r="440" spans="1:21" s="22" customFormat="1" ht="220.5">
      <c r="A440" s="40" t="s">
        <v>534</v>
      </c>
      <c r="B440" s="86" t="s">
        <v>532</v>
      </c>
      <c r="C440" s="86" t="s">
        <v>125</v>
      </c>
      <c r="D440" s="86" t="s">
        <v>139</v>
      </c>
      <c r="E440" s="86" t="s">
        <v>535</v>
      </c>
      <c r="F440" s="86"/>
      <c r="G440" s="88">
        <f>SUM(G441)</f>
        <v>5.5</v>
      </c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</row>
    <row r="441" spans="1:21" s="22" customFormat="1" ht="31.5">
      <c r="A441" s="92" t="s">
        <v>257</v>
      </c>
      <c r="B441" s="86" t="s">
        <v>532</v>
      </c>
      <c r="C441" s="86" t="s">
        <v>125</v>
      </c>
      <c r="D441" s="86" t="s">
        <v>139</v>
      </c>
      <c r="E441" s="86" t="s">
        <v>535</v>
      </c>
      <c r="F441" s="86" t="s">
        <v>258</v>
      </c>
      <c r="G441" s="91">
        <v>5.5</v>
      </c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</row>
    <row r="442" spans="1:21" s="22" customFormat="1" ht="220.5">
      <c r="A442" s="40" t="s">
        <v>536</v>
      </c>
      <c r="B442" s="86" t="s">
        <v>532</v>
      </c>
      <c r="C442" s="86" t="s">
        <v>125</v>
      </c>
      <c r="D442" s="86" t="s">
        <v>139</v>
      </c>
      <c r="E442" s="86" t="s">
        <v>537</v>
      </c>
      <c r="F442" s="86"/>
      <c r="G442" s="88">
        <f>SUM(G443)</f>
        <v>5.5</v>
      </c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</row>
    <row r="443" spans="1:21" s="22" customFormat="1" ht="31.5">
      <c r="A443" s="92" t="s">
        <v>257</v>
      </c>
      <c r="B443" s="86" t="s">
        <v>532</v>
      </c>
      <c r="C443" s="86" t="s">
        <v>125</v>
      </c>
      <c r="D443" s="86" t="s">
        <v>139</v>
      </c>
      <c r="E443" s="86" t="s">
        <v>538</v>
      </c>
      <c r="F443" s="86" t="s">
        <v>258</v>
      </c>
      <c r="G443" s="91">
        <v>5.5</v>
      </c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</row>
    <row r="444" spans="1:21" s="22" customFormat="1" ht="15.75">
      <c r="A444" s="40" t="s">
        <v>276</v>
      </c>
      <c r="B444" s="86" t="s">
        <v>532</v>
      </c>
      <c r="C444" s="86" t="s">
        <v>125</v>
      </c>
      <c r="D444" s="86" t="s">
        <v>277</v>
      </c>
      <c r="E444" s="86"/>
      <c r="F444" s="86"/>
      <c r="G444" s="88">
        <f>SUM(G445)</f>
        <v>84.3</v>
      </c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</row>
    <row r="445" spans="1:21" s="22" customFormat="1" ht="31.5">
      <c r="A445" s="40" t="s">
        <v>539</v>
      </c>
      <c r="B445" s="86" t="s">
        <v>532</v>
      </c>
      <c r="C445" s="86" t="s">
        <v>125</v>
      </c>
      <c r="D445" s="86" t="s">
        <v>277</v>
      </c>
      <c r="E445" s="86" t="s">
        <v>540</v>
      </c>
      <c r="F445" s="86"/>
      <c r="G445" s="88">
        <f>SUM(G446)</f>
        <v>84.3</v>
      </c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</row>
    <row r="446" spans="1:21" s="22" customFormat="1" ht="15.75">
      <c r="A446" s="92" t="s">
        <v>541</v>
      </c>
      <c r="B446" s="86" t="s">
        <v>532</v>
      </c>
      <c r="C446" s="86" t="s">
        <v>125</v>
      </c>
      <c r="D446" s="86" t="s">
        <v>277</v>
      </c>
      <c r="E446" s="86" t="s">
        <v>540</v>
      </c>
      <c r="F446" s="93" t="s">
        <v>542</v>
      </c>
      <c r="G446" s="91">
        <v>84.3</v>
      </c>
      <c r="H446" s="63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</row>
    <row r="447" spans="1:21" s="22" customFormat="1" ht="15.75">
      <c r="A447" s="40" t="s">
        <v>543</v>
      </c>
      <c r="B447" s="86" t="s">
        <v>532</v>
      </c>
      <c r="C447" s="86" t="s">
        <v>137</v>
      </c>
      <c r="D447" s="86"/>
      <c r="E447" s="86"/>
      <c r="F447" s="86"/>
      <c r="G447" s="88">
        <f>SUM(G448)</f>
        <v>1137.2</v>
      </c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</row>
    <row r="448" spans="1:21" s="22" customFormat="1" ht="15.75">
      <c r="A448" s="40" t="s">
        <v>544</v>
      </c>
      <c r="B448" s="86" t="s">
        <v>532</v>
      </c>
      <c r="C448" s="86" t="s">
        <v>137</v>
      </c>
      <c r="D448" s="86" t="s">
        <v>352</v>
      </c>
      <c r="E448" s="86"/>
      <c r="F448" s="86"/>
      <c r="G448" s="88">
        <f>SUM(G449)</f>
        <v>1137.2</v>
      </c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</row>
    <row r="449" spans="1:21" s="22" customFormat="1" ht="31.5">
      <c r="A449" s="40" t="s">
        <v>545</v>
      </c>
      <c r="B449" s="86" t="s">
        <v>532</v>
      </c>
      <c r="C449" s="86" t="s">
        <v>137</v>
      </c>
      <c r="D449" s="86" t="s">
        <v>352</v>
      </c>
      <c r="E449" s="86" t="s">
        <v>546</v>
      </c>
      <c r="F449" s="86"/>
      <c r="G449" s="88">
        <f>SUM(G450)</f>
        <v>1137.2</v>
      </c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</row>
    <row r="450" spans="1:21" s="22" customFormat="1" ht="38.25" customHeight="1">
      <c r="A450" s="40" t="s">
        <v>547</v>
      </c>
      <c r="B450" s="86" t="s">
        <v>532</v>
      </c>
      <c r="C450" s="86" t="s">
        <v>137</v>
      </c>
      <c r="D450" s="86" t="s">
        <v>352</v>
      </c>
      <c r="E450" s="86" t="s">
        <v>548</v>
      </c>
      <c r="F450" s="86"/>
      <c r="G450" s="88">
        <f>SUM(G451)</f>
        <v>1137.2</v>
      </c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</row>
    <row r="451" spans="1:21" s="22" customFormat="1" ht="15.75">
      <c r="A451" s="92" t="s">
        <v>541</v>
      </c>
      <c r="B451" s="86" t="s">
        <v>532</v>
      </c>
      <c r="C451" s="86" t="s">
        <v>137</v>
      </c>
      <c r="D451" s="86" t="s">
        <v>352</v>
      </c>
      <c r="E451" s="86" t="s">
        <v>548</v>
      </c>
      <c r="F451" s="93" t="s">
        <v>542</v>
      </c>
      <c r="G451" s="91">
        <v>1137.2</v>
      </c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</row>
    <row r="452" spans="1:21" s="22" customFormat="1" ht="15.75">
      <c r="A452" s="40" t="s">
        <v>290</v>
      </c>
      <c r="B452" s="86" t="s">
        <v>532</v>
      </c>
      <c r="C452" s="86" t="s">
        <v>248</v>
      </c>
      <c r="D452" s="86"/>
      <c r="E452" s="86"/>
      <c r="F452" s="86"/>
      <c r="G452" s="87">
        <f>SUM(G453,G462)</f>
        <v>18284.9</v>
      </c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</row>
    <row r="453" spans="1:21" s="22" customFormat="1" ht="15.75">
      <c r="A453" s="124" t="s">
        <v>291</v>
      </c>
      <c r="B453" s="125">
        <v>992</v>
      </c>
      <c r="C453" s="126">
        <v>4</v>
      </c>
      <c r="D453" s="126">
        <v>9</v>
      </c>
      <c r="E453" s="127"/>
      <c r="F453" s="128"/>
      <c r="G453" s="88">
        <f>SUM(G454)</f>
        <v>18284.9</v>
      </c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</row>
    <row r="454" spans="1:21" s="22" customFormat="1" ht="15.75">
      <c r="A454" s="124" t="s">
        <v>293</v>
      </c>
      <c r="B454" s="125">
        <v>992</v>
      </c>
      <c r="C454" s="126">
        <v>4</v>
      </c>
      <c r="D454" s="126">
        <v>9</v>
      </c>
      <c r="E454" s="127">
        <v>3150000</v>
      </c>
      <c r="F454" s="128"/>
      <c r="G454" s="88">
        <f>SUM(G455)</f>
        <v>18284.9</v>
      </c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</row>
    <row r="455" spans="1:21" s="22" customFormat="1" ht="15.75">
      <c r="A455" s="124" t="s">
        <v>295</v>
      </c>
      <c r="B455" s="125">
        <v>992</v>
      </c>
      <c r="C455" s="126">
        <v>4</v>
      </c>
      <c r="D455" s="126">
        <v>9</v>
      </c>
      <c r="E455" s="127">
        <v>3150100</v>
      </c>
      <c r="F455" s="128"/>
      <c r="G455" s="88">
        <f>SUM(G456,G458,G460)</f>
        <v>18284.9</v>
      </c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</row>
    <row r="456" spans="1:21" s="22" customFormat="1" ht="47.25">
      <c r="A456" s="92" t="s">
        <v>549</v>
      </c>
      <c r="B456" s="115" t="s">
        <v>532</v>
      </c>
      <c r="C456" s="126">
        <v>4</v>
      </c>
      <c r="D456" s="126">
        <v>9</v>
      </c>
      <c r="E456" s="93" t="s">
        <v>550</v>
      </c>
      <c r="F456" s="93"/>
      <c r="G456" s="94">
        <f>SUM(G457)</f>
        <v>110.9</v>
      </c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</row>
    <row r="457" spans="1:21" s="22" customFormat="1" ht="15.75">
      <c r="A457" s="92" t="s">
        <v>5</v>
      </c>
      <c r="B457" s="115" t="s">
        <v>532</v>
      </c>
      <c r="C457" s="126">
        <v>4</v>
      </c>
      <c r="D457" s="126">
        <v>9</v>
      </c>
      <c r="E457" s="93" t="s">
        <v>550</v>
      </c>
      <c r="F457" s="93" t="s">
        <v>551</v>
      </c>
      <c r="G457" s="89">
        <v>110.9</v>
      </c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</row>
    <row r="458" spans="1:21" s="22" customFormat="1" ht="31.5">
      <c r="A458" s="92" t="s">
        <v>552</v>
      </c>
      <c r="B458" s="115" t="s">
        <v>532</v>
      </c>
      <c r="C458" s="126">
        <v>4</v>
      </c>
      <c r="D458" s="126">
        <v>9</v>
      </c>
      <c r="E458" s="93" t="s">
        <v>553</v>
      </c>
      <c r="F458" s="93"/>
      <c r="G458" s="94">
        <f>SUM(G459)</f>
        <v>5674</v>
      </c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</row>
    <row r="459" spans="1:21" s="22" customFormat="1" ht="15.75">
      <c r="A459" s="92" t="s">
        <v>5</v>
      </c>
      <c r="B459" s="115" t="s">
        <v>532</v>
      </c>
      <c r="C459" s="126">
        <v>4</v>
      </c>
      <c r="D459" s="126">
        <v>9</v>
      </c>
      <c r="E459" s="93" t="s">
        <v>553</v>
      </c>
      <c r="F459" s="93" t="s">
        <v>551</v>
      </c>
      <c r="G459" s="89">
        <v>5674</v>
      </c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</row>
    <row r="460" spans="1:21" s="22" customFormat="1" ht="31.5">
      <c r="A460" s="98" t="s">
        <v>297</v>
      </c>
      <c r="B460" s="86" t="s">
        <v>532</v>
      </c>
      <c r="C460" s="86" t="s">
        <v>248</v>
      </c>
      <c r="D460" s="86" t="s">
        <v>292</v>
      </c>
      <c r="E460" s="99" t="s">
        <v>298</v>
      </c>
      <c r="F460" s="86"/>
      <c r="G460" s="94">
        <f>SUM(G461)</f>
        <v>12500</v>
      </c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</row>
    <row r="461" spans="1:21" s="22" customFormat="1" ht="15.75">
      <c r="A461" s="92" t="s">
        <v>5</v>
      </c>
      <c r="B461" s="86" t="s">
        <v>532</v>
      </c>
      <c r="C461" s="86" t="s">
        <v>248</v>
      </c>
      <c r="D461" s="86" t="s">
        <v>292</v>
      </c>
      <c r="E461" s="99" t="s">
        <v>298</v>
      </c>
      <c r="F461" s="93" t="s">
        <v>551</v>
      </c>
      <c r="G461" s="91">
        <f>8500+4000</f>
        <v>12500</v>
      </c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</row>
    <row r="462" spans="1:21" s="22" customFormat="1" ht="15.75" hidden="1">
      <c r="A462" s="92" t="s">
        <v>301</v>
      </c>
      <c r="B462" s="115" t="s">
        <v>532</v>
      </c>
      <c r="C462" s="126">
        <v>4</v>
      </c>
      <c r="D462" s="126">
        <v>12</v>
      </c>
      <c r="E462" s="93"/>
      <c r="F462" s="86"/>
      <c r="G462" s="87">
        <f>SUM(G463)</f>
        <v>0</v>
      </c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</row>
    <row r="463" spans="1:21" s="22" customFormat="1" ht="15.75" hidden="1">
      <c r="A463" s="40" t="s">
        <v>263</v>
      </c>
      <c r="B463" s="125">
        <v>992</v>
      </c>
      <c r="C463" s="126">
        <v>4</v>
      </c>
      <c r="D463" s="126">
        <v>12</v>
      </c>
      <c r="E463" s="127" t="s">
        <v>264</v>
      </c>
      <c r="F463" s="125"/>
      <c r="G463" s="88">
        <f>SUM(G464)</f>
        <v>0</v>
      </c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</row>
    <row r="464" spans="1:21" s="22" customFormat="1" ht="63" hidden="1">
      <c r="A464" s="40" t="s">
        <v>554</v>
      </c>
      <c r="B464" s="125">
        <v>992</v>
      </c>
      <c r="C464" s="126">
        <v>4</v>
      </c>
      <c r="D464" s="126">
        <v>12</v>
      </c>
      <c r="E464" s="127" t="s">
        <v>555</v>
      </c>
      <c r="F464" s="125"/>
      <c r="G464" s="88">
        <f>SUM(G465)</f>
        <v>0</v>
      </c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</row>
    <row r="465" spans="1:21" s="22" customFormat="1" ht="15.75" hidden="1">
      <c r="A465" s="92" t="s">
        <v>5</v>
      </c>
      <c r="B465" s="125">
        <v>992</v>
      </c>
      <c r="C465" s="126">
        <v>4</v>
      </c>
      <c r="D465" s="126">
        <v>12</v>
      </c>
      <c r="E465" s="127" t="s">
        <v>555</v>
      </c>
      <c r="F465" s="125">
        <v>17</v>
      </c>
      <c r="G465" s="91">
        <v>0</v>
      </c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</row>
    <row r="466" spans="1:21" s="22" customFormat="1" ht="15.75">
      <c r="A466" s="124" t="s">
        <v>315</v>
      </c>
      <c r="B466" s="129" t="s">
        <v>532</v>
      </c>
      <c r="C466" s="126">
        <v>5</v>
      </c>
      <c r="D466" s="126"/>
      <c r="E466" s="127"/>
      <c r="F466" s="125"/>
      <c r="G466" s="87">
        <f>SUM(G467,G474)</f>
        <v>13852.5</v>
      </c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</row>
    <row r="467" spans="1:21" s="22" customFormat="1" ht="15.75">
      <c r="A467" s="124" t="s">
        <v>346</v>
      </c>
      <c r="B467" s="129" t="s">
        <v>532</v>
      </c>
      <c r="C467" s="126">
        <v>5</v>
      </c>
      <c r="D467" s="126">
        <v>2</v>
      </c>
      <c r="E467" s="127"/>
      <c r="F467" s="125"/>
      <c r="G467" s="87">
        <f>SUM(G468,G471)</f>
        <v>7472.5</v>
      </c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</row>
    <row r="468" spans="1:21" s="22" customFormat="1" ht="15.75">
      <c r="A468" s="124" t="s">
        <v>414</v>
      </c>
      <c r="B468" s="129" t="s">
        <v>532</v>
      </c>
      <c r="C468" s="126">
        <v>5</v>
      </c>
      <c r="D468" s="126">
        <v>2</v>
      </c>
      <c r="E468" s="127">
        <v>5220000</v>
      </c>
      <c r="F468" s="125"/>
      <c r="G468" s="88">
        <f>SUM(G469)</f>
        <v>5978</v>
      </c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</row>
    <row r="469" spans="1:21" s="22" customFormat="1" ht="47.25">
      <c r="A469" s="124" t="s">
        <v>556</v>
      </c>
      <c r="B469" s="129" t="s">
        <v>532</v>
      </c>
      <c r="C469" s="126">
        <v>5</v>
      </c>
      <c r="D469" s="126">
        <v>2</v>
      </c>
      <c r="E469" s="127">
        <v>5223100</v>
      </c>
      <c r="F469" s="125"/>
      <c r="G469" s="88">
        <f>SUM(G470)</f>
        <v>5978</v>
      </c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</row>
    <row r="470" spans="1:21" s="22" customFormat="1" ht="15.75">
      <c r="A470" s="92" t="s">
        <v>5</v>
      </c>
      <c r="B470" s="129" t="s">
        <v>532</v>
      </c>
      <c r="C470" s="126">
        <v>5</v>
      </c>
      <c r="D470" s="126">
        <v>2</v>
      </c>
      <c r="E470" s="127">
        <v>5223100</v>
      </c>
      <c r="F470" s="125">
        <v>540</v>
      </c>
      <c r="G470" s="91">
        <v>5978</v>
      </c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</row>
    <row r="471" spans="1:21" s="22" customFormat="1" ht="15.75">
      <c r="A471" s="40" t="s">
        <v>263</v>
      </c>
      <c r="B471" s="125">
        <v>992</v>
      </c>
      <c r="C471" s="126">
        <v>5</v>
      </c>
      <c r="D471" s="126">
        <v>2</v>
      </c>
      <c r="E471" s="127" t="s">
        <v>264</v>
      </c>
      <c r="F471" s="125"/>
      <c r="G471" s="88">
        <f>SUM(G472)</f>
        <v>1494.5</v>
      </c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</row>
    <row r="472" spans="1:21" s="22" customFormat="1" ht="47.25">
      <c r="A472" s="124" t="s">
        <v>557</v>
      </c>
      <c r="B472" s="125">
        <v>992</v>
      </c>
      <c r="C472" s="126">
        <v>5</v>
      </c>
      <c r="D472" s="126">
        <v>2</v>
      </c>
      <c r="E472" s="127" t="s">
        <v>558</v>
      </c>
      <c r="F472" s="125"/>
      <c r="G472" s="88">
        <f>SUM(G473)</f>
        <v>1494.5</v>
      </c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</row>
    <row r="473" spans="1:21" s="22" customFormat="1" ht="15.75">
      <c r="A473" s="92" t="s">
        <v>5</v>
      </c>
      <c r="B473" s="125">
        <v>992</v>
      </c>
      <c r="C473" s="126">
        <v>5</v>
      </c>
      <c r="D473" s="126">
        <v>2</v>
      </c>
      <c r="E473" s="127" t="s">
        <v>558</v>
      </c>
      <c r="F473" s="125">
        <v>540</v>
      </c>
      <c r="G473" s="89">
        <v>1494.5</v>
      </c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</row>
    <row r="474" spans="1:21" s="22" customFormat="1" ht="15.75">
      <c r="A474" s="98" t="s">
        <v>351</v>
      </c>
      <c r="B474" s="86" t="s">
        <v>532</v>
      </c>
      <c r="C474" s="86" t="s">
        <v>133</v>
      </c>
      <c r="D474" s="86" t="s">
        <v>352</v>
      </c>
      <c r="E474" s="86"/>
      <c r="F474" s="93"/>
      <c r="G474" s="96">
        <f>SUM(G475,G482,G479)</f>
        <v>6380</v>
      </c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</row>
    <row r="475" spans="1:21" s="22" customFormat="1" ht="15.75">
      <c r="A475" s="98" t="s">
        <v>351</v>
      </c>
      <c r="B475" s="86" t="s">
        <v>532</v>
      </c>
      <c r="C475" s="86" t="s">
        <v>133</v>
      </c>
      <c r="D475" s="86" t="s">
        <v>352</v>
      </c>
      <c r="E475" s="99" t="s">
        <v>353</v>
      </c>
      <c r="F475" s="93"/>
      <c r="G475" s="94">
        <f>G476</f>
        <v>265</v>
      </c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</row>
    <row r="476" spans="1:21" s="22" customFormat="1" ht="63">
      <c r="A476" s="98" t="s">
        <v>354</v>
      </c>
      <c r="B476" s="86" t="s">
        <v>532</v>
      </c>
      <c r="C476" s="86" t="s">
        <v>133</v>
      </c>
      <c r="D476" s="86" t="s">
        <v>352</v>
      </c>
      <c r="E476" s="99" t="s">
        <v>355</v>
      </c>
      <c r="F476" s="93"/>
      <c r="G476" s="94">
        <f>G477</f>
        <v>265</v>
      </c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</row>
    <row r="477" spans="1:21" s="22" customFormat="1" ht="31.5">
      <c r="A477" s="98" t="s">
        <v>356</v>
      </c>
      <c r="B477" s="86" t="s">
        <v>532</v>
      </c>
      <c r="C477" s="86" t="s">
        <v>133</v>
      </c>
      <c r="D477" s="86" t="s">
        <v>352</v>
      </c>
      <c r="E477" s="99" t="s">
        <v>357</v>
      </c>
      <c r="F477" s="93"/>
      <c r="G477" s="94">
        <f>G478</f>
        <v>265</v>
      </c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</row>
    <row r="478" spans="1:21" s="22" customFormat="1" ht="15.75">
      <c r="A478" s="92" t="s">
        <v>5</v>
      </c>
      <c r="B478" s="86" t="s">
        <v>532</v>
      </c>
      <c r="C478" s="86" t="s">
        <v>133</v>
      </c>
      <c r="D478" s="86" t="s">
        <v>352</v>
      </c>
      <c r="E478" s="99" t="s">
        <v>357</v>
      </c>
      <c r="F478" s="125">
        <v>540</v>
      </c>
      <c r="G478" s="89">
        <v>265</v>
      </c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</row>
    <row r="479" spans="1:21" s="22" customFormat="1" ht="15.75">
      <c r="A479" s="124" t="s">
        <v>414</v>
      </c>
      <c r="B479" s="86" t="s">
        <v>532</v>
      </c>
      <c r="C479" s="86" t="s">
        <v>133</v>
      </c>
      <c r="D479" s="86" t="s">
        <v>352</v>
      </c>
      <c r="E479" s="99" t="s">
        <v>415</v>
      </c>
      <c r="F479" s="93"/>
      <c r="G479" s="94">
        <f>G480</f>
        <v>4000</v>
      </c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</row>
    <row r="480" spans="1:21" s="22" customFormat="1" ht="31.5">
      <c r="A480" s="124" t="s">
        <v>358</v>
      </c>
      <c r="B480" s="86" t="s">
        <v>532</v>
      </c>
      <c r="C480" s="86" t="s">
        <v>133</v>
      </c>
      <c r="D480" s="86" t="s">
        <v>352</v>
      </c>
      <c r="E480" s="99" t="s">
        <v>359</v>
      </c>
      <c r="F480" s="93"/>
      <c r="G480" s="94">
        <f>G481</f>
        <v>4000</v>
      </c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</row>
    <row r="481" spans="1:21" s="22" customFormat="1" ht="15.75">
      <c r="A481" s="92" t="s">
        <v>5</v>
      </c>
      <c r="B481" s="86" t="s">
        <v>532</v>
      </c>
      <c r="C481" s="86" t="s">
        <v>133</v>
      </c>
      <c r="D481" s="86" t="s">
        <v>352</v>
      </c>
      <c r="E481" s="99" t="s">
        <v>359</v>
      </c>
      <c r="F481" s="93" t="s">
        <v>551</v>
      </c>
      <c r="G481" s="89">
        <v>4000</v>
      </c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</row>
    <row r="482" spans="1:21" s="22" customFormat="1" ht="15.75">
      <c r="A482" s="40" t="s">
        <v>263</v>
      </c>
      <c r="B482" s="86" t="s">
        <v>532</v>
      </c>
      <c r="C482" s="86" t="s">
        <v>133</v>
      </c>
      <c r="D482" s="86" t="s">
        <v>352</v>
      </c>
      <c r="E482" s="127" t="s">
        <v>264</v>
      </c>
      <c r="F482" s="93"/>
      <c r="G482" s="94">
        <f>G483+G485</f>
        <v>2115</v>
      </c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</row>
    <row r="483" spans="1:21" s="22" customFormat="1" ht="47.25">
      <c r="A483" s="98" t="s">
        <v>559</v>
      </c>
      <c r="B483" s="86" t="s">
        <v>532</v>
      </c>
      <c r="C483" s="86" t="s">
        <v>133</v>
      </c>
      <c r="D483" s="86" t="s">
        <v>352</v>
      </c>
      <c r="E483" s="127" t="s">
        <v>560</v>
      </c>
      <c r="F483" s="93"/>
      <c r="G483" s="94">
        <f>G484</f>
        <v>1715</v>
      </c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</row>
    <row r="484" spans="1:21" s="22" customFormat="1" ht="15.75">
      <c r="A484" s="92" t="s">
        <v>5</v>
      </c>
      <c r="B484" s="86" t="s">
        <v>532</v>
      </c>
      <c r="C484" s="86" t="s">
        <v>133</v>
      </c>
      <c r="D484" s="86" t="s">
        <v>352</v>
      </c>
      <c r="E484" s="127" t="s">
        <v>560</v>
      </c>
      <c r="F484" s="93" t="s">
        <v>551</v>
      </c>
      <c r="G484" s="89">
        <v>1715</v>
      </c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</row>
    <row r="485" spans="1:21" s="22" customFormat="1" ht="47.25">
      <c r="A485" s="98" t="s">
        <v>561</v>
      </c>
      <c r="B485" s="86" t="s">
        <v>532</v>
      </c>
      <c r="C485" s="86" t="s">
        <v>133</v>
      </c>
      <c r="D485" s="86" t="s">
        <v>352</v>
      </c>
      <c r="E485" s="127" t="s">
        <v>562</v>
      </c>
      <c r="F485" s="93"/>
      <c r="G485" s="94">
        <f>G486</f>
        <v>400</v>
      </c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</row>
    <row r="486" spans="1:21" s="22" customFormat="1" ht="15.75">
      <c r="A486" s="92" t="s">
        <v>5</v>
      </c>
      <c r="B486" s="86" t="s">
        <v>532</v>
      </c>
      <c r="C486" s="86" t="s">
        <v>133</v>
      </c>
      <c r="D486" s="86" t="s">
        <v>352</v>
      </c>
      <c r="E486" s="127" t="s">
        <v>562</v>
      </c>
      <c r="F486" s="93" t="s">
        <v>551</v>
      </c>
      <c r="G486" s="89">
        <f>400</f>
        <v>400</v>
      </c>
      <c r="H486" s="63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</row>
    <row r="487" spans="1:21" s="22" customFormat="1" ht="15.75">
      <c r="A487" s="40" t="s">
        <v>563</v>
      </c>
      <c r="B487" s="115" t="s">
        <v>532</v>
      </c>
      <c r="C487" s="86" t="s">
        <v>292</v>
      </c>
      <c r="D487" s="86" t="s">
        <v>122</v>
      </c>
      <c r="E487" s="86"/>
      <c r="F487" s="125"/>
      <c r="G487" s="94">
        <f>SUM(G488,G492,G496)</f>
        <v>45332</v>
      </c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</row>
    <row r="488" spans="1:21" s="22" customFormat="1" ht="15.75" hidden="1">
      <c r="A488" s="40" t="s">
        <v>361</v>
      </c>
      <c r="B488" s="115" t="s">
        <v>532</v>
      </c>
      <c r="C488" s="86" t="s">
        <v>292</v>
      </c>
      <c r="D488" s="86" t="s">
        <v>125</v>
      </c>
      <c r="E488" s="86"/>
      <c r="F488" s="125"/>
      <c r="G488" s="94">
        <f>G489</f>
        <v>0</v>
      </c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</row>
    <row r="489" spans="1:21" s="22" customFormat="1" ht="31.5" hidden="1">
      <c r="A489" s="40" t="s">
        <v>362</v>
      </c>
      <c r="B489" s="115" t="s">
        <v>532</v>
      </c>
      <c r="C489" s="86" t="s">
        <v>292</v>
      </c>
      <c r="D489" s="86" t="s">
        <v>125</v>
      </c>
      <c r="E489" s="86" t="s">
        <v>363</v>
      </c>
      <c r="F489" s="125"/>
      <c r="G489" s="94">
        <f>G490</f>
        <v>0</v>
      </c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</row>
    <row r="490" spans="1:21" s="22" customFormat="1" ht="31.5" hidden="1">
      <c r="A490" s="40" t="s">
        <v>364</v>
      </c>
      <c r="B490" s="115" t="s">
        <v>532</v>
      </c>
      <c r="C490" s="86" t="s">
        <v>292</v>
      </c>
      <c r="D490" s="86" t="s">
        <v>125</v>
      </c>
      <c r="E490" s="86" t="s">
        <v>365</v>
      </c>
      <c r="F490" s="125"/>
      <c r="G490" s="94">
        <f>G491</f>
        <v>0</v>
      </c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</row>
    <row r="491" spans="1:21" s="22" customFormat="1" ht="15.75" hidden="1">
      <c r="A491" s="92" t="s">
        <v>5</v>
      </c>
      <c r="B491" s="115" t="s">
        <v>532</v>
      </c>
      <c r="C491" s="86" t="s">
        <v>292</v>
      </c>
      <c r="D491" s="86" t="s">
        <v>125</v>
      </c>
      <c r="E491" s="86" t="s">
        <v>365</v>
      </c>
      <c r="F491" s="125">
        <v>540</v>
      </c>
      <c r="G491" s="89">
        <v>0</v>
      </c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</row>
    <row r="492" spans="1:21" s="22" customFormat="1" ht="15.75">
      <c r="A492" s="40" t="s">
        <v>373</v>
      </c>
      <c r="B492" s="125">
        <v>992</v>
      </c>
      <c r="C492" s="126">
        <v>9</v>
      </c>
      <c r="D492" s="126">
        <v>2</v>
      </c>
      <c r="E492" s="127"/>
      <c r="F492" s="125"/>
      <c r="G492" s="94">
        <f>G493</f>
        <v>4226</v>
      </c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</row>
    <row r="493" spans="1:21" s="22" customFormat="1" ht="31.5">
      <c r="A493" s="40" t="s">
        <v>362</v>
      </c>
      <c r="B493" s="115" t="s">
        <v>532</v>
      </c>
      <c r="C493" s="86" t="s">
        <v>292</v>
      </c>
      <c r="D493" s="86" t="s">
        <v>137</v>
      </c>
      <c r="E493" s="86" t="s">
        <v>363</v>
      </c>
      <c r="F493" s="125"/>
      <c r="G493" s="94">
        <f>G494</f>
        <v>4226</v>
      </c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</row>
    <row r="494" spans="1:21" s="22" customFormat="1" ht="31.5">
      <c r="A494" s="40" t="s">
        <v>364</v>
      </c>
      <c r="B494" s="115" t="s">
        <v>532</v>
      </c>
      <c r="C494" s="86" t="s">
        <v>292</v>
      </c>
      <c r="D494" s="86" t="s">
        <v>137</v>
      </c>
      <c r="E494" s="86" t="s">
        <v>365</v>
      </c>
      <c r="F494" s="125"/>
      <c r="G494" s="94">
        <f>G495</f>
        <v>4226</v>
      </c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</row>
    <row r="495" spans="1:21" s="22" customFormat="1" ht="15.75">
      <c r="A495" s="92" t="s">
        <v>5</v>
      </c>
      <c r="B495" s="115" t="s">
        <v>532</v>
      </c>
      <c r="C495" s="86" t="s">
        <v>292</v>
      </c>
      <c r="D495" s="86" t="s">
        <v>137</v>
      </c>
      <c r="E495" s="86" t="s">
        <v>365</v>
      </c>
      <c r="F495" s="125">
        <v>540</v>
      </c>
      <c r="G495" s="89">
        <v>4226</v>
      </c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</row>
    <row r="496" spans="1:21" s="22" customFormat="1" ht="15.75">
      <c r="A496" s="98" t="s">
        <v>564</v>
      </c>
      <c r="B496" s="115" t="s">
        <v>532</v>
      </c>
      <c r="C496" s="86" t="s">
        <v>292</v>
      </c>
      <c r="D496" s="86" t="s">
        <v>292</v>
      </c>
      <c r="E496" s="86"/>
      <c r="F496" s="125"/>
      <c r="G496" s="94">
        <f>G497</f>
        <v>41106</v>
      </c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</row>
    <row r="497" spans="1:21" s="22" customFormat="1" ht="126">
      <c r="A497" s="121" t="s">
        <v>565</v>
      </c>
      <c r="B497" s="115" t="s">
        <v>532</v>
      </c>
      <c r="C497" s="86" t="s">
        <v>292</v>
      </c>
      <c r="D497" s="86" t="s">
        <v>292</v>
      </c>
      <c r="E497" s="99" t="s">
        <v>566</v>
      </c>
      <c r="F497" s="125"/>
      <c r="G497" s="94">
        <f>G498</f>
        <v>41106</v>
      </c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</row>
    <row r="498" spans="1:21" s="22" customFormat="1" ht="78.75">
      <c r="A498" s="98" t="s">
        <v>567</v>
      </c>
      <c r="B498" s="115" t="s">
        <v>532</v>
      </c>
      <c r="C498" s="86" t="s">
        <v>292</v>
      </c>
      <c r="D498" s="86" t="s">
        <v>292</v>
      </c>
      <c r="E498" s="99" t="s">
        <v>568</v>
      </c>
      <c r="F498" s="125"/>
      <c r="G498" s="94">
        <f>G499</f>
        <v>41106</v>
      </c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</row>
    <row r="499" spans="1:21" s="22" customFormat="1" ht="15.75">
      <c r="A499" s="130" t="s">
        <v>541</v>
      </c>
      <c r="B499" s="115" t="s">
        <v>532</v>
      </c>
      <c r="C499" s="86" t="s">
        <v>292</v>
      </c>
      <c r="D499" s="86" t="s">
        <v>292</v>
      </c>
      <c r="E499" s="99" t="s">
        <v>568</v>
      </c>
      <c r="F499" s="125">
        <v>530</v>
      </c>
      <c r="G499" s="89">
        <v>41106</v>
      </c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</row>
    <row r="500" spans="1:7" ht="47.25">
      <c r="A500" s="124" t="s">
        <v>569</v>
      </c>
      <c r="B500" s="115" t="s">
        <v>532</v>
      </c>
      <c r="C500" s="86" t="s">
        <v>154</v>
      </c>
      <c r="D500" s="86"/>
      <c r="E500" s="86"/>
      <c r="F500" s="86"/>
      <c r="G500" s="87">
        <f>SUM(G501,G508)</f>
        <v>34837.2</v>
      </c>
    </row>
    <row r="501" spans="1:7" ht="47.25">
      <c r="A501" s="124" t="s">
        <v>570</v>
      </c>
      <c r="B501" s="115" t="s">
        <v>532</v>
      </c>
      <c r="C501" s="86" t="s">
        <v>154</v>
      </c>
      <c r="D501" s="86" t="s">
        <v>125</v>
      </c>
      <c r="E501" s="86"/>
      <c r="F501" s="86"/>
      <c r="G501" s="88">
        <f>SUM(G502)</f>
        <v>34837.2</v>
      </c>
    </row>
    <row r="502" spans="1:7" ht="15.75">
      <c r="A502" s="40" t="s">
        <v>571</v>
      </c>
      <c r="B502" s="115" t="s">
        <v>532</v>
      </c>
      <c r="C502" s="86" t="s">
        <v>154</v>
      </c>
      <c r="D502" s="86" t="s">
        <v>125</v>
      </c>
      <c r="E502" s="86" t="s">
        <v>572</v>
      </c>
      <c r="F502" s="86"/>
      <c r="G502" s="88">
        <f>SUM(G503)</f>
        <v>34837.2</v>
      </c>
    </row>
    <row r="503" spans="1:7" ht="15.75">
      <c r="A503" s="40" t="s">
        <v>571</v>
      </c>
      <c r="B503" s="115" t="s">
        <v>532</v>
      </c>
      <c r="C503" s="86" t="s">
        <v>154</v>
      </c>
      <c r="D503" s="86" t="s">
        <v>125</v>
      </c>
      <c r="E503" s="86" t="s">
        <v>573</v>
      </c>
      <c r="F503" s="86"/>
      <c r="G503" s="88">
        <f>SUM(G504)</f>
        <v>34837.2</v>
      </c>
    </row>
    <row r="504" spans="1:7" ht="36" customHeight="1">
      <c r="A504" s="40" t="s">
        <v>574</v>
      </c>
      <c r="B504" s="115" t="s">
        <v>532</v>
      </c>
      <c r="C504" s="86" t="s">
        <v>154</v>
      </c>
      <c r="D504" s="86" t="s">
        <v>125</v>
      </c>
      <c r="E504" s="86" t="s">
        <v>575</v>
      </c>
      <c r="F504" s="86"/>
      <c r="G504" s="88">
        <f>SUM(G505)</f>
        <v>34837.2</v>
      </c>
    </row>
    <row r="505" spans="1:7" ht="31.5">
      <c r="A505" s="40" t="s">
        <v>576</v>
      </c>
      <c r="B505" s="115" t="s">
        <v>532</v>
      </c>
      <c r="C505" s="86" t="s">
        <v>154</v>
      </c>
      <c r="D505" s="86" t="s">
        <v>125</v>
      </c>
      <c r="E505" s="86" t="s">
        <v>575</v>
      </c>
      <c r="F505" s="86" t="s">
        <v>577</v>
      </c>
      <c r="G505" s="88">
        <f>SUM(G506:G507)</f>
        <v>34837.2</v>
      </c>
    </row>
    <row r="506" spans="1:7" ht="23.25" customHeight="1">
      <c r="A506" s="40" t="s">
        <v>578</v>
      </c>
      <c r="B506" s="115" t="s">
        <v>532</v>
      </c>
      <c r="C506" s="86" t="s">
        <v>154</v>
      </c>
      <c r="D506" s="86" t="s">
        <v>125</v>
      </c>
      <c r="E506" s="86" t="s">
        <v>575</v>
      </c>
      <c r="F506" s="86" t="s">
        <v>577</v>
      </c>
      <c r="G506" s="91">
        <v>34140</v>
      </c>
    </row>
    <row r="507" spans="1:7" ht="31.5">
      <c r="A507" s="40" t="s">
        <v>579</v>
      </c>
      <c r="B507" s="115" t="s">
        <v>532</v>
      </c>
      <c r="C507" s="86" t="s">
        <v>154</v>
      </c>
      <c r="D507" s="86" t="s">
        <v>125</v>
      </c>
      <c r="E507" s="86" t="s">
        <v>575</v>
      </c>
      <c r="F507" s="86" t="s">
        <v>577</v>
      </c>
      <c r="G507" s="91">
        <v>697.2</v>
      </c>
    </row>
    <row r="508" spans="1:7" ht="15.75" hidden="1">
      <c r="A508" s="40" t="s">
        <v>580</v>
      </c>
      <c r="B508" s="115" t="s">
        <v>532</v>
      </c>
      <c r="C508" s="86" t="s">
        <v>154</v>
      </c>
      <c r="D508" s="86" t="s">
        <v>137</v>
      </c>
      <c r="E508" s="86"/>
      <c r="F508" s="86"/>
      <c r="G508" s="88">
        <f>SUM(G509)</f>
        <v>0</v>
      </c>
    </row>
    <row r="509" spans="1:7" ht="15.75" hidden="1">
      <c r="A509" s="40" t="s">
        <v>581</v>
      </c>
      <c r="B509" s="115" t="s">
        <v>532</v>
      </c>
      <c r="C509" s="86" t="s">
        <v>154</v>
      </c>
      <c r="D509" s="86" t="s">
        <v>137</v>
      </c>
      <c r="E509" s="86" t="s">
        <v>582</v>
      </c>
      <c r="F509" s="86"/>
      <c r="G509" s="88">
        <f>SUM(G510)</f>
        <v>0</v>
      </c>
    </row>
    <row r="510" spans="1:7" ht="31.5" hidden="1">
      <c r="A510" s="40" t="s">
        <v>583</v>
      </c>
      <c r="B510" s="115" t="s">
        <v>532</v>
      </c>
      <c r="C510" s="86" t="s">
        <v>154</v>
      </c>
      <c r="D510" s="86" t="s">
        <v>137</v>
      </c>
      <c r="E510" s="86" t="s">
        <v>584</v>
      </c>
      <c r="F510" s="86"/>
      <c r="G510" s="88">
        <f>SUM(G511)</f>
        <v>0</v>
      </c>
    </row>
    <row r="511" spans="1:7" ht="31.5" hidden="1">
      <c r="A511" s="40" t="s">
        <v>585</v>
      </c>
      <c r="B511" s="115" t="s">
        <v>532</v>
      </c>
      <c r="C511" s="86" t="s">
        <v>154</v>
      </c>
      <c r="D511" s="86" t="s">
        <v>137</v>
      </c>
      <c r="E511" s="86" t="s">
        <v>584</v>
      </c>
      <c r="F511" s="86" t="s">
        <v>586</v>
      </c>
      <c r="G511" s="91">
        <v>0</v>
      </c>
    </row>
    <row r="512" spans="1:7" ht="15.75">
      <c r="A512" s="131"/>
      <c r="B512" s="86"/>
      <c r="C512" s="86"/>
      <c r="D512" s="86"/>
      <c r="E512" s="86"/>
      <c r="F512" s="86"/>
      <c r="G512" s="91"/>
    </row>
    <row r="513" spans="1:7" ht="15.75">
      <c r="A513" s="131"/>
      <c r="B513" s="86"/>
      <c r="C513" s="86"/>
      <c r="D513" s="86"/>
      <c r="E513" s="86"/>
      <c r="F513" s="86"/>
      <c r="G513" s="91"/>
    </row>
    <row r="514" spans="1:7" ht="15.75">
      <c r="A514" s="131"/>
      <c r="B514" s="86"/>
      <c r="C514" s="86"/>
      <c r="D514" s="86"/>
      <c r="E514" s="86"/>
      <c r="F514" s="86"/>
      <c r="G514" s="91"/>
    </row>
    <row r="515" ht="15.75">
      <c r="B515" s="65"/>
    </row>
    <row r="516" ht="15.75">
      <c r="B516" s="65"/>
    </row>
    <row r="517" ht="15.75">
      <c r="B517" s="65"/>
    </row>
    <row r="518" ht="15.75">
      <c r="B518" s="65"/>
    </row>
    <row r="519" ht="15.75">
      <c r="B519" s="65"/>
    </row>
    <row r="520" ht="15.75">
      <c r="B520" s="65"/>
    </row>
    <row r="521" ht="15.75">
      <c r="B521" s="65"/>
    </row>
    <row r="522" ht="15.75">
      <c r="B522" s="65"/>
    </row>
    <row r="523" ht="15.75">
      <c r="B523" s="65"/>
    </row>
    <row r="524" ht="15.75">
      <c r="B524" s="65"/>
    </row>
    <row r="525" ht="15.75">
      <c r="B525" s="65"/>
    </row>
    <row r="526" ht="15.75">
      <c r="B526" s="65"/>
    </row>
    <row r="527" ht="15.75">
      <c r="B527" s="65"/>
    </row>
    <row r="528" ht="15.75">
      <c r="B528" s="65"/>
    </row>
    <row r="529" ht="15.75">
      <c r="B529" s="65"/>
    </row>
    <row r="530" ht="15.75">
      <c r="B530" s="65"/>
    </row>
    <row r="531" ht="15.75">
      <c r="B531" s="65"/>
    </row>
    <row r="532" ht="15.75">
      <c r="B532" s="65"/>
    </row>
    <row r="533" ht="15.75">
      <c r="B533" s="65"/>
    </row>
    <row r="534" ht="15.75">
      <c r="B534" s="65"/>
    </row>
    <row r="535" ht="15.75">
      <c r="B535" s="65"/>
    </row>
    <row r="536" ht="15.75">
      <c r="B536" s="65"/>
    </row>
    <row r="537" ht="15.75">
      <c r="B537" s="65"/>
    </row>
    <row r="538" ht="15.75">
      <c r="B538" s="65"/>
    </row>
    <row r="539" ht="15.75">
      <c r="B539" s="65"/>
    </row>
    <row r="540" ht="15.75">
      <c r="B540" s="65"/>
    </row>
    <row r="541" ht="15.75">
      <c r="B541" s="65"/>
    </row>
    <row r="542" ht="15.75">
      <c r="B542" s="65"/>
    </row>
    <row r="543" ht="15.75">
      <c r="B543" s="65"/>
    </row>
    <row r="544" ht="15.75">
      <c r="B544" s="65"/>
    </row>
    <row r="545" ht="15.75">
      <c r="B545" s="65"/>
    </row>
    <row r="546" ht="15.75">
      <c r="B546" s="65"/>
    </row>
    <row r="547" ht="15.75">
      <c r="B547" s="65"/>
    </row>
    <row r="548" ht="15.75">
      <c r="B548" s="65"/>
    </row>
    <row r="549" ht="15.75">
      <c r="B549" s="65"/>
    </row>
    <row r="550" ht="15.75">
      <c r="B550" s="65"/>
    </row>
    <row r="551" ht="15.75">
      <c r="B551" s="65"/>
    </row>
    <row r="552" ht="15.75">
      <c r="B552" s="65"/>
    </row>
    <row r="553" ht="15.75">
      <c r="B553" s="65"/>
    </row>
    <row r="554" ht="15.75">
      <c r="B554" s="65"/>
    </row>
    <row r="555" ht="15.75">
      <c r="B555" s="65"/>
    </row>
    <row r="556" ht="15.75">
      <c r="B556" s="65"/>
    </row>
    <row r="557" ht="15.75">
      <c r="B557" s="65"/>
    </row>
    <row r="558" ht="15.75">
      <c r="B558" s="65"/>
    </row>
    <row r="559" ht="15.75">
      <c r="B559" s="65"/>
    </row>
    <row r="560" ht="15.75">
      <c r="B560" s="65"/>
    </row>
    <row r="561" ht="15.75">
      <c r="B561" s="65"/>
    </row>
    <row r="562" ht="15.75">
      <c r="B562" s="65"/>
    </row>
    <row r="563" ht="15.75">
      <c r="B563" s="65"/>
    </row>
    <row r="564" ht="15.75">
      <c r="B564" s="65"/>
    </row>
    <row r="565" ht="15.75">
      <c r="B565" s="65"/>
    </row>
    <row r="566" ht="15.75">
      <c r="B566" s="65"/>
    </row>
    <row r="567" ht="15.75">
      <c r="B567" s="65"/>
    </row>
    <row r="568" ht="15.75">
      <c r="B568" s="65"/>
    </row>
    <row r="569" ht="15.75">
      <c r="B569" s="65"/>
    </row>
    <row r="570" ht="15.75">
      <c r="B570" s="65"/>
    </row>
    <row r="571" ht="15.75">
      <c r="B571" s="65"/>
    </row>
    <row r="572" ht="15.75">
      <c r="B572" s="65"/>
    </row>
    <row r="573" ht="15.75">
      <c r="B573" s="65"/>
    </row>
    <row r="574" ht="15.75">
      <c r="B574" s="65"/>
    </row>
    <row r="575" ht="15.75">
      <c r="B575" s="65"/>
    </row>
  </sheetData>
  <sheetProtection/>
  <mergeCells count="2">
    <mergeCell ref="E4:G4"/>
    <mergeCell ref="A6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6.75390625" style="0" customWidth="1"/>
    <col min="3" max="3" width="7.00390625" style="0" customWidth="1"/>
    <col min="4" max="4" width="5.375" style="0" customWidth="1"/>
    <col min="5" max="5" width="5.875" style="0" customWidth="1"/>
    <col min="6" max="6" width="6.875" style="0" customWidth="1"/>
    <col min="7" max="7" width="5.375" style="0" customWidth="1"/>
    <col min="8" max="8" width="52.25390625" style="0" customWidth="1"/>
    <col min="9" max="9" width="17.875" style="0" customWidth="1"/>
    <col min="11" max="11" width="16.625" style="0" customWidth="1"/>
  </cols>
  <sheetData>
    <row r="1" spans="8:9" ht="15.75">
      <c r="H1" s="54" t="s">
        <v>587</v>
      </c>
      <c r="I1" s="54"/>
    </row>
    <row r="2" spans="8:9" ht="15.75" hidden="1">
      <c r="H2" s="54" t="s">
        <v>588</v>
      </c>
      <c r="I2" s="54"/>
    </row>
    <row r="3" spans="8:9" ht="15.75">
      <c r="H3" s="54" t="s">
        <v>589</v>
      </c>
      <c r="I3" s="54"/>
    </row>
    <row r="4" spans="8:9" ht="15.75">
      <c r="H4" s="54" t="s">
        <v>590</v>
      </c>
      <c r="I4" s="54"/>
    </row>
    <row r="5" spans="8:9" ht="12.75">
      <c r="H5" s="132" t="s">
        <v>230</v>
      </c>
      <c r="I5" s="132"/>
    </row>
    <row r="7" spans="1:9" ht="14.25">
      <c r="A7" s="133" t="s">
        <v>591</v>
      </c>
      <c r="B7" s="134"/>
      <c r="C7" s="134"/>
      <c r="D7" s="134"/>
      <c r="E7" s="134"/>
      <c r="F7" s="134"/>
      <c r="G7" s="134"/>
      <c r="H7" s="134"/>
      <c r="I7" s="134"/>
    </row>
    <row r="8" spans="1:9" ht="14.25">
      <c r="A8" s="133" t="s">
        <v>592</v>
      </c>
      <c r="B8" s="134"/>
      <c r="C8" s="134"/>
      <c r="D8" s="134"/>
      <c r="E8" s="134"/>
      <c r="F8" s="134"/>
      <c r="G8" s="134"/>
      <c r="H8" s="134"/>
      <c r="I8" s="134"/>
    </row>
    <row r="9" spans="8:9" ht="12.75">
      <c r="H9" s="135"/>
      <c r="I9" s="135"/>
    </row>
    <row r="10" ht="12.75">
      <c r="I10" s="136"/>
    </row>
    <row r="11" spans="1:9" ht="31.5">
      <c r="A11" s="137" t="s">
        <v>593</v>
      </c>
      <c r="B11" s="137"/>
      <c r="C11" s="137"/>
      <c r="D11" s="137"/>
      <c r="E11" s="137"/>
      <c r="F11" s="137"/>
      <c r="G11" s="137"/>
      <c r="H11" s="138" t="s">
        <v>118</v>
      </c>
      <c r="I11" s="139" t="s">
        <v>119</v>
      </c>
    </row>
    <row r="12" spans="1:9" ht="15.75">
      <c r="A12" s="137">
        <v>1</v>
      </c>
      <c r="B12" s="137"/>
      <c r="C12" s="137"/>
      <c r="D12" s="137"/>
      <c r="E12" s="137"/>
      <c r="F12" s="137"/>
      <c r="G12" s="137"/>
      <c r="H12" s="138">
        <v>2</v>
      </c>
      <c r="I12" s="139">
        <v>3</v>
      </c>
    </row>
    <row r="13" spans="1:9" ht="15.75">
      <c r="A13" s="140"/>
      <c r="B13" s="140"/>
      <c r="C13" s="140"/>
      <c r="D13" s="140"/>
      <c r="E13" s="140"/>
      <c r="F13" s="140"/>
      <c r="G13" s="140"/>
      <c r="H13" s="141"/>
      <c r="I13" s="140"/>
    </row>
    <row r="14" spans="1:9" ht="31.5">
      <c r="A14" s="86" t="s">
        <v>125</v>
      </c>
      <c r="B14" s="86" t="s">
        <v>122</v>
      </c>
      <c r="C14" s="86" t="s">
        <v>122</v>
      </c>
      <c r="D14" s="86" t="s">
        <v>122</v>
      </c>
      <c r="E14" s="86" t="s">
        <v>122</v>
      </c>
      <c r="F14" s="86" t="s">
        <v>124</v>
      </c>
      <c r="G14" s="86" t="s">
        <v>120</v>
      </c>
      <c r="H14" s="84" t="s">
        <v>594</v>
      </c>
      <c r="I14" s="142">
        <f>I15</f>
        <v>27009.540000000037</v>
      </c>
    </row>
    <row r="15" spans="1:9" ht="31.5">
      <c r="A15" s="86" t="s">
        <v>125</v>
      </c>
      <c r="B15" s="86" t="s">
        <v>133</v>
      </c>
      <c r="C15" s="86" t="s">
        <v>122</v>
      </c>
      <c r="D15" s="86" t="s">
        <v>122</v>
      </c>
      <c r="E15" s="86" t="s">
        <v>122</v>
      </c>
      <c r="F15" s="86" t="s">
        <v>124</v>
      </c>
      <c r="G15" s="86" t="s">
        <v>120</v>
      </c>
      <c r="H15" s="84" t="s">
        <v>595</v>
      </c>
      <c r="I15" s="91">
        <f>I16+I19</f>
        <v>27009.540000000037</v>
      </c>
    </row>
    <row r="16" spans="1:9" ht="19.5" customHeight="1">
      <c r="A16" s="86" t="s">
        <v>125</v>
      </c>
      <c r="B16" s="86" t="s">
        <v>133</v>
      </c>
      <c r="C16" s="86" t="s">
        <v>122</v>
      </c>
      <c r="D16" s="86" t="s">
        <v>122</v>
      </c>
      <c r="E16" s="86" t="s">
        <v>122</v>
      </c>
      <c r="F16" s="86" t="s">
        <v>124</v>
      </c>
      <c r="G16" s="86" t="s">
        <v>281</v>
      </c>
      <c r="H16" s="131" t="s">
        <v>596</v>
      </c>
      <c r="I16" s="91">
        <f>I17</f>
        <v>-534976.75</v>
      </c>
    </row>
    <row r="17" spans="1:9" ht="21.75" customHeight="1">
      <c r="A17" s="86" t="s">
        <v>125</v>
      </c>
      <c r="B17" s="86" t="s">
        <v>133</v>
      </c>
      <c r="C17" s="86" t="s">
        <v>137</v>
      </c>
      <c r="D17" s="86" t="s">
        <v>122</v>
      </c>
      <c r="E17" s="86" t="s">
        <v>122</v>
      </c>
      <c r="F17" s="86" t="s">
        <v>124</v>
      </c>
      <c r="G17" s="86" t="s">
        <v>281</v>
      </c>
      <c r="H17" s="131" t="s">
        <v>597</v>
      </c>
      <c r="I17" s="91">
        <f>I18</f>
        <v>-534976.75</v>
      </c>
    </row>
    <row r="18" spans="1:9" ht="35.25" customHeight="1">
      <c r="A18" s="86" t="s">
        <v>125</v>
      </c>
      <c r="B18" s="86" t="s">
        <v>133</v>
      </c>
      <c r="C18" s="86" t="s">
        <v>137</v>
      </c>
      <c r="D18" s="86" t="s">
        <v>125</v>
      </c>
      <c r="E18" s="86" t="s">
        <v>122</v>
      </c>
      <c r="F18" s="86" t="s">
        <v>124</v>
      </c>
      <c r="G18" s="86" t="s">
        <v>598</v>
      </c>
      <c r="H18" s="40" t="s">
        <v>599</v>
      </c>
      <c r="I18" s="91">
        <v>-534976.75</v>
      </c>
    </row>
    <row r="19" spans="1:9" ht="36.75" customHeight="1">
      <c r="A19" s="86" t="s">
        <v>125</v>
      </c>
      <c r="B19" s="86" t="s">
        <v>133</v>
      </c>
      <c r="C19" s="86" t="s">
        <v>137</v>
      </c>
      <c r="D19" s="86" t="s">
        <v>125</v>
      </c>
      <c r="E19" s="86" t="s">
        <v>133</v>
      </c>
      <c r="F19" s="86" t="s">
        <v>124</v>
      </c>
      <c r="G19" s="86" t="s">
        <v>598</v>
      </c>
      <c r="H19" s="40" t="s">
        <v>600</v>
      </c>
      <c r="I19" s="91">
        <f>I20</f>
        <v>561986.29</v>
      </c>
    </row>
    <row r="20" spans="1:9" ht="22.5" customHeight="1">
      <c r="A20" s="86" t="s">
        <v>125</v>
      </c>
      <c r="B20" s="86" t="s">
        <v>133</v>
      </c>
      <c r="C20" s="86" t="s">
        <v>122</v>
      </c>
      <c r="D20" s="86" t="s">
        <v>122</v>
      </c>
      <c r="E20" s="86" t="s">
        <v>122</v>
      </c>
      <c r="F20" s="86" t="s">
        <v>124</v>
      </c>
      <c r="G20" s="86" t="s">
        <v>601</v>
      </c>
      <c r="H20" s="131" t="s">
        <v>602</v>
      </c>
      <c r="I20" s="91">
        <f>I21</f>
        <v>561986.29</v>
      </c>
    </row>
    <row r="21" spans="1:9" ht="22.5" customHeight="1">
      <c r="A21" s="86" t="s">
        <v>125</v>
      </c>
      <c r="B21" s="86" t="s">
        <v>133</v>
      </c>
      <c r="C21" s="86" t="s">
        <v>137</v>
      </c>
      <c r="D21" s="86" t="s">
        <v>122</v>
      </c>
      <c r="E21" s="86" t="s">
        <v>122</v>
      </c>
      <c r="F21" s="86" t="s">
        <v>124</v>
      </c>
      <c r="G21" s="86" t="s">
        <v>601</v>
      </c>
      <c r="H21" s="131" t="s">
        <v>603</v>
      </c>
      <c r="I21" s="91">
        <f>I22</f>
        <v>561986.29</v>
      </c>
    </row>
    <row r="22" spans="1:9" ht="39" customHeight="1">
      <c r="A22" s="86" t="s">
        <v>125</v>
      </c>
      <c r="B22" s="86" t="s">
        <v>133</v>
      </c>
      <c r="C22" s="86" t="s">
        <v>137</v>
      </c>
      <c r="D22" s="86" t="s">
        <v>125</v>
      </c>
      <c r="E22" s="86" t="s">
        <v>122</v>
      </c>
      <c r="F22" s="86" t="s">
        <v>124</v>
      </c>
      <c r="G22" s="86" t="s">
        <v>604</v>
      </c>
      <c r="H22" s="40" t="s">
        <v>605</v>
      </c>
      <c r="I22" s="91">
        <f>I23</f>
        <v>561986.29</v>
      </c>
    </row>
    <row r="23" spans="1:9" ht="36" customHeight="1">
      <c r="A23" s="86" t="s">
        <v>125</v>
      </c>
      <c r="B23" s="86" t="s">
        <v>133</v>
      </c>
      <c r="C23" s="86" t="s">
        <v>137</v>
      </c>
      <c r="D23" s="86" t="s">
        <v>125</v>
      </c>
      <c r="E23" s="86" t="s">
        <v>133</v>
      </c>
      <c r="F23" s="86" t="s">
        <v>124</v>
      </c>
      <c r="G23" s="86" t="s">
        <v>604</v>
      </c>
      <c r="H23" s="40" t="s">
        <v>606</v>
      </c>
      <c r="I23" s="91">
        <v>561986.29</v>
      </c>
    </row>
    <row r="24" spans="1:9" ht="31.5" hidden="1">
      <c r="A24" s="86" t="s">
        <v>125</v>
      </c>
      <c r="B24" s="86" t="s">
        <v>139</v>
      </c>
      <c r="C24" s="86" t="s">
        <v>122</v>
      </c>
      <c r="D24" s="86" t="s">
        <v>122</v>
      </c>
      <c r="E24" s="86" t="s">
        <v>122</v>
      </c>
      <c r="F24" s="86" t="s">
        <v>124</v>
      </c>
      <c r="G24" s="86" t="s">
        <v>120</v>
      </c>
      <c r="H24" s="84" t="s">
        <v>607</v>
      </c>
      <c r="I24" s="91">
        <f>SUM(I25,I28)</f>
        <v>0</v>
      </c>
    </row>
    <row r="25" spans="1:9" ht="31.5" hidden="1">
      <c r="A25" s="86" t="s">
        <v>125</v>
      </c>
      <c r="B25" s="86" t="s">
        <v>139</v>
      </c>
      <c r="C25" s="86" t="s">
        <v>248</v>
      </c>
      <c r="D25" s="86" t="s">
        <v>122</v>
      </c>
      <c r="E25" s="86" t="s">
        <v>122</v>
      </c>
      <c r="F25" s="86" t="s">
        <v>124</v>
      </c>
      <c r="G25" s="86" t="s">
        <v>120</v>
      </c>
      <c r="H25" s="40" t="s">
        <v>608</v>
      </c>
      <c r="I25" s="91">
        <f>SUM(I26)</f>
        <v>0</v>
      </c>
    </row>
    <row r="26" spans="1:9" ht="117" customHeight="1" hidden="1">
      <c r="A26" s="86" t="s">
        <v>125</v>
      </c>
      <c r="B26" s="86" t="s">
        <v>139</v>
      </c>
      <c r="C26" s="86" t="s">
        <v>248</v>
      </c>
      <c r="D26" s="86" t="s">
        <v>122</v>
      </c>
      <c r="E26" s="86" t="s">
        <v>122</v>
      </c>
      <c r="F26" s="86" t="s">
        <v>124</v>
      </c>
      <c r="G26" s="86" t="s">
        <v>609</v>
      </c>
      <c r="H26" s="40" t="s">
        <v>610</v>
      </c>
      <c r="I26" s="91">
        <f>SUM(I27)</f>
        <v>0</v>
      </c>
    </row>
    <row r="27" spans="1:9" ht="122.25" customHeight="1" hidden="1">
      <c r="A27" s="86" t="s">
        <v>125</v>
      </c>
      <c r="B27" s="86" t="s">
        <v>139</v>
      </c>
      <c r="C27" s="86" t="s">
        <v>248</v>
      </c>
      <c r="D27" s="86" t="s">
        <v>122</v>
      </c>
      <c r="E27" s="86" t="s">
        <v>133</v>
      </c>
      <c r="F27" s="86" t="s">
        <v>124</v>
      </c>
      <c r="G27" s="86" t="s">
        <v>289</v>
      </c>
      <c r="H27" s="40" t="s">
        <v>611</v>
      </c>
      <c r="I27" s="91">
        <v>0</v>
      </c>
    </row>
    <row r="28" spans="1:9" ht="31.5" hidden="1">
      <c r="A28" s="86" t="s">
        <v>125</v>
      </c>
      <c r="B28" s="86" t="s">
        <v>139</v>
      </c>
      <c r="C28" s="86" t="s">
        <v>133</v>
      </c>
      <c r="D28" s="86" t="s">
        <v>122</v>
      </c>
      <c r="E28" s="86" t="s">
        <v>122</v>
      </c>
      <c r="F28" s="86" t="s">
        <v>124</v>
      </c>
      <c r="G28" s="86" t="s">
        <v>120</v>
      </c>
      <c r="H28" s="40" t="s">
        <v>612</v>
      </c>
      <c r="I28" s="91">
        <f>SUM(I29)</f>
        <v>0</v>
      </c>
    </row>
    <row r="29" spans="1:9" ht="31.5" hidden="1">
      <c r="A29" s="86" t="s">
        <v>125</v>
      </c>
      <c r="B29" s="86" t="s">
        <v>139</v>
      </c>
      <c r="C29" s="86" t="s">
        <v>133</v>
      </c>
      <c r="D29" s="86" t="s">
        <v>122</v>
      </c>
      <c r="E29" s="86" t="s">
        <v>122</v>
      </c>
      <c r="F29" s="86" t="s">
        <v>124</v>
      </c>
      <c r="G29" s="86" t="s">
        <v>601</v>
      </c>
      <c r="H29" s="40" t="s">
        <v>613</v>
      </c>
      <c r="I29" s="91">
        <f>SUM(I30)</f>
        <v>0</v>
      </c>
    </row>
    <row r="30" spans="1:9" ht="47.25" hidden="1">
      <c r="A30" s="86" t="s">
        <v>125</v>
      </c>
      <c r="B30" s="86" t="s">
        <v>139</v>
      </c>
      <c r="C30" s="86" t="s">
        <v>133</v>
      </c>
      <c r="D30" s="86" t="s">
        <v>125</v>
      </c>
      <c r="E30" s="86" t="s">
        <v>133</v>
      </c>
      <c r="F30" s="86" t="s">
        <v>124</v>
      </c>
      <c r="G30" s="86" t="s">
        <v>614</v>
      </c>
      <c r="H30" s="40" t="s">
        <v>615</v>
      </c>
      <c r="I30" s="89"/>
    </row>
    <row r="31" spans="1:9" ht="12.75">
      <c r="A31" s="143"/>
      <c r="B31" s="143"/>
      <c r="C31" s="143"/>
      <c r="D31" s="143"/>
      <c r="E31" s="143"/>
      <c r="F31" s="143"/>
      <c r="G31" s="143"/>
      <c r="H31" s="144"/>
      <c r="I31" s="145"/>
    </row>
    <row r="32" spans="1:9" ht="12.75">
      <c r="A32" s="143"/>
      <c r="B32" s="143"/>
      <c r="C32" s="143"/>
      <c r="D32" s="143"/>
      <c r="E32" s="143"/>
      <c r="F32" s="143"/>
      <c r="G32" s="143"/>
      <c r="H32" s="46"/>
      <c r="I32" s="146"/>
    </row>
  </sheetData>
  <sheetProtection/>
  <mergeCells count="10">
    <mergeCell ref="A8:I8"/>
    <mergeCell ref="H9:I9"/>
    <mergeCell ref="A11:G11"/>
    <mergeCell ref="A12:G12"/>
    <mergeCell ref="H1:I1"/>
    <mergeCell ref="H2:I2"/>
    <mergeCell ref="H3:I3"/>
    <mergeCell ref="H4:I4"/>
    <mergeCell ref="H5:I5"/>
    <mergeCell ref="A7:I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22.125" style="147" customWidth="1"/>
    <col min="2" max="2" width="32.375" style="148" bestFit="1" customWidth="1"/>
    <col min="3" max="3" width="119.375" style="150" customWidth="1"/>
    <col min="4" max="4" width="10.375" style="150" customWidth="1"/>
    <col min="5" max="16384" width="9.125" style="150" customWidth="1"/>
  </cols>
  <sheetData>
    <row r="1" spans="3:5" ht="21.75" customHeight="1">
      <c r="C1" s="149" t="s">
        <v>616</v>
      </c>
      <c r="E1" s="151"/>
    </row>
    <row r="2" ht="21.75" customHeight="1" hidden="1">
      <c r="C2" s="149" t="s">
        <v>588</v>
      </c>
    </row>
    <row r="3" ht="21.75" customHeight="1">
      <c r="C3" s="149" t="s">
        <v>617</v>
      </c>
    </row>
    <row r="4" ht="21.75" customHeight="1">
      <c r="C4" s="149" t="s">
        <v>618</v>
      </c>
    </row>
    <row r="5" ht="18" customHeight="1">
      <c r="C5" s="149" t="s">
        <v>619</v>
      </c>
    </row>
    <row r="6" ht="18" customHeight="1">
      <c r="C6" s="149"/>
    </row>
    <row r="7" spans="1:3" ht="21" customHeight="1">
      <c r="A7" s="152"/>
      <c r="B7" s="152"/>
      <c r="C7" s="152"/>
    </row>
    <row r="8" spans="1:3" ht="18.75">
      <c r="A8" s="153" t="s">
        <v>620</v>
      </c>
      <c r="B8" s="153"/>
      <c r="C8" s="153"/>
    </row>
    <row r="9" spans="1:3" ht="18.75">
      <c r="A9" s="153" t="s">
        <v>621</v>
      </c>
      <c r="B9" s="153"/>
      <c r="C9" s="153"/>
    </row>
    <row r="10" spans="1:3" ht="21" customHeight="1">
      <c r="A10" s="154"/>
      <c r="B10" s="155"/>
      <c r="C10" s="154"/>
    </row>
    <row r="11" spans="1:3" s="159" customFormat="1" ht="60" customHeight="1">
      <c r="A11" s="156" t="s">
        <v>622</v>
      </c>
      <c r="B11" s="157"/>
      <c r="C11" s="158" t="s">
        <v>233</v>
      </c>
    </row>
    <row r="12" spans="1:3" s="159" customFormat="1" ht="75">
      <c r="A12" s="160" t="s">
        <v>623</v>
      </c>
      <c r="B12" s="161" t="s">
        <v>624</v>
      </c>
      <c r="C12" s="162"/>
    </row>
    <row r="13" spans="1:3" s="159" customFormat="1" ht="14.25" customHeight="1">
      <c r="A13" s="160">
        <v>1</v>
      </c>
      <c r="B13" s="161">
        <v>2</v>
      </c>
      <c r="C13" s="163">
        <v>3</v>
      </c>
    </row>
    <row r="14" spans="1:3" s="159" customFormat="1" ht="20.25" customHeight="1">
      <c r="A14" s="164"/>
      <c r="B14" s="165"/>
      <c r="C14" s="166"/>
    </row>
    <row r="15" spans="1:3" s="159" customFormat="1" ht="18.75">
      <c r="A15" s="167" t="s">
        <v>245</v>
      </c>
      <c r="B15" s="168" t="s">
        <v>244</v>
      </c>
      <c r="C15" s="169"/>
    </row>
    <row r="16" spans="1:3" s="159" customFormat="1" ht="18.75">
      <c r="A16" s="170" t="s">
        <v>245</v>
      </c>
      <c r="B16" s="171" t="s">
        <v>625</v>
      </c>
      <c r="C16" s="172" t="s">
        <v>626</v>
      </c>
    </row>
    <row r="17" spans="1:3" s="159" customFormat="1" ht="37.5">
      <c r="A17" s="170" t="s">
        <v>245</v>
      </c>
      <c r="B17" s="171" t="s">
        <v>627</v>
      </c>
      <c r="C17" s="172" t="s">
        <v>628</v>
      </c>
    </row>
    <row r="18" spans="1:3" s="159" customFormat="1" ht="41.25" customHeight="1">
      <c r="A18" s="170" t="s">
        <v>245</v>
      </c>
      <c r="B18" s="171" t="s">
        <v>629</v>
      </c>
      <c r="C18" s="172" t="s">
        <v>630</v>
      </c>
    </row>
    <row r="19" spans="1:3" s="159" customFormat="1" ht="61.5" customHeight="1">
      <c r="A19" s="170" t="s">
        <v>245</v>
      </c>
      <c r="B19" s="171" t="s">
        <v>631</v>
      </c>
      <c r="C19" s="172" t="s">
        <v>632</v>
      </c>
    </row>
    <row r="20" spans="1:3" s="159" customFormat="1" ht="37.5">
      <c r="A20" s="170" t="s">
        <v>245</v>
      </c>
      <c r="B20" s="171" t="s">
        <v>633</v>
      </c>
      <c r="C20" s="172" t="s">
        <v>634</v>
      </c>
    </row>
    <row r="21" spans="1:3" s="159" customFormat="1" ht="37.5">
      <c r="A21" s="170" t="s">
        <v>245</v>
      </c>
      <c r="B21" s="173" t="s">
        <v>635</v>
      </c>
      <c r="C21" s="174" t="s">
        <v>636</v>
      </c>
    </row>
    <row r="22" spans="1:3" s="159" customFormat="1" ht="18.75">
      <c r="A22" s="170" t="s">
        <v>245</v>
      </c>
      <c r="B22" s="171" t="s">
        <v>637</v>
      </c>
      <c r="C22" s="172" t="s">
        <v>638</v>
      </c>
    </row>
    <row r="23" spans="1:3" s="159" customFormat="1" ht="58.5" customHeight="1">
      <c r="A23" s="170" t="s">
        <v>245</v>
      </c>
      <c r="B23" s="171" t="s">
        <v>639</v>
      </c>
      <c r="C23" s="172" t="s">
        <v>640</v>
      </c>
    </row>
    <row r="24" spans="1:3" s="159" customFormat="1" ht="18.75">
      <c r="A24" s="170" t="s">
        <v>245</v>
      </c>
      <c r="B24" s="171" t="s">
        <v>641</v>
      </c>
      <c r="C24" s="172" t="s">
        <v>642</v>
      </c>
    </row>
    <row r="25" spans="1:3" s="159" customFormat="1" ht="37.5">
      <c r="A25" s="170" t="s">
        <v>245</v>
      </c>
      <c r="B25" s="175" t="s">
        <v>643</v>
      </c>
      <c r="C25" s="172" t="s">
        <v>644</v>
      </c>
    </row>
    <row r="26" spans="1:3" s="159" customFormat="1" ht="63.75" customHeight="1">
      <c r="A26" s="170" t="s">
        <v>245</v>
      </c>
      <c r="B26" s="175" t="s">
        <v>645</v>
      </c>
      <c r="C26" s="176" t="s">
        <v>646</v>
      </c>
    </row>
    <row r="27" spans="1:3" s="159" customFormat="1" ht="63" customHeight="1">
      <c r="A27" s="170" t="s">
        <v>245</v>
      </c>
      <c r="B27" s="175" t="s">
        <v>647</v>
      </c>
      <c r="C27" s="176" t="s">
        <v>648</v>
      </c>
    </row>
    <row r="28" spans="1:3" s="159" customFormat="1" ht="37.5">
      <c r="A28" s="170" t="s">
        <v>245</v>
      </c>
      <c r="B28" s="175" t="s">
        <v>649</v>
      </c>
      <c r="C28" s="177" t="s">
        <v>650</v>
      </c>
    </row>
    <row r="29" spans="1:3" s="159" customFormat="1" ht="37.5">
      <c r="A29" s="170" t="s">
        <v>245</v>
      </c>
      <c r="B29" s="175" t="s">
        <v>651</v>
      </c>
      <c r="C29" s="176" t="s">
        <v>652</v>
      </c>
    </row>
    <row r="30" spans="1:3" s="159" customFormat="1" ht="37.5">
      <c r="A30" s="170" t="s">
        <v>245</v>
      </c>
      <c r="B30" s="175" t="s">
        <v>653</v>
      </c>
      <c r="C30" s="176" t="s">
        <v>654</v>
      </c>
    </row>
    <row r="31" spans="1:3" s="159" customFormat="1" ht="39" customHeight="1">
      <c r="A31" s="170" t="s">
        <v>245</v>
      </c>
      <c r="B31" s="175" t="s">
        <v>655</v>
      </c>
      <c r="C31" s="176" t="s">
        <v>656</v>
      </c>
    </row>
    <row r="32" spans="1:3" s="159" customFormat="1" ht="39" customHeight="1">
      <c r="A32" s="170" t="s">
        <v>245</v>
      </c>
      <c r="B32" s="175" t="s">
        <v>657</v>
      </c>
      <c r="C32" s="176" t="s">
        <v>658</v>
      </c>
    </row>
    <row r="33" spans="1:3" s="159" customFormat="1" ht="18.75">
      <c r="A33" s="170" t="s">
        <v>245</v>
      </c>
      <c r="B33" s="178" t="s">
        <v>659</v>
      </c>
      <c r="C33" s="172" t="s">
        <v>660</v>
      </c>
    </row>
    <row r="34" spans="1:3" s="159" customFormat="1" ht="18.75">
      <c r="A34" s="170" t="s">
        <v>245</v>
      </c>
      <c r="B34" s="175" t="s">
        <v>661</v>
      </c>
      <c r="C34" s="176" t="s">
        <v>662</v>
      </c>
    </row>
    <row r="35" spans="1:3" s="159" customFormat="1" ht="18.75">
      <c r="A35" s="170" t="s">
        <v>245</v>
      </c>
      <c r="B35" s="179" t="s">
        <v>663</v>
      </c>
      <c r="C35" s="180" t="s">
        <v>7</v>
      </c>
    </row>
    <row r="36" spans="1:3" s="159" customFormat="1" ht="56.25">
      <c r="A36" s="170" t="s">
        <v>245</v>
      </c>
      <c r="B36" s="175" t="s">
        <v>664</v>
      </c>
      <c r="C36" s="176" t="s">
        <v>665</v>
      </c>
    </row>
    <row r="37" spans="1:3" s="159" customFormat="1" ht="7.5" customHeight="1">
      <c r="A37" s="170"/>
      <c r="B37" s="171"/>
      <c r="C37" s="172"/>
    </row>
    <row r="38" spans="1:3" s="159" customFormat="1" ht="18.75">
      <c r="A38" s="170" t="s">
        <v>406</v>
      </c>
      <c r="B38" s="181" t="s">
        <v>666</v>
      </c>
      <c r="C38" s="182"/>
    </row>
    <row r="39" spans="1:3" s="159" customFormat="1" ht="37.5">
      <c r="A39" s="170" t="s">
        <v>406</v>
      </c>
      <c r="B39" s="171" t="s">
        <v>627</v>
      </c>
      <c r="C39" s="172" t="s">
        <v>628</v>
      </c>
    </row>
    <row r="40" spans="1:3" s="159" customFormat="1" ht="18.75">
      <c r="A40" s="170" t="s">
        <v>406</v>
      </c>
      <c r="B40" s="171" t="s">
        <v>637</v>
      </c>
      <c r="C40" s="172" t="s">
        <v>638</v>
      </c>
    </row>
    <row r="41" spans="1:3" s="159" customFormat="1" ht="37.5">
      <c r="A41" s="170" t="s">
        <v>406</v>
      </c>
      <c r="B41" s="175" t="s">
        <v>643</v>
      </c>
      <c r="C41" s="172" t="s">
        <v>644</v>
      </c>
    </row>
    <row r="42" spans="1:3" s="159" customFormat="1" ht="56.25">
      <c r="A42" s="170" t="s">
        <v>406</v>
      </c>
      <c r="B42" s="175" t="s">
        <v>667</v>
      </c>
      <c r="C42" s="176" t="s">
        <v>668</v>
      </c>
    </row>
    <row r="43" spans="1:3" s="159" customFormat="1" ht="37.5">
      <c r="A43" s="170" t="s">
        <v>406</v>
      </c>
      <c r="B43" s="175" t="s">
        <v>669</v>
      </c>
      <c r="C43" s="176" t="s">
        <v>670</v>
      </c>
    </row>
    <row r="44" spans="1:3" s="159" customFormat="1" ht="18.75">
      <c r="A44" s="170" t="s">
        <v>406</v>
      </c>
      <c r="B44" s="175" t="s">
        <v>661</v>
      </c>
      <c r="C44" s="176" t="s">
        <v>671</v>
      </c>
    </row>
    <row r="45" spans="1:3" s="159" customFormat="1" ht="18.75">
      <c r="A45" s="170" t="s">
        <v>406</v>
      </c>
      <c r="B45" s="175" t="s">
        <v>672</v>
      </c>
      <c r="C45" s="176" t="s">
        <v>42</v>
      </c>
    </row>
    <row r="46" spans="1:3" s="159" customFormat="1" ht="12" customHeight="1">
      <c r="A46" s="170"/>
      <c r="B46" s="175"/>
      <c r="C46" s="176"/>
    </row>
    <row r="47" spans="1:3" s="159" customFormat="1" ht="18.75">
      <c r="A47" s="167" t="s">
        <v>413</v>
      </c>
      <c r="B47" s="181" t="s">
        <v>412</v>
      </c>
      <c r="C47" s="182"/>
    </row>
    <row r="48" spans="1:3" s="159" customFormat="1" ht="37.5">
      <c r="A48" s="170" t="s">
        <v>413</v>
      </c>
      <c r="B48" s="171" t="s">
        <v>627</v>
      </c>
      <c r="C48" s="172" t="s">
        <v>628</v>
      </c>
    </row>
    <row r="49" spans="1:3" s="159" customFormat="1" ht="18.75">
      <c r="A49" s="170" t="s">
        <v>413</v>
      </c>
      <c r="B49" s="171" t="s">
        <v>637</v>
      </c>
      <c r="C49" s="172" t="s">
        <v>638</v>
      </c>
    </row>
    <row r="50" spans="1:3" s="159" customFormat="1" ht="37.5">
      <c r="A50" s="170" t="s">
        <v>413</v>
      </c>
      <c r="B50" s="175" t="s">
        <v>643</v>
      </c>
      <c r="C50" s="172" t="s">
        <v>644</v>
      </c>
    </row>
    <row r="51" spans="1:3" s="159" customFormat="1" ht="37.5">
      <c r="A51" s="170" t="s">
        <v>413</v>
      </c>
      <c r="B51" s="171" t="s">
        <v>649</v>
      </c>
      <c r="C51" s="172" t="s">
        <v>673</v>
      </c>
    </row>
    <row r="52" spans="1:3" s="159" customFormat="1" ht="37.5">
      <c r="A52" s="170" t="s">
        <v>413</v>
      </c>
      <c r="B52" s="171" t="s">
        <v>674</v>
      </c>
      <c r="C52" s="172" t="s">
        <v>675</v>
      </c>
    </row>
    <row r="53" spans="1:3" s="159" customFormat="1" ht="18.75">
      <c r="A53" s="170" t="s">
        <v>413</v>
      </c>
      <c r="B53" s="175" t="s">
        <v>672</v>
      </c>
      <c r="C53" s="176" t="s">
        <v>42</v>
      </c>
    </row>
    <row r="54" spans="1:3" s="159" customFormat="1" ht="11.25" customHeight="1">
      <c r="A54" s="170"/>
      <c r="B54" s="175"/>
      <c r="C54" s="172"/>
    </row>
    <row r="55" spans="1:3" s="159" customFormat="1" ht="18.75">
      <c r="A55" s="167" t="s">
        <v>466</v>
      </c>
      <c r="B55" s="181" t="s">
        <v>676</v>
      </c>
      <c r="C55" s="182"/>
    </row>
    <row r="56" spans="1:3" s="159" customFormat="1" ht="56.25">
      <c r="A56" s="170" t="s">
        <v>466</v>
      </c>
      <c r="B56" s="171" t="s">
        <v>677</v>
      </c>
      <c r="C56" s="172" t="s">
        <v>678</v>
      </c>
    </row>
    <row r="57" spans="1:3" s="159" customFormat="1" ht="37.5">
      <c r="A57" s="170" t="s">
        <v>466</v>
      </c>
      <c r="B57" s="171" t="s">
        <v>679</v>
      </c>
      <c r="C57" s="172" t="s">
        <v>680</v>
      </c>
    </row>
    <row r="58" spans="1:3" s="159" customFormat="1" ht="75">
      <c r="A58" s="170" t="s">
        <v>466</v>
      </c>
      <c r="B58" s="171" t="s">
        <v>681</v>
      </c>
      <c r="C58" s="172" t="s">
        <v>682</v>
      </c>
    </row>
    <row r="59" spans="1:3" s="159" customFormat="1" ht="75">
      <c r="A59" s="170" t="s">
        <v>466</v>
      </c>
      <c r="B59" s="171" t="s">
        <v>683</v>
      </c>
      <c r="C59" s="172" t="s">
        <v>74</v>
      </c>
    </row>
    <row r="60" spans="1:3" s="159" customFormat="1" ht="75">
      <c r="A60" s="170" t="s">
        <v>466</v>
      </c>
      <c r="B60" s="171" t="s">
        <v>684</v>
      </c>
      <c r="C60" s="172" t="s">
        <v>685</v>
      </c>
    </row>
    <row r="61" spans="1:3" s="159" customFormat="1" ht="56.25">
      <c r="A61" s="170" t="s">
        <v>466</v>
      </c>
      <c r="B61" s="171" t="s">
        <v>686</v>
      </c>
      <c r="C61" s="172" t="s">
        <v>687</v>
      </c>
    </row>
    <row r="62" spans="1:3" s="159" customFormat="1" ht="37.5">
      <c r="A62" s="170" t="s">
        <v>466</v>
      </c>
      <c r="B62" s="171" t="s">
        <v>688</v>
      </c>
      <c r="C62" s="172" t="s">
        <v>689</v>
      </c>
    </row>
    <row r="63" spans="1:3" s="159" customFormat="1" ht="80.25" customHeight="1">
      <c r="A63" s="170" t="s">
        <v>466</v>
      </c>
      <c r="B63" s="171" t="s">
        <v>690</v>
      </c>
      <c r="C63" s="172" t="s">
        <v>691</v>
      </c>
    </row>
    <row r="64" spans="1:3" s="159" customFormat="1" ht="37.5">
      <c r="A64" s="170" t="s">
        <v>466</v>
      </c>
      <c r="B64" s="171" t="s">
        <v>692</v>
      </c>
      <c r="C64" s="172" t="s">
        <v>693</v>
      </c>
    </row>
    <row r="65" spans="1:3" ht="37.5">
      <c r="A65" s="170" t="s">
        <v>466</v>
      </c>
      <c r="B65" s="171" t="s">
        <v>694</v>
      </c>
      <c r="C65" s="172" t="s">
        <v>695</v>
      </c>
    </row>
    <row r="66" spans="1:3" ht="37.5">
      <c r="A66" s="170" t="s">
        <v>466</v>
      </c>
      <c r="B66" s="171" t="s">
        <v>696</v>
      </c>
      <c r="C66" s="172" t="s">
        <v>697</v>
      </c>
    </row>
    <row r="67" spans="1:3" ht="56.25">
      <c r="A67" s="170" t="s">
        <v>466</v>
      </c>
      <c r="B67" s="171" t="s">
        <v>698</v>
      </c>
      <c r="C67" s="172" t="s">
        <v>699</v>
      </c>
    </row>
    <row r="68" spans="1:3" ht="37.5">
      <c r="A68" s="170" t="s">
        <v>466</v>
      </c>
      <c r="B68" s="171" t="s">
        <v>627</v>
      </c>
      <c r="C68" s="172" t="s">
        <v>628</v>
      </c>
    </row>
    <row r="69" spans="1:3" ht="18.75">
      <c r="A69" s="170" t="s">
        <v>466</v>
      </c>
      <c r="B69" s="171" t="s">
        <v>700</v>
      </c>
      <c r="C69" s="172" t="s">
        <v>701</v>
      </c>
    </row>
    <row r="70" spans="1:3" ht="80.25" customHeight="1">
      <c r="A70" s="170" t="s">
        <v>466</v>
      </c>
      <c r="B70" s="171" t="s">
        <v>702</v>
      </c>
      <c r="C70" s="172" t="s">
        <v>703</v>
      </c>
    </row>
    <row r="71" spans="1:3" ht="84" customHeight="1">
      <c r="A71" s="170" t="s">
        <v>466</v>
      </c>
      <c r="B71" s="171" t="s">
        <v>704</v>
      </c>
      <c r="C71" s="172" t="s">
        <v>705</v>
      </c>
    </row>
    <row r="72" spans="1:3" ht="75">
      <c r="A72" s="170" t="s">
        <v>466</v>
      </c>
      <c r="B72" s="171" t="s">
        <v>706</v>
      </c>
      <c r="C72" s="172" t="s">
        <v>707</v>
      </c>
    </row>
    <row r="73" spans="1:3" ht="75">
      <c r="A73" s="170" t="s">
        <v>466</v>
      </c>
      <c r="B73" s="171" t="s">
        <v>708</v>
      </c>
      <c r="C73" s="172" t="s">
        <v>709</v>
      </c>
    </row>
    <row r="74" spans="1:6" ht="75">
      <c r="A74" s="170" t="s">
        <v>466</v>
      </c>
      <c r="B74" s="171" t="s">
        <v>710</v>
      </c>
      <c r="C74" s="172" t="s">
        <v>711</v>
      </c>
      <c r="D74" s="183"/>
      <c r="E74" s="183"/>
      <c r="F74" s="183"/>
    </row>
    <row r="75" spans="1:6" ht="75">
      <c r="A75" s="170" t="s">
        <v>466</v>
      </c>
      <c r="B75" s="171" t="s">
        <v>712</v>
      </c>
      <c r="C75" s="172" t="s">
        <v>713</v>
      </c>
      <c r="D75" s="183"/>
      <c r="E75" s="183"/>
      <c r="F75" s="183"/>
    </row>
    <row r="76" spans="1:6" ht="37.5">
      <c r="A76" s="170" t="s">
        <v>466</v>
      </c>
      <c r="B76" s="171" t="s">
        <v>714</v>
      </c>
      <c r="C76" s="172" t="s">
        <v>715</v>
      </c>
      <c r="D76" s="183"/>
      <c r="E76" s="183"/>
      <c r="F76" s="183"/>
    </row>
    <row r="77" spans="1:6" ht="56.25">
      <c r="A77" s="170" t="s">
        <v>466</v>
      </c>
      <c r="B77" s="171" t="s">
        <v>716</v>
      </c>
      <c r="C77" s="172" t="s">
        <v>717</v>
      </c>
      <c r="D77" s="183"/>
      <c r="E77" s="183"/>
      <c r="F77" s="183"/>
    </row>
    <row r="78" spans="1:6" ht="41.25" customHeight="1">
      <c r="A78" s="170" t="s">
        <v>466</v>
      </c>
      <c r="B78" s="171" t="s">
        <v>718</v>
      </c>
      <c r="C78" s="172" t="s">
        <v>719</v>
      </c>
      <c r="D78" s="183"/>
      <c r="E78" s="183"/>
      <c r="F78" s="183"/>
    </row>
    <row r="79" spans="1:3" ht="63.75" customHeight="1">
      <c r="A79" s="170" t="s">
        <v>466</v>
      </c>
      <c r="B79" s="171" t="s">
        <v>720</v>
      </c>
      <c r="C79" s="172" t="s">
        <v>721</v>
      </c>
    </row>
    <row r="80" spans="1:3" ht="37.5">
      <c r="A80" s="170" t="s">
        <v>466</v>
      </c>
      <c r="B80" s="171" t="s">
        <v>722</v>
      </c>
      <c r="C80" s="172" t="s">
        <v>723</v>
      </c>
    </row>
    <row r="81" spans="1:3" ht="56.25">
      <c r="A81" s="170" t="s">
        <v>466</v>
      </c>
      <c r="B81" s="171" t="s">
        <v>724</v>
      </c>
      <c r="C81" s="172" t="s">
        <v>725</v>
      </c>
    </row>
    <row r="82" spans="1:3" ht="18.75">
      <c r="A82" s="170" t="s">
        <v>466</v>
      </c>
      <c r="B82" s="171" t="s">
        <v>637</v>
      </c>
      <c r="C82" s="172" t="s">
        <v>638</v>
      </c>
    </row>
    <row r="83" spans="1:3" ht="18.75">
      <c r="A83" s="170" t="s">
        <v>466</v>
      </c>
      <c r="B83" s="171" t="s">
        <v>641</v>
      </c>
      <c r="C83" s="172" t="s">
        <v>726</v>
      </c>
    </row>
    <row r="84" spans="1:3" ht="56.25">
      <c r="A84" s="170" t="s">
        <v>466</v>
      </c>
      <c r="B84" s="175" t="s">
        <v>645</v>
      </c>
      <c r="C84" s="176" t="s">
        <v>646</v>
      </c>
    </row>
    <row r="85" spans="1:3" ht="56.25">
      <c r="A85" s="170" t="s">
        <v>466</v>
      </c>
      <c r="B85" s="175" t="s">
        <v>647</v>
      </c>
      <c r="C85" s="176" t="s">
        <v>648</v>
      </c>
    </row>
    <row r="86" spans="1:3" ht="37.5">
      <c r="A86" s="170" t="s">
        <v>466</v>
      </c>
      <c r="B86" s="175" t="s">
        <v>651</v>
      </c>
      <c r="C86" s="176" t="s">
        <v>652</v>
      </c>
    </row>
    <row r="87" spans="1:3" ht="37.5">
      <c r="A87" s="170" t="s">
        <v>466</v>
      </c>
      <c r="B87" s="175" t="s">
        <v>653</v>
      </c>
      <c r="C87" s="176" t="s">
        <v>654</v>
      </c>
    </row>
    <row r="88" spans="1:4" ht="56.25">
      <c r="A88" s="170" t="s">
        <v>466</v>
      </c>
      <c r="B88" s="171" t="s">
        <v>727</v>
      </c>
      <c r="C88" s="177" t="s">
        <v>728</v>
      </c>
      <c r="D88" s="184"/>
    </row>
    <row r="89" spans="1:4" ht="37.5">
      <c r="A89" s="170" t="s">
        <v>466</v>
      </c>
      <c r="B89" s="171" t="s">
        <v>659</v>
      </c>
      <c r="C89" s="172" t="s">
        <v>729</v>
      </c>
      <c r="D89" s="184"/>
    </row>
    <row r="90" spans="1:4" ht="37.5">
      <c r="A90" s="170" t="s">
        <v>466</v>
      </c>
      <c r="B90" s="175" t="s">
        <v>643</v>
      </c>
      <c r="C90" s="185" t="s">
        <v>644</v>
      </c>
      <c r="D90" s="184"/>
    </row>
    <row r="91" spans="1:3" ht="18.75">
      <c r="A91" s="170" t="s">
        <v>466</v>
      </c>
      <c r="B91" s="171" t="s">
        <v>661</v>
      </c>
      <c r="C91" s="172" t="s">
        <v>662</v>
      </c>
    </row>
    <row r="92" spans="1:3" ht="12" customHeight="1">
      <c r="A92" s="170"/>
      <c r="B92" s="175"/>
      <c r="C92" s="172"/>
    </row>
    <row r="93" spans="1:3" ht="18.75">
      <c r="A93" s="167" t="s">
        <v>484</v>
      </c>
      <c r="B93" s="181" t="s">
        <v>483</v>
      </c>
      <c r="C93" s="182"/>
    </row>
    <row r="94" spans="1:3" ht="37.5">
      <c r="A94" s="170" t="s">
        <v>484</v>
      </c>
      <c r="B94" s="171" t="s">
        <v>627</v>
      </c>
      <c r="C94" s="172" t="s">
        <v>628</v>
      </c>
    </row>
    <row r="95" spans="1:3" ht="18.75">
      <c r="A95" s="170" t="s">
        <v>484</v>
      </c>
      <c r="B95" s="171" t="s">
        <v>637</v>
      </c>
      <c r="C95" s="172" t="s">
        <v>638</v>
      </c>
    </row>
    <row r="96" spans="1:3" ht="18.75">
      <c r="A96" s="170" t="s">
        <v>484</v>
      </c>
      <c r="B96" s="171" t="s">
        <v>661</v>
      </c>
      <c r="C96" s="172" t="s">
        <v>730</v>
      </c>
    </row>
    <row r="97" spans="1:3" ht="18.75">
      <c r="A97" s="170" t="s">
        <v>484</v>
      </c>
      <c r="B97" s="171" t="s">
        <v>731</v>
      </c>
      <c r="C97" s="172" t="s">
        <v>58</v>
      </c>
    </row>
    <row r="98" spans="1:4" ht="20.25" customHeight="1">
      <c r="A98" s="170" t="s">
        <v>484</v>
      </c>
      <c r="B98" s="186" t="s">
        <v>732</v>
      </c>
      <c r="C98" s="187" t="s">
        <v>733</v>
      </c>
      <c r="D98" s="184"/>
    </row>
    <row r="99" spans="1:3" ht="56.25">
      <c r="A99" s="170" t="s">
        <v>484</v>
      </c>
      <c r="B99" s="178" t="s">
        <v>734</v>
      </c>
      <c r="C99" s="188" t="s">
        <v>735</v>
      </c>
    </row>
    <row r="100" spans="1:3" ht="18.75">
      <c r="A100" s="170" t="s">
        <v>484</v>
      </c>
      <c r="B100" s="179" t="s">
        <v>672</v>
      </c>
      <c r="C100" s="176" t="s">
        <v>42</v>
      </c>
    </row>
    <row r="101" spans="1:3" ht="18.75">
      <c r="A101" s="170" t="s">
        <v>484</v>
      </c>
      <c r="B101" s="179" t="s">
        <v>663</v>
      </c>
      <c r="C101" s="180" t="s">
        <v>6</v>
      </c>
    </row>
    <row r="102" spans="1:3" ht="37.5">
      <c r="A102" s="170" t="s">
        <v>484</v>
      </c>
      <c r="B102" s="178" t="s">
        <v>736</v>
      </c>
      <c r="C102" s="172" t="s">
        <v>71</v>
      </c>
    </row>
    <row r="103" spans="1:3" ht="60.75" customHeight="1">
      <c r="A103" s="170" t="s">
        <v>484</v>
      </c>
      <c r="B103" s="178" t="s">
        <v>737</v>
      </c>
      <c r="C103" s="172" t="s">
        <v>738</v>
      </c>
    </row>
    <row r="104" spans="1:3" ht="37.5">
      <c r="A104" s="170" t="s">
        <v>484</v>
      </c>
      <c r="B104" s="178" t="s">
        <v>659</v>
      </c>
      <c r="C104" s="172" t="s">
        <v>729</v>
      </c>
    </row>
    <row r="105" spans="1:3" ht="18.75">
      <c r="A105" s="170" t="s">
        <v>484</v>
      </c>
      <c r="B105" s="175" t="s">
        <v>739</v>
      </c>
      <c r="C105" s="176" t="s">
        <v>41</v>
      </c>
    </row>
    <row r="106" spans="1:3" ht="37.5">
      <c r="A106" s="170" t="s">
        <v>484</v>
      </c>
      <c r="B106" s="175" t="s">
        <v>643</v>
      </c>
      <c r="C106" s="176" t="s">
        <v>740</v>
      </c>
    </row>
    <row r="107" spans="1:3" ht="9" customHeight="1">
      <c r="A107" s="170"/>
      <c r="B107" s="171"/>
      <c r="C107" s="172"/>
    </row>
    <row r="108" spans="1:3" ht="18.75">
      <c r="A108" s="167" t="s">
        <v>532</v>
      </c>
      <c r="B108" s="189" t="s">
        <v>741</v>
      </c>
      <c r="C108" s="190"/>
    </row>
    <row r="109" spans="1:3" ht="18.75">
      <c r="A109" s="170" t="s">
        <v>532</v>
      </c>
      <c r="B109" s="171" t="s">
        <v>742</v>
      </c>
      <c r="C109" s="172" t="s">
        <v>743</v>
      </c>
    </row>
    <row r="110" spans="1:3" ht="37.5">
      <c r="A110" s="170" t="s">
        <v>532</v>
      </c>
      <c r="B110" s="171" t="s">
        <v>744</v>
      </c>
      <c r="C110" s="172" t="s">
        <v>745</v>
      </c>
    </row>
    <row r="111" spans="1:3" ht="37.5">
      <c r="A111" s="170" t="s">
        <v>532</v>
      </c>
      <c r="B111" s="171" t="s">
        <v>627</v>
      </c>
      <c r="C111" s="172" t="s">
        <v>628</v>
      </c>
    </row>
    <row r="112" spans="1:3" ht="37.5">
      <c r="A112" s="170" t="s">
        <v>532</v>
      </c>
      <c r="B112" s="171" t="s">
        <v>746</v>
      </c>
      <c r="C112" s="172" t="s">
        <v>634</v>
      </c>
    </row>
    <row r="113" spans="1:3" ht="18.75">
      <c r="A113" s="170" t="s">
        <v>532</v>
      </c>
      <c r="B113" s="171" t="s">
        <v>637</v>
      </c>
      <c r="C113" s="172" t="s">
        <v>638</v>
      </c>
    </row>
    <row r="114" spans="1:3" ht="18.75">
      <c r="A114" s="170" t="s">
        <v>532</v>
      </c>
      <c r="B114" s="171" t="s">
        <v>641</v>
      </c>
      <c r="C114" s="172" t="s">
        <v>747</v>
      </c>
    </row>
    <row r="115" spans="1:3" ht="37.5">
      <c r="A115" s="170" t="s">
        <v>532</v>
      </c>
      <c r="B115" s="171" t="s">
        <v>748</v>
      </c>
      <c r="C115" s="172" t="s">
        <v>749</v>
      </c>
    </row>
    <row r="116" spans="1:3" ht="37.5">
      <c r="A116" s="170" t="s">
        <v>532</v>
      </c>
      <c r="B116" s="171" t="s">
        <v>750</v>
      </c>
      <c r="C116" s="172" t="s">
        <v>644</v>
      </c>
    </row>
    <row r="117" spans="1:3" ht="18.75">
      <c r="A117" s="170" t="s">
        <v>532</v>
      </c>
      <c r="B117" s="175" t="s">
        <v>751</v>
      </c>
      <c r="C117" s="176" t="s">
        <v>752</v>
      </c>
    </row>
    <row r="118" spans="1:3" ht="40.5" customHeight="1">
      <c r="A118" s="170" t="s">
        <v>532</v>
      </c>
      <c r="B118" s="175" t="s">
        <v>753</v>
      </c>
      <c r="C118" s="176" t="s">
        <v>32</v>
      </c>
    </row>
    <row r="119" spans="1:3" ht="18.75">
      <c r="A119" s="170" t="s">
        <v>532</v>
      </c>
      <c r="B119" s="175" t="s">
        <v>672</v>
      </c>
      <c r="C119" s="176" t="s">
        <v>42</v>
      </c>
    </row>
    <row r="120" spans="1:3" ht="37.5">
      <c r="A120" s="170" t="s">
        <v>532</v>
      </c>
      <c r="B120" s="175" t="s">
        <v>754</v>
      </c>
      <c r="C120" s="176" t="s">
        <v>66</v>
      </c>
    </row>
    <row r="121" spans="1:3" ht="61.5" customHeight="1">
      <c r="A121" s="170" t="s">
        <v>532</v>
      </c>
      <c r="B121" s="175" t="s">
        <v>655</v>
      </c>
      <c r="C121" s="176" t="s">
        <v>95</v>
      </c>
    </row>
    <row r="122" spans="1:3" ht="37.5">
      <c r="A122" s="170" t="s">
        <v>532</v>
      </c>
      <c r="B122" s="175" t="s">
        <v>755</v>
      </c>
      <c r="C122" s="176" t="s">
        <v>69</v>
      </c>
    </row>
    <row r="123" spans="1:3" ht="37.5">
      <c r="A123" s="170" t="s">
        <v>532</v>
      </c>
      <c r="B123" s="175" t="s">
        <v>659</v>
      </c>
      <c r="C123" s="176" t="s">
        <v>93</v>
      </c>
    </row>
    <row r="124" spans="1:3" ht="18.75">
      <c r="A124" s="170" t="s">
        <v>532</v>
      </c>
      <c r="B124" s="175" t="s">
        <v>739</v>
      </c>
      <c r="C124" s="191" t="s">
        <v>41</v>
      </c>
    </row>
    <row r="125" spans="1:3" ht="56.25">
      <c r="A125" s="170" t="s">
        <v>532</v>
      </c>
      <c r="B125" s="175" t="s">
        <v>664</v>
      </c>
      <c r="C125" s="191" t="s">
        <v>665</v>
      </c>
    </row>
    <row r="126" spans="1:3" ht="18.75">
      <c r="A126" s="170" t="s">
        <v>532</v>
      </c>
      <c r="B126" s="175" t="s">
        <v>663</v>
      </c>
      <c r="C126" s="172" t="s">
        <v>756</v>
      </c>
    </row>
    <row r="127" spans="1:3" ht="18.75">
      <c r="A127" s="170" t="s">
        <v>532</v>
      </c>
      <c r="B127" s="175" t="s">
        <v>661</v>
      </c>
      <c r="C127" s="172" t="s">
        <v>662</v>
      </c>
    </row>
    <row r="128" spans="1:3" ht="75">
      <c r="A128" s="192" t="s">
        <v>532</v>
      </c>
      <c r="B128" s="193" t="s">
        <v>757</v>
      </c>
      <c r="C128" s="194" t="s">
        <v>758</v>
      </c>
    </row>
    <row r="129" spans="2:3" ht="18.75">
      <c r="B129" s="195"/>
      <c r="C129" s="151"/>
    </row>
  </sheetData>
  <sheetProtection/>
  <mergeCells count="10">
    <mergeCell ref="B47:C47"/>
    <mergeCell ref="B55:C55"/>
    <mergeCell ref="B93:C93"/>
    <mergeCell ref="B108:C108"/>
    <mergeCell ref="A8:C8"/>
    <mergeCell ref="A9:C9"/>
    <mergeCell ref="A11:B11"/>
    <mergeCell ref="C11:C12"/>
    <mergeCell ref="B15:C15"/>
    <mergeCell ref="B38:C3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196" customWidth="1"/>
    <col min="2" max="2" width="28.75390625" style="197" customWidth="1"/>
    <col min="3" max="3" width="76.00390625" style="60" customWidth="1"/>
    <col min="4" max="4" width="10.875" style="0" customWidth="1"/>
  </cols>
  <sheetData>
    <row r="1" ht="21.75" customHeight="1">
      <c r="C1" s="198" t="s">
        <v>759</v>
      </c>
    </row>
    <row r="2" ht="21.75" customHeight="1" hidden="1">
      <c r="C2" s="198" t="s">
        <v>588</v>
      </c>
    </row>
    <row r="3" ht="21.75" customHeight="1">
      <c r="C3" s="198" t="s">
        <v>760</v>
      </c>
    </row>
    <row r="4" ht="21" customHeight="1">
      <c r="C4" s="198" t="s">
        <v>618</v>
      </c>
    </row>
    <row r="5" ht="17.25" customHeight="1">
      <c r="C5" s="198" t="s">
        <v>230</v>
      </c>
    </row>
    <row r="6" spans="2:3" ht="16.5" customHeight="1">
      <c r="B6" s="199"/>
      <c r="C6" s="199"/>
    </row>
    <row r="7" spans="1:3" ht="18.75" customHeight="1">
      <c r="A7" s="200" t="s">
        <v>761</v>
      </c>
      <c r="B7" s="200"/>
      <c r="C7" s="200"/>
    </row>
    <row r="8" spans="1:3" ht="18.75" customHeight="1">
      <c r="A8" s="200" t="s">
        <v>762</v>
      </c>
      <c r="B8" s="200"/>
      <c r="C8" s="200"/>
    </row>
    <row r="9" spans="1:3" ht="15.75">
      <c r="A9" s="201" t="s">
        <v>763</v>
      </c>
      <c r="B9" s="201"/>
      <c r="C9" s="201"/>
    </row>
    <row r="10" spans="1:3" s="46" customFormat="1" ht="15.75">
      <c r="A10" s="202"/>
      <c r="B10" s="202"/>
      <c r="C10" s="202"/>
    </row>
    <row r="11" spans="1:3" s="206" customFormat="1" ht="34.5" customHeight="1">
      <c r="A11" s="203" t="s">
        <v>764</v>
      </c>
      <c r="B11" s="204" t="s">
        <v>765</v>
      </c>
      <c r="C11" s="205" t="s">
        <v>233</v>
      </c>
    </row>
    <row r="12" spans="1:3" s="206" customFormat="1" ht="17.25" customHeight="1">
      <c r="A12" s="203">
        <v>1</v>
      </c>
      <c r="B12" s="204">
        <v>2</v>
      </c>
      <c r="C12" s="205">
        <v>3</v>
      </c>
    </row>
    <row r="13" spans="1:3" s="206" customFormat="1" ht="9" customHeight="1">
      <c r="A13" s="207"/>
      <c r="B13" s="208"/>
      <c r="C13" s="209"/>
    </row>
    <row r="14" spans="1:3" s="213" customFormat="1" ht="25.5" customHeight="1">
      <c r="A14" s="210" t="s">
        <v>245</v>
      </c>
      <c r="B14" s="211"/>
      <c r="C14" s="212" t="s">
        <v>244</v>
      </c>
    </row>
    <row r="15" spans="1:3" s="213" customFormat="1" ht="8.25" customHeight="1">
      <c r="A15" s="214"/>
      <c r="B15" s="215"/>
      <c r="C15" s="216"/>
    </row>
    <row r="16" spans="1:3" s="213" customFormat="1" ht="21" customHeight="1">
      <c r="A16" s="210" t="s">
        <v>406</v>
      </c>
      <c r="B16" s="217"/>
      <c r="C16" s="218" t="s">
        <v>405</v>
      </c>
    </row>
    <row r="17" spans="1:3" s="213" customFormat="1" ht="6.75" customHeight="1">
      <c r="A17" s="214"/>
      <c r="B17" s="219"/>
      <c r="C17" s="109"/>
    </row>
    <row r="18" spans="1:3" s="213" customFormat="1" ht="36" customHeight="1">
      <c r="A18" s="220" t="s">
        <v>413</v>
      </c>
      <c r="B18" s="221"/>
      <c r="C18" s="212" t="s">
        <v>412</v>
      </c>
    </row>
    <row r="19" spans="1:3" s="213" customFormat="1" ht="9.75" customHeight="1">
      <c r="A19" s="222"/>
      <c r="B19" s="223"/>
      <c r="C19" s="216"/>
    </row>
    <row r="20" spans="1:3" s="213" customFormat="1" ht="54.75" customHeight="1">
      <c r="A20" s="220" t="s">
        <v>466</v>
      </c>
      <c r="B20" s="221"/>
      <c r="C20" s="212" t="s">
        <v>676</v>
      </c>
    </row>
    <row r="21" spans="1:3" s="213" customFormat="1" ht="9.75" customHeight="1">
      <c r="A21" s="222"/>
      <c r="B21" s="223"/>
      <c r="C21" s="216"/>
    </row>
    <row r="22" spans="1:3" s="213" customFormat="1" ht="31.5">
      <c r="A22" s="220" t="s">
        <v>484</v>
      </c>
      <c r="B22" s="217"/>
      <c r="C22" s="218" t="s">
        <v>483</v>
      </c>
    </row>
    <row r="23" spans="1:3" s="213" customFormat="1" ht="7.5" customHeight="1">
      <c r="A23" s="222"/>
      <c r="B23" s="219"/>
      <c r="C23" s="109"/>
    </row>
    <row r="24" spans="1:3" s="213" customFormat="1" ht="38.25" customHeight="1">
      <c r="A24" s="210" t="s">
        <v>532</v>
      </c>
      <c r="B24" s="217"/>
      <c r="C24" s="218" t="s">
        <v>741</v>
      </c>
    </row>
    <row r="25" spans="1:3" s="213" customFormat="1" ht="36" customHeight="1">
      <c r="A25" s="214" t="s">
        <v>532</v>
      </c>
      <c r="B25" s="219" t="s">
        <v>766</v>
      </c>
      <c r="C25" s="40" t="s">
        <v>767</v>
      </c>
    </row>
    <row r="26" spans="1:3" s="213" customFormat="1" ht="31.5" customHeight="1">
      <c r="A26" s="214" t="s">
        <v>532</v>
      </c>
      <c r="B26" s="219" t="s">
        <v>768</v>
      </c>
      <c r="C26" s="40" t="s">
        <v>769</v>
      </c>
    </row>
    <row r="27" spans="1:3" s="213" customFormat="1" ht="91.5" customHeight="1">
      <c r="A27" s="214" t="s">
        <v>532</v>
      </c>
      <c r="B27" s="224" t="s">
        <v>770</v>
      </c>
      <c r="C27" s="40" t="s">
        <v>611</v>
      </c>
    </row>
    <row r="28" spans="1:3" s="213" customFormat="1" ht="38.25" customHeight="1">
      <c r="A28" s="214" t="s">
        <v>532</v>
      </c>
      <c r="B28" s="219" t="s">
        <v>771</v>
      </c>
      <c r="C28" s="40" t="s">
        <v>615</v>
      </c>
    </row>
    <row r="29" spans="1:3" s="213" customFormat="1" ht="41.25" customHeight="1">
      <c r="A29" s="214" t="s">
        <v>532</v>
      </c>
      <c r="B29" s="219" t="s">
        <v>772</v>
      </c>
      <c r="C29" s="40" t="s">
        <v>773</v>
      </c>
    </row>
    <row r="30" spans="1:3" ht="52.5" customHeight="1">
      <c r="A30" s="214" t="s">
        <v>532</v>
      </c>
      <c r="B30" s="224" t="s">
        <v>774</v>
      </c>
      <c r="C30" s="40" t="s">
        <v>775</v>
      </c>
    </row>
    <row r="34" spans="2:3" ht="15.75">
      <c r="B34" s="225"/>
      <c r="C34" s="226"/>
    </row>
    <row r="35" spans="2:3" ht="15.75">
      <c r="B35" s="225"/>
      <c r="C35" s="226"/>
    </row>
    <row r="36" spans="2:6" ht="15.75">
      <c r="B36" s="227"/>
      <c r="C36" s="228"/>
      <c r="D36" s="229"/>
      <c r="E36" s="229"/>
      <c r="F36" s="229"/>
    </row>
    <row r="37" spans="2:6" ht="15.75">
      <c r="B37" s="227"/>
      <c r="C37" s="228"/>
      <c r="D37" s="229"/>
      <c r="E37" s="229"/>
      <c r="F37" s="229"/>
    </row>
    <row r="38" spans="2:3" ht="15.75">
      <c r="B38" s="225"/>
      <c r="C38" s="226"/>
    </row>
    <row r="39" spans="2:3" ht="15.75">
      <c r="B39" s="225"/>
      <c r="C39" s="226"/>
    </row>
    <row r="40" spans="2:3" ht="15.75">
      <c r="B40" s="225"/>
      <c r="C40" s="226"/>
    </row>
    <row r="41" spans="2:3" ht="15.75">
      <c r="B41" s="225"/>
      <c r="C41" s="226"/>
    </row>
    <row r="42" spans="2:3" ht="15.75">
      <c r="B42" s="225"/>
      <c r="C42" s="226"/>
    </row>
    <row r="43" spans="2:3" ht="15.75">
      <c r="B43" s="225"/>
      <c r="C43" s="226"/>
    </row>
    <row r="44" spans="2:3" ht="15.75">
      <c r="B44" s="225"/>
      <c r="C44" s="131"/>
    </row>
    <row r="45" spans="2:3" ht="15.75">
      <c r="B45" s="225"/>
      <c r="C45" s="131"/>
    </row>
    <row r="46" spans="2:3" ht="15.75">
      <c r="B46" s="225"/>
      <c r="C46" s="131"/>
    </row>
    <row r="47" spans="2:3" ht="15.75">
      <c r="B47" s="225"/>
      <c r="C47" s="131"/>
    </row>
    <row r="48" spans="2:3" ht="15.75">
      <c r="B48" s="225"/>
      <c r="C48" s="131"/>
    </row>
  </sheetData>
  <sheetProtection/>
  <mergeCells count="3">
    <mergeCell ref="A7:C7"/>
    <mergeCell ref="A8:C8"/>
    <mergeCell ref="A9:C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00390625" style="230" customWidth="1"/>
    <col min="2" max="2" width="24.875" style="231" hidden="1" customWidth="1"/>
    <col min="3" max="3" width="65.125" style="0" customWidth="1"/>
    <col min="4" max="4" width="23.875" style="0" customWidth="1"/>
  </cols>
  <sheetData>
    <row r="1" ht="16.5" customHeight="1">
      <c r="C1" s="232"/>
    </row>
    <row r="2" spans="3:4" ht="16.5" customHeight="1">
      <c r="C2" s="233" t="s">
        <v>776</v>
      </c>
      <c r="D2" s="233"/>
    </row>
    <row r="3" spans="3:4" ht="16.5" customHeight="1">
      <c r="C3" s="233" t="s">
        <v>777</v>
      </c>
      <c r="D3" s="233"/>
    </row>
    <row r="4" spans="3:4" ht="16.5" customHeight="1">
      <c r="C4" s="233" t="s">
        <v>778</v>
      </c>
      <c r="D4" s="233"/>
    </row>
    <row r="5" spans="3:4" ht="16.5" customHeight="1">
      <c r="C5" s="233" t="s">
        <v>779</v>
      </c>
      <c r="D5" s="233"/>
    </row>
    <row r="6" spans="3:4" ht="16.5" customHeight="1">
      <c r="C6" s="233" t="s">
        <v>230</v>
      </c>
      <c r="D6" s="233"/>
    </row>
    <row r="7" ht="16.5" customHeight="1">
      <c r="C7" s="232"/>
    </row>
    <row r="8" ht="16.5" customHeight="1">
      <c r="C8" s="232"/>
    </row>
    <row r="9" spans="1:4" ht="41.25" customHeight="1">
      <c r="A9" s="234"/>
      <c r="B9" s="235" t="s">
        <v>780</v>
      </c>
      <c r="C9" s="236"/>
      <c r="D9" s="236"/>
    </row>
    <row r="10" spans="1:3" ht="18">
      <c r="A10" s="237"/>
      <c r="B10" s="237"/>
      <c r="C10" s="237"/>
    </row>
    <row r="11" spans="1:4" s="206" customFormat="1" ht="148.5" customHeight="1">
      <c r="A11" s="238"/>
      <c r="B11" s="160" t="s">
        <v>781</v>
      </c>
      <c r="C11" s="163" t="s">
        <v>782</v>
      </c>
      <c r="D11" s="239" t="s">
        <v>783</v>
      </c>
    </row>
    <row r="12" spans="1:4" s="213" customFormat="1" ht="102.75" customHeight="1">
      <c r="A12" s="240"/>
      <c r="B12" s="241" t="s">
        <v>784</v>
      </c>
      <c r="C12" s="242" t="s">
        <v>785</v>
      </c>
      <c r="D12" s="243">
        <v>100</v>
      </c>
    </row>
    <row r="13" spans="1:4" s="213" customFormat="1" ht="48.75" customHeight="1">
      <c r="A13" s="240"/>
      <c r="B13" s="244" t="s">
        <v>786</v>
      </c>
      <c r="C13" s="245" t="s">
        <v>787</v>
      </c>
      <c r="D13" s="246">
        <v>100</v>
      </c>
    </row>
    <row r="14" spans="1:4" s="213" customFormat="1" ht="97.5" customHeight="1">
      <c r="A14" s="240"/>
      <c r="B14" s="244" t="s">
        <v>788</v>
      </c>
      <c r="C14" s="245" t="s">
        <v>789</v>
      </c>
      <c r="D14" s="246">
        <v>100</v>
      </c>
    </row>
    <row r="15" spans="1:4" s="213" customFormat="1" ht="46.5" customHeight="1">
      <c r="A15" s="240"/>
      <c r="B15" s="244" t="s">
        <v>790</v>
      </c>
      <c r="C15" s="245" t="s">
        <v>791</v>
      </c>
      <c r="D15" s="246">
        <v>100</v>
      </c>
    </row>
    <row r="16" spans="1:4" s="213" customFormat="1" ht="37.5">
      <c r="A16" s="240"/>
      <c r="B16" s="247" t="s">
        <v>792</v>
      </c>
      <c r="C16" s="248" t="s">
        <v>743</v>
      </c>
      <c r="D16" s="249">
        <v>100</v>
      </c>
    </row>
    <row r="17" spans="1:4" s="213" customFormat="1" ht="75">
      <c r="A17" s="240"/>
      <c r="B17" s="247" t="s">
        <v>793</v>
      </c>
      <c r="C17" s="248" t="s">
        <v>794</v>
      </c>
      <c r="D17" s="246">
        <v>100</v>
      </c>
    </row>
    <row r="18" spans="1:4" s="213" customFormat="1" ht="37.5">
      <c r="A18" s="240"/>
      <c r="B18" s="247" t="s">
        <v>795</v>
      </c>
      <c r="C18" s="248" t="s">
        <v>796</v>
      </c>
      <c r="D18" s="249">
        <v>100</v>
      </c>
    </row>
    <row r="19" spans="1:4" s="213" customFormat="1" ht="99.75" customHeight="1">
      <c r="A19" s="240"/>
      <c r="B19" s="250" t="s">
        <v>797</v>
      </c>
      <c r="C19" s="251" t="s">
        <v>798</v>
      </c>
      <c r="D19" s="246">
        <v>100</v>
      </c>
    </row>
    <row r="20" spans="1:4" s="213" customFormat="1" ht="45.75" customHeight="1">
      <c r="A20" s="240"/>
      <c r="B20" s="247" t="s">
        <v>799</v>
      </c>
      <c r="C20" s="248" t="s">
        <v>800</v>
      </c>
      <c r="D20" s="246">
        <v>100</v>
      </c>
    </row>
    <row r="21" spans="1:4" s="213" customFormat="1" ht="44.25" customHeight="1">
      <c r="A21" s="240"/>
      <c r="B21" s="252" t="s">
        <v>801</v>
      </c>
      <c r="C21" s="253" t="s">
        <v>802</v>
      </c>
      <c r="D21" s="254">
        <v>100</v>
      </c>
    </row>
    <row r="22" spans="2:4" ht="18.75">
      <c r="B22" s="148"/>
      <c r="C22" s="150"/>
      <c r="D22" s="150"/>
    </row>
    <row r="26" spans="2:3" ht="18.75">
      <c r="B26" s="195"/>
      <c r="C26" s="255"/>
    </row>
    <row r="27" spans="2:3" ht="18.75">
      <c r="B27" s="195"/>
      <c r="C27" s="255"/>
    </row>
    <row r="28" spans="2:6" ht="18.75">
      <c r="B28" s="227"/>
      <c r="C28" s="256"/>
      <c r="D28" s="229"/>
      <c r="E28" s="229"/>
      <c r="F28" s="229"/>
    </row>
    <row r="29" spans="2:6" ht="18.75">
      <c r="B29" s="227"/>
      <c r="C29" s="256"/>
      <c r="D29" s="229"/>
      <c r="E29" s="229"/>
      <c r="F29" s="229"/>
    </row>
    <row r="30" spans="2:3" ht="18.75">
      <c r="B30" s="195"/>
      <c r="C30" s="255"/>
    </row>
    <row r="31" spans="2:3" ht="18.75">
      <c r="B31" s="195"/>
      <c r="C31" s="255"/>
    </row>
    <row r="32" spans="2:3" ht="18.75">
      <c r="B32" s="195"/>
      <c r="C32" s="255"/>
    </row>
    <row r="33" spans="2:3" ht="18.75">
      <c r="B33" s="195"/>
      <c r="C33" s="255"/>
    </row>
    <row r="34" spans="2:3" ht="18.75">
      <c r="B34" s="195"/>
      <c r="C34" s="255"/>
    </row>
    <row r="35" spans="2:3" ht="18.75">
      <c r="B35" s="195"/>
      <c r="C35" s="255"/>
    </row>
    <row r="36" spans="2:3" ht="18.75">
      <c r="B36" s="195"/>
      <c r="C36" s="46"/>
    </row>
    <row r="37" spans="2:3" ht="18.75">
      <c r="B37" s="195"/>
      <c r="C37" s="46"/>
    </row>
    <row r="38" spans="2:3" ht="18.75">
      <c r="B38" s="195"/>
      <c r="C38" s="46"/>
    </row>
    <row r="39" spans="2:3" ht="18.75">
      <c r="B39" s="195"/>
      <c r="C39" s="46"/>
    </row>
    <row r="40" spans="2:3" ht="18.75">
      <c r="B40" s="195"/>
      <c r="C40" s="46"/>
    </row>
  </sheetData>
  <sheetProtection/>
  <mergeCells count="6">
    <mergeCell ref="C2:D2"/>
    <mergeCell ref="C3:D3"/>
    <mergeCell ref="C4:D4"/>
    <mergeCell ref="C5:D5"/>
    <mergeCell ref="C6:D6"/>
    <mergeCell ref="B9:D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25390625" style="0" customWidth="1"/>
    <col min="3" max="4" width="15.75390625" style="0" customWidth="1"/>
  </cols>
  <sheetData>
    <row r="1" spans="1:4" ht="12.75">
      <c r="A1" s="257"/>
      <c r="B1" s="258"/>
      <c r="C1" s="259" t="s">
        <v>803</v>
      </c>
      <c r="D1" s="259"/>
    </row>
    <row r="2" spans="1:4" ht="12.75" hidden="1">
      <c r="A2" s="257"/>
      <c r="B2" s="258"/>
      <c r="C2" s="132" t="s">
        <v>588</v>
      </c>
      <c r="D2" s="132"/>
    </row>
    <row r="3" spans="1:4" ht="12.75" customHeight="1">
      <c r="A3" s="257"/>
      <c r="B3" s="258"/>
      <c r="C3" s="132" t="s">
        <v>589</v>
      </c>
      <c r="D3" s="132"/>
    </row>
    <row r="4" spans="1:4" ht="12.75">
      <c r="A4" s="257"/>
      <c r="B4" s="258"/>
      <c r="C4" s="132" t="s">
        <v>804</v>
      </c>
      <c r="D4" s="132"/>
    </row>
    <row r="5" spans="1:4" ht="12.75">
      <c r="A5" s="257"/>
      <c r="B5" s="258"/>
      <c r="C5" s="132" t="s">
        <v>805</v>
      </c>
      <c r="D5" s="132"/>
    </row>
    <row r="6" spans="1:4" ht="12.75">
      <c r="A6" s="257"/>
      <c r="B6" s="258"/>
      <c r="C6" s="132" t="s">
        <v>230</v>
      </c>
      <c r="D6" s="132"/>
    </row>
    <row r="8" spans="2:4" ht="17.25" customHeight="1">
      <c r="B8" s="260" t="s">
        <v>806</v>
      </c>
      <c r="C8" s="260"/>
      <c r="D8" s="260"/>
    </row>
    <row r="9" spans="2:4" ht="15.75" customHeight="1">
      <c r="B9" s="260" t="s">
        <v>807</v>
      </c>
      <c r="C9" s="260"/>
      <c r="D9" s="260"/>
    </row>
    <row r="10" spans="2:4" ht="14.25" customHeight="1">
      <c r="B10" s="261"/>
      <c r="C10" s="261"/>
      <c r="D10" s="261"/>
    </row>
    <row r="11" spans="1:4" ht="49.5" customHeight="1">
      <c r="A11" s="262" t="s">
        <v>808</v>
      </c>
      <c r="B11" s="263" t="s">
        <v>809</v>
      </c>
      <c r="C11" s="263" t="s">
        <v>810</v>
      </c>
      <c r="D11" s="263" t="s">
        <v>811</v>
      </c>
    </row>
    <row r="12" spans="1:4" ht="25.5">
      <c r="A12" s="264" t="s">
        <v>812</v>
      </c>
      <c r="B12" s="265" t="s">
        <v>813</v>
      </c>
      <c r="C12" s="266"/>
      <c r="D12" s="267">
        <f>SUM(D13:D13)</f>
        <v>0</v>
      </c>
    </row>
    <row r="13" spans="1:4" ht="12.75">
      <c r="A13" s="268" t="s">
        <v>814</v>
      </c>
      <c r="B13" s="269"/>
      <c r="C13" s="270"/>
      <c r="D13" s="271">
        <v>0</v>
      </c>
    </row>
    <row r="14" spans="1:4" ht="12.75">
      <c r="A14" s="268"/>
      <c r="B14" s="272" t="s">
        <v>815</v>
      </c>
      <c r="C14" s="273"/>
      <c r="D14" s="267">
        <f>SUM(D13:D13)</f>
        <v>0</v>
      </c>
    </row>
    <row r="15" spans="2:4" ht="12.75">
      <c r="B15" s="274"/>
      <c r="C15" s="274"/>
      <c r="D15" s="274"/>
    </row>
  </sheetData>
  <sheetProtection/>
  <mergeCells count="8">
    <mergeCell ref="B8:D8"/>
    <mergeCell ref="B9:D9"/>
    <mergeCell ref="C1:D1"/>
    <mergeCell ref="C2:D2"/>
    <mergeCell ref="C3:D3"/>
    <mergeCell ref="C4:D4"/>
    <mergeCell ref="C5:D5"/>
    <mergeCell ref="C6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" width="9.875" style="0" customWidth="1"/>
    <col min="2" max="2" width="16.25390625" style="0" customWidth="1"/>
    <col min="3" max="3" width="19.25390625" style="0" customWidth="1"/>
    <col min="4" max="4" width="19.375" style="0" customWidth="1"/>
    <col min="5" max="5" width="19.25390625" style="0" customWidth="1"/>
  </cols>
  <sheetData>
    <row r="1" spans="1:5" ht="12.75">
      <c r="A1" s="257"/>
      <c r="D1" s="259" t="s">
        <v>816</v>
      </c>
      <c r="E1" s="259"/>
    </row>
    <row r="2" spans="1:5" ht="12.75" hidden="1">
      <c r="A2" s="257"/>
      <c r="D2" s="132" t="s">
        <v>817</v>
      </c>
      <c r="E2" s="132"/>
    </row>
    <row r="3" spans="1:5" ht="12.75" customHeight="1">
      <c r="A3" s="257"/>
      <c r="D3" s="132" t="s">
        <v>818</v>
      </c>
      <c r="E3" s="132"/>
    </row>
    <row r="4" spans="1:5" ht="12.75">
      <c r="A4" s="257"/>
      <c r="D4" s="132" t="s">
        <v>819</v>
      </c>
      <c r="E4" s="132"/>
    </row>
    <row r="5" spans="1:5" ht="13.5" customHeight="1">
      <c r="A5" s="257"/>
      <c r="D5" s="132" t="s">
        <v>805</v>
      </c>
      <c r="E5" s="132"/>
    </row>
    <row r="6" spans="1:6" ht="12.75">
      <c r="A6" s="257"/>
      <c r="B6" s="258"/>
      <c r="C6" s="258"/>
      <c r="E6" s="275" t="s">
        <v>230</v>
      </c>
      <c r="F6" s="275"/>
    </row>
    <row r="8" spans="2:5" ht="12.75">
      <c r="B8" s="276" t="s">
        <v>820</v>
      </c>
      <c r="C8" s="276"/>
      <c r="D8" s="276"/>
      <c r="E8" s="276"/>
    </row>
    <row r="9" spans="2:5" ht="12.75">
      <c r="B9" s="276" t="s">
        <v>821</v>
      </c>
      <c r="C9" s="276"/>
      <c r="D9" s="276"/>
      <c r="E9" s="276"/>
    </row>
    <row r="10" spans="2:5" ht="12.75">
      <c r="B10" s="276" t="s">
        <v>822</v>
      </c>
      <c r="C10" s="276"/>
      <c r="D10" s="276"/>
      <c r="E10" s="276"/>
    </row>
    <row r="12" spans="2:5" ht="12.75">
      <c r="B12" s="277" t="s">
        <v>823</v>
      </c>
      <c r="C12" s="277"/>
      <c r="D12" s="277"/>
      <c r="E12" s="277"/>
    </row>
    <row r="13" spans="2:5" ht="12.75">
      <c r="B13" s="277" t="s">
        <v>824</v>
      </c>
      <c r="C13" s="277"/>
      <c r="D13" s="277"/>
      <c r="E13" s="277"/>
    </row>
    <row r="15" spans="1:5" ht="45.75" customHeight="1">
      <c r="A15" s="278" t="s">
        <v>808</v>
      </c>
      <c r="B15" s="278" t="s">
        <v>825</v>
      </c>
      <c r="C15" s="278" t="s">
        <v>826</v>
      </c>
      <c r="D15" s="278" t="s">
        <v>827</v>
      </c>
      <c r="E15" s="278" t="s">
        <v>828</v>
      </c>
    </row>
    <row r="16" spans="1:5" ht="12.75">
      <c r="A16" s="279">
        <v>1</v>
      </c>
      <c r="B16" s="279">
        <v>2</v>
      </c>
      <c r="C16" s="279">
        <v>3</v>
      </c>
      <c r="D16" s="279">
        <v>4</v>
      </c>
      <c r="E16" s="279">
        <v>5</v>
      </c>
    </row>
    <row r="17" spans="1:5" ht="27" customHeight="1">
      <c r="A17" s="280"/>
      <c r="B17" s="280"/>
      <c r="C17" s="280"/>
      <c r="D17" s="280"/>
      <c r="E17" s="280"/>
    </row>
    <row r="18" spans="1:5" ht="12.75">
      <c r="A18" s="280"/>
      <c r="B18" s="280" t="s">
        <v>829</v>
      </c>
      <c r="C18" s="280"/>
      <c r="D18" s="281">
        <v>0</v>
      </c>
      <c r="E18" s="280"/>
    </row>
    <row r="21" spans="2:5" ht="12.75">
      <c r="B21" s="277" t="s">
        <v>830</v>
      </c>
      <c r="C21" s="277"/>
      <c r="D21" s="277"/>
      <c r="E21" s="277"/>
    </row>
    <row r="22" spans="2:5" ht="12.75">
      <c r="B22" s="277" t="s">
        <v>831</v>
      </c>
      <c r="C22" s="277"/>
      <c r="D22" s="277"/>
      <c r="E22" s="277"/>
    </row>
    <row r="23" spans="2:5" ht="12.75">
      <c r="B23" s="277" t="s">
        <v>832</v>
      </c>
      <c r="C23" s="277"/>
      <c r="D23" s="277"/>
      <c r="E23" s="277"/>
    </row>
    <row r="24" spans="2:5" ht="12.75">
      <c r="B24" s="282"/>
      <c r="C24" s="282"/>
      <c r="D24" s="282"/>
      <c r="E24" s="282"/>
    </row>
    <row r="25" spans="1:5" ht="62.25" customHeight="1">
      <c r="A25" s="162" t="s">
        <v>833</v>
      </c>
      <c r="B25" s="283"/>
      <c r="C25" s="283"/>
      <c r="D25" s="284" t="s">
        <v>834</v>
      </c>
      <c r="E25" s="285"/>
    </row>
    <row r="26" spans="1:5" ht="27" customHeight="1">
      <c r="A26" s="286" t="s">
        <v>835</v>
      </c>
      <c r="B26" s="287"/>
      <c r="C26" s="287"/>
      <c r="D26" s="288">
        <v>0</v>
      </c>
      <c r="E26" s="289"/>
    </row>
    <row r="27" spans="1:5" ht="27" customHeight="1">
      <c r="A27" s="290" t="s">
        <v>836</v>
      </c>
      <c r="B27" s="290"/>
      <c r="C27" s="290"/>
      <c r="D27" s="291">
        <v>0</v>
      </c>
      <c r="E27" s="292"/>
    </row>
  </sheetData>
  <sheetProtection/>
  <mergeCells count="19">
    <mergeCell ref="B23:E23"/>
    <mergeCell ref="A25:C25"/>
    <mergeCell ref="D25:E25"/>
    <mergeCell ref="A26:C26"/>
    <mergeCell ref="D26:E26"/>
    <mergeCell ref="A27:C27"/>
    <mergeCell ref="D27:E27"/>
    <mergeCell ref="B9:E9"/>
    <mergeCell ref="B10:E10"/>
    <mergeCell ref="B12:E12"/>
    <mergeCell ref="B13:E13"/>
    <mergeCell ref="B21:E21"/>
    <mergeCell ref="B22:E22"/>
    <mergeCell ref="D1:E1"/>
    <mergeCell ref="D2:E2"/>
    <mergeCell ref="D3:E3"/>
    <mergeCell ref="D4:E4"/>
    <mergeCell ref="D5:E5"/>
    <mergeCell ref="B8:E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960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1" width="9.125" style="5" customWidth="1"/>
    <col min="2" max="2" width="57.00390625" style="5" customWidth="1"/>
    <col min="3" max="3" width="13.00390625" style="5" customWidth="1"/>
    <col min="4" max="16384" width="9.125" style="5" customWidth="1"/>
  </cols>
  <sheetData>
    <row r="1" spans="2:3" ht="15.75">
      <c r="B1" s="293" t="s">
        <v>837</v>
      </c>
      <c r="C1" s="293"/>
    </row>
    <row r="2" spans="2:3" ht="15.75">
      <c r="B2" s="293" t="s">
        <v>838</v>
      </c>
      <c r="C2" s="293"/>
    </row>
    <row r="3" spans="2:3" ht="15.75">
      <c r="B3" s="293" t="s">
        <v>839</v>
      </c>
      <c r="C3" s="293"/>
    </row>
    <row r="4" spans="2:3" ht="15.75">
      <c r="B4" s="293" t="s">
        <v>230</v>
      </c>
      <c r="C4" s="293"/>
    </row>
    <row r="5" spans="2:3" ht="39" customHeight="1">
      <c r="B5" s="294" t="s">
        <v>840</v>
      </c>
      <c r="C5" s="294"/>
    </row>
    <row r="6" spans="2:3" ht="15.75">
      <c r="B6" s="295"/>
      <c r="C6" s="295"/>
    </row>
    <row r="7" spans="2:3" ht="15.75">
      <c r="B7" s="296"/>
      <c r="C7" s="296" t="s">
        <v>841</v>
      </c>
    </row>
    <row r="8" spans="2:3" ht="15.75">
      <c r="B8" s="296"/>
      <c r="C8" s="296"/>
    </row>
    <row r="9" spans="2:3" ht="15.75">
      <c r="B9" s="297" t="s">
        <v>842</v>
      </c>
      <c r="C9" s="298"/>
    </row>
    <row r="10" spans="2:3" ht="45.75" customHeight="1">
      <c r="B10" s="299" t="s">
        <v>843</v>
      </c>
      <c r="C10" s="300"/>
    </row>
    <row r="11" spans="2:3" ht="15.75">
      <c r="B11" s="301"/>
      <c r="C11" s="302"/>
    </row>
    <row r="12" spans="2:3" ht="31.5">
      <c r="B12" s="303" t="s">
        <v>844</v>
      </c>
      <c r="C12" s="303" t="s">
        <v>119</v>
      </c>
    </row>
    <row r="13" spans="2:3" ht="15.75">
      <c r="B13" s="304" t="s">
        <v>845</v>
      </c>
      <c r="C13" s="305">
        <f>SUM(C15:C26)</f>
        <v>697.2</v>
      </c>
    </row>
    <row r="14" spans="2:3" ht="15.75">
      <c r="B14" s="301"/>
      <c r="C14" s="306"/>
    </row>
    <row r="15" spans="2:5" ht="15.75">
      <c r="B15" s="307" t="s">
        <v>846</v>
      </c>
      <c r="C15" s="308">
        <v>436.6</v>
      </c>
      <c r="D15" s="309">
        <f>14079*30/1000</f>
        <v>422.37</v>
      </c>
      <c r="E15" s="309">
        <f>C15/0.03</f>
        <v>14553.333333333334</v>
      </c>
    </row>
    <row r="16" spans="2:3" ht="15.75">
      <c r="B16" s="307" t="s">
        <v>847</v>
      </c>
      <c r="C16" s="308">
        <v>73.7</v>
      </c>
    </row>
    <row r="17" spans="2:3" ht="15.75">
      <c r="B17" s="310" t="s">
        <v>848</v>
      </c>
      <c r="C17" s="311">
        <v>42.4</v>
      </c>
    </row>
    <row r="18" spans="2:3" ht="15.75">
      <c r="B18" s="310" t="s">
        <v>849</v>
      </c>
      <c r="C18" s="311">
        <v>20</v>
      </c>
    </row>
    <row r="19" spans="2:3" ht="15.75">
      <c r="B19" s="310" t="s">
        <v>850</v>
      </c>
      <c r="C19" s="311">
        <v>5</v>
      </c>
    </row>
    <row r="20" spans="2:3" ht="15.75">
      <c r="B20" s="307" t="s">
        <v>851</v>
      </c>
      <c r="C20" s="311">
        <v>24.5</v>
      </c>
    </row>
    <row r="21" spans="2:3" ht="15.75">
      <c r="B21" s="307" t="s">
        <v>852</v>
      </c>
      <c r="C21" s="311">
        <v>13</v>
      </c>
    </row>
    <row r="22" spans="2:3" ht="15.75">
      <c r="B22" s="307" t="s">
        <v>853</v>
      </c>
      <c r="C22" s="311">
        <v>7.3</v>
      </c>
    </row>
    <row r="23" spans="2:3" ht="15.75">
      <c r="B23" s="310" t="s">
        <v>854</v>
      </c>
      <c r="C23" s="311">
        <v>4.9</v>
      </c>
    </row>
    <row r="24" spans="2:3" ht="15.75">
      <c r="B24" s="310" t="s">
        <v>855</v>
      </c>
      <c r="C24" s="311">
        <v>10.6</v>
      </c>
    </row>
    <row r="25" spans="2:3" ht="15.75">
      <c r="B25" s="310" t="s">
        <v>856</v>
      </c>
      <c r="C25" s="311">
        <v>47.1</v>
      </c>
    </row>
    <row r="26" spans="2:3" ht="15.75">
      <c r="B26" s="310" t="s">
        <v>857</v>
      </c>
      <c r="C26" s="311">
        <v>12.1</v>
      </c>
    </row>
    <row r="27" spans="2:3" ht="15.75">
      <c r="B27" s="312"/>
      <c r="C27" s="313"/>
    </row>
    <row r="28" spans="2:3" ht="15.75">
      <c r="B28" s="312"/>
      <c r="C28" s="313"/>
    </row>
    <row r="29" spans="2:3" ht="15.75">
      <c r="B29" s="314"/>
      <c r="C29" s="313"/>
    </row>
    <row r="30" spans="2:3" ht="15.75">
      <c r="B30" s="315"/>
      <c r="C30" s="311"/>
    </row>
    <row r="31" spans="2:3" ht="15.75">
      <c r="B31" s="315"/>
      <c r="C31" s="311"/>
    </row>
    <row r="32" spans="2:3" ht="15.75">
      <c r="B32" s="315"/>
      <c r="C32" s="311"/>
    </row>
    <row r="33" spans="2:3" ht="15.75">
      <c r="B33" s="315"/>
      <c r="C33" s="311"/>
    </row>
    <row r="34" spans="2:3" ht="15.75">
      <c r="B34" s="315"/>
      <c r="C34" s="311"/>
    </row>
    <row r="35" spans="2:3" ht="15.75">
      <c r="B35" s="315"/>
      <c r="C35" s="311"/>
    </row>
    <row r="36" spans="2:3" ht="15.75">
      <c r="B36" s="315"/>
      <c r="C36" s="311"/>
    </row>
    <row r="37" spans="2:3" ht="15.75">
      <c r="B37" s="315"/>
      <c r="C37" s="311"/>
    </row>
    <row r="38" spans="2:3" ht="15.75">
      <c r="B38" s="314"/>
      <c r="C38" s="311"/>
    </row>
    <row r="39" spans="2:3" ht="15.75">
      <c r="B39" s="314"/>
      <c r="C39" s="316"/>
    </row>
    <row r="40" spans="2:3" ht="15.75">
      <c r="B40" s="315"/>
      <c r="C40" s="317"/>
    </row>
    <row r="41" spans="2:3" ht="15.75">
      <c r="B41" s="312"/>
      <c r="C41" s="311"/>
    </row>
    <row r="42" spans="2:3" ht="15.75">
      <c r="B42" s="318"/>
      <c r="C42" s="319"/>
    </row>
    <row r="43" spans="2:3" ht="15.75">
      <c r="B43" s="318"/>
      <c r="C43" s="319"/>
    </row>
    <row r="44" spans="2:3" ht="15.75">
      <c r="B44" s="318"/>
      <c r="C44" s="319"/>
    </row>
    <row r="45" spans="2:3" ht="15.75">
      <c r="B45" s="318"/>
      <c r="C45" s="319"/>
    </row>
    <row r="46" spans="2:3" ht="15.75">
      <c r="B46" s="318"/>
      <c r="C46" s="319"/>
    </row>
    <row r="47" spans="2:3" ht="15.75">
      <c r="B47" s="318"/>
      <c r="C47" s="319"/>
    </row>
    <row r="48" spans="2:3" ht="15.75">
      <c r="B48" s="318"/>
      <c r="C48" s="319"/>
    </row>
    <row r="49" spans="2:3" ht="15.75">
      <c r="B49" s="320"/>
      <c r="C49" s="319"/>
    </row>
    <row r="50" spans="2:3" ht="15.75">
      <c r="B50" s="321"/>
      <c r="C50" s="322"/>
    </row>
    <row r="51" ht="15.75">
      <c r="C51" s="323"/>
    </row>
    <row r="52" ht="15.75">
      <c r="C52" s="323"/>
    </row>
    <row r="53" ht="15.75">
      <c r="C53" s="323"/>
    </row>
    <row r="54" ht="15.75">
      <c r="C54" s="323"/>
    </row>
    <row r="55" ht="15.75">
      <c r="C55" s="323"/>
    </row>
    <row r="56" ht="15.75">
      <c r="C56" s="323"/>
    </row>
    <row r="57" ht="15.75">
      <c r="C57" s="323"/>
    </row>
    <row r="58" ht="15.75">
      <c r="C58" s="323"/>
    </row>
    <row r="59" ht="15.75">
      <c r="C59" s="323"/>
    </row>
    <row r="60" ht="15.75">
      <c r="C60" s="323"/>
    </row>
    <row r="61" ht="15.75">
      <c r="C61" s="323"/>
    </row>
    <row r="62" ht="15.75">
      <c r="C62" s="323"/>
    </row>
    <row r="63" ht="15.75">
      <c r="C63" s="323"/>
    </row>
    <row r="64" ht="15.75">
      <c r="C64" s="323"/>
    </row>
    <row r="65" ht="15.75">
      <c r="C65" s="323"/>
    </row>
    <row r="66" ht="15.75">
      <c r="C66" s="323"/>
    </row>
    <row r="67" ht="15.75">
      <c r="C67" s="323"/>
    </row>
    <row r="68" ht="15.75">
      <c r="C68" s="323"/>
    </row>
    <row r="69" ht="15.75">
      <c r="C69" s="323"/>
    </row>
    <row r="70" ht="15.75">
      <c r="C70" s="323"/>
    </row>
    <row r="71" ht="15.75">
      <c r="C71" s="323"/>
    </row>
    <row r="72" ht="15.75">
      <c r="C72" s="323"/>
    </row>
    <row r="73" ht="15.75">
      <c r="C73" s="323"/>
    </row>
    <row r="74" ht="15.75">
      <c r="C74" s="323"/>
    </row>
    <row r="75" ht="15.75">
      <c r="C75" s="323"/>
    </row>
    <row r="76" ht="15.75">
      <c r="C76" s="323"/>
    </row>
    <row r="77" ht="15.75">
      <c r="C77" s="323"/>
    </row>
    <row r="78" ht="15.75">
      <c r="C78" s="323"/>
    </row>
    <row r="79" ht="15.75">
      <c r="C79" s="323"/>
    </row>
    <row r="80" ht="15.75">
      <c r="C80" s="323"/>
    </row>
    <row r="81" ht="15.75">
      <c r="C81" s="323"/>
    </row>
    <row r="82" ht="15.75">
      <c r="C82" s="323"/>
    </row>
    <row r="83" ht="15.75">
      <c r="C83" s="323"/>
    </row>
    <row r="84" ht="15.75">
      <c r="C84" s="323"/>
    </row>
    <row r="85" ht="15.75">
      <c r="C85" s="323"/>
    </row>
    <row r="86" ht="15.75">
      <c r="C86" s="323"/>
    </row>
    <row r="87" ht="15.75">
      <c r="C87" s="323"/>
    </row>
    <row r="88" ht="15.75">
      <c r="C88" s="323"/>
    </row>
    <row r="89" ht="15.75">
      <c r="C89" s="323"/>
    </row>
    <row r="90" ht="15.75">
      <c r="C90" s="323"/>
    </row>
    <row r="91" ht="15.75">
      <c r="C91" s="323"/>
    </row>
    <row r="92" ht="15.75">
      <c r="C92" s="323"/>
    </row>
    <row r="93" ht="15.75">
      <c r="C93" s="323"/>
    </row>
    <row r="94" ht="15.75">
      <c r="C94" s="323"/>
    </row>
    <row r="95" ht="15.75">
      <c r="C95" s="323"/>
    </row>
    <row r="96" ht="15.75">
      <c r="C96" s="323"/>
    </row>
    <row r="97" ht="15.75">
      <c r="C97" s="323"/>
    </row>
    <row r="98" ht="15.75">
      <c r="C98" s="323"/>
    </row>
    <row r="99" ht="15.75">
      <c r="C99" s="323"/>
    </row>
    <row r="100" ht="15.75">
      <c r="C100" s="323"/>
    </row>
    <row r="101" ht="15.75">
      <c r="C101" s="323"/>
    </row>
    <row r="102" ht="15.75">
      <c r="C102" s="323"/>
    </row>
    <row r="103" ht="15.75">
      <c r="C103" s="323"/>
    </row>
    <row r="104" ht="15.75">
      <c r="C104" s="323"/>
    </row>
    <row r="105" ht="15.75">
      <c r="C105" s="323"/>
    </row>
    <row r="106" ht="15.75">
      <c r="C106" s="323"/>
    </row>
    <row r="107" ht="15.75">
      <c r="C107" s="323"/>
    </row>
    <row r="108" ht="15.75">
      <c r="C108" s="323"/>
    </row>
    <row r="109" ht="15.75">
      <c r="C109" s="323"/>
    </row>
    <row r="110" ht="15.75">
      <c r="C110" s="323"/>
    </row>
    <row r="111" ht="15.75">
      <c r="C111" s="323"/>
    </row>
    <row r="112" ht="15.75">
      <c r="C112" s="323"/>
    </row>
    <row r="113" ht="15.75">
      <c r="C113" s="323"/>
    </row>
    <row r="114" ht="15.75">
      <c r="C114" s="323"/>
    </row>
    <row r="115" ht="15.75">
      <c r="C115" s="323"/>
    </row>
    <row r="116" ht="15.75">
      <c r="C116" s="323"/>
    </row>
    <row r="117" ht="15.75">
      <c r="C117" s="323"/>
    </row>
    <row r="118" ht="15.75">
      <c r="C118" s="323"/>
    </row>
    <row r="119" ht="15.75">
      <c r="C119" s="323"/>
    </row>
    <row r="120" ht="15.75">
      <c r="C120" s="323"/>
    </row>
    <row r="121" ht="15.75">
      <c r="C121" s="323"/>
    </row>
    <row r="122" ht="15.75">
      <c r="C122" s="323"/>
    </row>
    <row r="123" ht="15.75">
      <c r="C123" s="323"/>
    </row>
    <row r="124" ht="15.75">
      <c r="C124" s="323"/>
    </row>
    <row r="125" ht="15.75">
      <c r="C125" s="323"/>
    </row>
    <row r="126" ht="15.75">
      <c r="C126" s="323"/>
    </row>
    <row r="127" ht="15.75">
      <c r="C127" s="323"/>
    </row>
    <row r="128" ht="15.75">
      <c r="C128" s="323"/>
    </row>
    <row r="129" ht="15.75">
      <c r="C129" s="323"/>
    </row>
    <row r="130" ht="15.75">
      <c r="C130" s="323"/>
    </row>
    <row r="131" ht="15.75">
      <c r="C131" s="323"/>
    </row>
    <row r="132" ht="15.75">
      <c r="C132" s="323"/>
    </row>
    <row r="133" ht="15.75">
      <c r="C133" s="323"/>
    </row>
    <row r="134" ht="15.75">
      <c r="C134" s="323"/>
    </row>
    <row r="135" ht="15.75">
      <c r="C135" s="323"/>
    </row>
    <row r="136" ht="15.75">
      <c r="C136" s="323"/>
    </row>
    <row r="137" ht="15.75">
      <c r="C137" s="323"/>
    </row>
    <row r="138" ht="15.75">
      <c r="C138" s="323"/>
    </row>
    <row r="139" ht="15.75">
      <c r="C139" s="323"/>
    </row>
    <row r="140" ht="15.75">
      <c r="C140" s="323"/>
    </row>
    <row r="141" ht="15.75">
      <c r="C141" s="323"/>
    </row>
    <row r="142" ht="15.75">
      <c r="C142" s="323"/>
    </row>
    <row r="143" ht="15.75">
      <c r="C143" s="323"/>
    </row>
    <row r="144" ht="15.75">
      <c r="C144" s="323"/>
    </row>
    <row r="145" ht="15.75">
      <c r="C145" s="323"/>
    </row>
    <row r="146" ht="15.75">
      <c r="C146" s="323"/>
    </row>
    <row r="147" ht="15.75">
      <c r="C147" s="323"/>
    </row>
    <row r="148" ht="15.75">
      <c r="C148" s="323"/>
    </row>
    <row r="149" ht="15.75">
      <c r="C149" s="323"/>
    </row>
    <row r="150" ht="15.75">
      <c r="C150" s="323"/>
    </row>
    <row r="151" ht="15.75">
      <c r="C151" s="323"/>
    </row>
    <row r="152" ht="15.75">
      <c r="C152" s="323"/>
    </row>
    <row r="153" ht="15.75">
      <c r="C153" s="323"/>
    </row>
    <row r="154" ht="15.75">
      <c r="C154" s="323"/>
    </row>
    <row r="155" ht="15.75">
      <c r="C155" s="323"/>
    </row>
    <row r="156" ht="15.75">
      <c r="C156" s="323"/>
    </row>
    <row r="157" ht="15.75">
      <c r="C157" s="323"/>
    </row>
    <row r="158" ht="15.75">
      <c r="C158" s="323"/>
    </row>
    <row r="159" ht="15.75">
      <c r="C159" s="323"/>
    </row>
    <row r="160" ht="15.75">
      <c r="C160" s="323"/>
    </row>
    <row r="161" ht="15.75">
      <c r="C161" s="323"/>
    </row>
    <row r="162" ht="15.75">
      <c r="C162" s="323"/>
    </row>
    <row r="163" ht="15.75">
      <c r="C163" s="323"/>
    </row>
    <row r="164" ht="15.75">
      <c r="C164" s="323"/>
    </row>
    <row r="165" ht="15.75">
      <c r="C165" s="323"/>
    </row>
    <row r="166" ht="15.75">
      <c r="C166" s="323"/>
    </row>
    <row r="167" ht="15.75">
      <c r="C167" s="323"/>
    </row>
    <row r="168" ht="15.75">
      <c r="C168" s="323"/>
    </row>
    <row r="169" ht="15.75">
      <c r="C169" s="323"/>
    </row>
    <row r="170" ht="15.75">
      <c r="C170" s="323"/>
    </row>
    <row r="171" ht="15.75">
      <c r="C171" s="323"/>
    </row>
    <row r="172" ht="15.75">
      <c r="C172" s="323"/>
    </row>
    <row r="173" ht="15.75">
      <c r="C173" s="323"/>
    </row>
    <row r="174" ht="15.75">
      <c r="C174" s="323"/>
    </row>
    <row r="175" ht="15.75">
      <c r="C175" s="323"/>
    </row>
    <row r="176" ht="15.75">
      <c r="C176" s="323"/>
    </row>
    <row r="177" ht="15.75">
      <c r="C177" s="323"/>
    </row>
    <row r="178" ht="15.75">
      <c r="C178" s="323"/>
    </row>
    <row r="179" ht="15.75">
      <c r="C179" s="323"/>
    </row>
    <row r="180" ht="15.75">
      <c r="C180" s="323"/>
    </row>
    <row r="181" ht="15.75">
      <c r="C181" s="323"/>
    </row>
    <row r="182" ht="15.75">
      <c r="C182" s="323"/>
    </row>
    <row r="183" ht="15.75">
      <c r="C183" s="323"/>
    </row>
    <row r="184" ht="15.75">
      <c r="C184" s="323"/>
    </row>
    <row r="185" ht="15.75">
      <c r="C185" s="323"/>
    </row>
    <row r="186" ht="15.75">
      <c r="C186" s="323"/>
    </row>
    <row r="187" ht="15.75">
      <c r="C187" s="323"/>
    </row>
    <row r="188" ht="15.75">
      <c r="C188" s="323"/>
    </row>
    <row r="189" ht="15.75">
      <c r="C189" s="323"/>
    </row>
    <row r="190" ht="15.75">
      <c r="C190" s="323"/>
    </row>
    <row r="191" ht="15.75">
      <c r="C191" s="323"/>
    </row>
    <row r="192" ht="15.75">
      <c r="C192" s="323"/>
    </row>
    <row r="193" ht="15.75">
      <c r="C193" s="323"/>
    </row>
    <row r="194" ht="15.75">
      <c r="C194" s="323"/>
    </row>
    <row r="195" ht="15.75">
      <c r="C195" s="323"/>
    </row>
    <row r="196" ht="15.75">
      <c r="C196" s="323"/>
    </row>
    <row r="197" ht="15.75">
      <c r="C197" s="323"/>
    </row>
    <row r="198" ht="15.75">
      <c r="C198" s="323"/>
    </row>
    <row r="199" ht="15.75">
      <c r="C199" s="323"/>
    </row>
    <row r="200" ht="15.75">
      <c r="C200" s="323"/>
    </row>
    <row r="201" ht="15.75">
      <c r="C201" s="323"/>
    </row>
    <row r="202" ht="15.75">
      <c r="C202" s="323"/>
    </row>
    <row r="203" ht="15.75">
      <c r="C203" s="323"/>
    </row>
    <row r="204" ht="15.75">
      <c r="C204" s="323"/>
    </row>
    <row r="205" ht="15.75">
      <c r="C205" s="323"/>
    </row>
    <row r="206" ht="15.75">
      <c r="C206" s="323"/>
    </row>
    <row r="207" ht="15.75">
      <c r="C207" s="323"/>
    </row>
    <row r="208" ht="15.75">
      <c r="C208" s="323"/>
    </row>
    <row r="209" ht="15.75">
      <c r="C209" s="323"/>
    </row>
    <row r="210" ht="15.75">
      <c r="C210" s="323"/>
    </row>
    <row r="211" ht="15.75">
      <c r="C211" s="323"/>
    </row>
    <row r="212" ht="15.75">
      <c r="C212" s="323"/>
    </row>
    <row r="213" ht="15.75">
      <c r="C213" s="323"/>
    </row>
    <row r="214" ht="15.75">
      <c r="C214" s="323"/>
    </row>
    <row r="215" ht="15.75">
      <c r="C215" s="323"/>
    </row>
    <row r="216" ht="15.75">
      <c r="C216" s="323"/>
    </row>
    <row r="217" ht="15.75">
      <c r="C217" s="323"/>
    </row>
    <row r="218" ht="15.75">
      <c r="C218" s="323"/>
    </row>
    <row r="219" ht="15.75">
      <c r="C219" s="323"/>
    </row>
    <row r="220" ht="15.75">
      <c r="C220" s="323"/>
    </row>
    <row r="221" ht="15.75">
      <c r="C221" s="323"/>
    </row>
    <row r="222" ht="15.75">
      <c r="C222" s="323"/>
    </row>
    <row r="223" ht="15.75">
      <c r="C223" s="323"/>
    </row>
    <row r="224" ht="15.75">
      <c r="C224" s="323"/>
    </row>
    <row r="225" ht="15.75">
      <c r="C225" s="323"/>
    </row>
    <row r="226" ht="15.75">
      <c r="C226" s="323"/>
    </row>
    <row r="227" ht="15.75">
      <c r="C227" s="323"/>
    </row>
    <row r="228" ht="15.75">
      <c r="C228" s="323"/>
    </row>
    <row r="229" ht="15.75">
      <c r="C229" s="323"/>
    </row>
    <row r="230" ht="15.75">
      <c r="C230" s="323"/>
    </row>
    <row r="231" ht="15.75">
      <c r="C231" s="323"/>
    </row>
    <row r="232" ht="15.75">
      <c r="C232" s="323"/>
    </row>
    <row r="233" ht="15.75">
      <c r="C233" s="323"/>
    </row>
    <row r="234" ht="15.75">
      <c r="C234" s="323"/>
    </row>
    <row r="235" ht="15.75">
      <c r="C235" s="323"/>
    </row>
    <row r="236" ht="15.75">
      <c r="C236" s="323"/>
    </row>
    <row r="237" ht="15.75">
      <c r="C237" s="323"/>
    </row>
    <row r="238" ht="15.75">
      <c r="C238" s="323"/>
    </row>
    <row r="239" ht="15.75">
      <c r="C239" s="323"/>
    </row>
    <row r="240" ht="15.75">
      <c r="C240" s="323"/>
    </row>
    <row r="241" ht="15.75">
      <c r="C241" s="323"/>
    </row>
    <row r="242" ht="15.75">
      <c r="C242" s="323"/>
    </row>
    <row r="243" ht="15.75">
      <c r="C243" s="323"/>
    </row>
    <row r="244" ht="15.75">
      <c r="C244" s="323"/>
    </row>
    <row r="245" ht="15.75">
      <c r="C245" s="323"/>
    </row>
    <row r="246" ht="15.75">
      <c r="C246" s="323"/>
    </row>
    <row r="247" ht="15.75">
      <c r="C247" s="323"/>
    </row>
    <row r="248" ht="15.75">
      <c r="C248" s="323"/>
    </row>
    <row r="249" ht="15.75">
      <c r="C249" s="323"/>
    </row>
    <row r="250" ht="15.75">
      <c r="C250" s="323"/>
    </row>
    <row r="251" ht="15.75">
      <c r="C251" s="323"/>
    </row>
    <row r="252" ht="15.75">
      <c r="C252" s="323"/>
    </row>
    <row r="253" ht="15.75">
      <c r="C253" s="323"/>
    </row>
    <row r="254" ht="15.75">
      <c r="C254" s="323"/>
    </row>
    <row r="255" ht="15.75">
      <c r="C255" s="323"/>
    </row>
    <row r="256" ht="15.75">
      <c r="C256" s="323"/>
    </row>
    <row r="257" ht="15.75">
      <c r="C257" s="323"/>
    </row>
    <row r="258" ht="15.75">
      <c r="C258" s="323"/>
    </row>
    <row r="259" ht="15.75">
      <c r="C259" s="323"/>
    </row>
    <row r="260" ht="15.75">
      <c r="C260" s="323"/>
    </row>
    <row r="261" ht="15.75">
      <c r="C261" s="323"/>
    </row>
    <row r="262" ht="15.75">
      <c r="C262" s="323"/>
    </row>
    <row r="263" ht="15.75">
      <c r="C263" s="323"/>
    </row>
    <row r="264" ht="15.75">
      <c r="C264" s="323"/>
    </row>
    <row r="265" ht="15.75">
      <c r="C265" s="323"/>
    </row>
    <row r="266" ht="15.75">
      <c r="C266" s="323"/>
    </row>
    <row r="267" ht="15.75">
      <c r="C267" s="323"/>
    </row>
    <row r="268" ht="15.75">
      <c r="C268" s="323"/>
    </row>
    <row r="269" ht="15.75">
      <c r="C269" s="323"/>
    </row>
    <row r="270" ht="15.75">
      <c r="C270" s="323"/>
    </row>
    <row r="271" ht="15.75">
      <c r="C271" s="323"/>
    </row>
    <row r="272" ht="15.75">
      <c r="C272" s="323"/>
    </row>
    <row r="273" ht="15.75">
      <c r="C273" s="323"/>
    </row>
    <row r="274" ht="15.75">
      <c r="C274" s="323"/>
    </row>
    <row r="275" ht="15.75">
      <c r="C275" s="323"/>
    </row>
    <row r="276" ht="15.75">
      <c r="C276" s="323"/>
    </row>
    <row r="277" ht="15.75">
      <c r="C277" s="323"/>
    </row>
    <row r="278" ht="15.75">
      <c r="C278" s="323"/>
    </row>
    <row r="279" ht="15.75">
      <c r="C279" s="323"/>
    </row>
    <row r="280" ht="15.75">
      <c r="C280" s="323"/>
    </row>
    <row r="281" ht="15.75">
      <c r="C281" s="323"/>
    </row>
    <row r="282" ht="15.75">
      <c r="C282" s="323"/>
    </row>
    <row r="283" ht="15.75">
      <c r="C283" s="323"/>
    </row>
    <row r="284" ht="15.75">
      <c r="C284" s="323"/>
    </row>
    <row r="285" ht="15.75">
      <c r="C285" s="323"/>
    </row>
    <row r="286" ht="15.75">
      <c r="C286" s="323"/>
    </row>
    <row r="287" ht="15.75">
      <c r="C287" s="323"/>
    </row>
    <row r="288" ht="15.75">
      <c r="C288" s="323"/>
    </row>
    <row r="289" ht="15.75">
      <c r="C289" s="323"/>
    </row>
    <row r="290" ht="15.75">
      <c r="C290" s="323"/>
    </row>
    <row r="291" ht="15.75">
      <c r="C291" s="323"/>
    </row>
    <row r="292" ht="15.75">
      <c r="C292" s="323"/>
    </row>
    <row r="293" ht="15.75">
      <c r="C293" s="323"/>
    </row>
    <row r="294" ht="15.75">
      <c r="C294" s="323"/>
    </row>
    <row r="295" ht="15.75">
      <c r="C295" s="323"/>
    </row>
    <row r="296" ht="15.75">
      <c r="C296" s="323"/>
    </row>
    <row r="297" ht="15.75">
      <c r="C297" s="323"/>
    </row>
    <row r="298" ht="15.75">
      <c r="C298" s="323"/>
    </row>
    <row r="299" ht="15.75">
      <c r="C299" s="323"/>
    </row>
    <row r="300" ht="15.75">
      <c r="C300" s="323"/>
    </row>
    <row r="301" ht="15.75">
      <c r="C301" s="323"/>
    </row>
    <row r="302" ht="15.75">
      <c r="C302" s="323"/>
    </row>
    <row r="303" ht="15.75">
      <c r="C303" s="323"/>
    </row>
    <row r="304" ht="15.75">
      <c r="C304" s="323"/>
    </row>
    <row r="305" ht="15.75">
      <c r="C305" s="323"/>
    </row>
    <row r="306" ht="15.75">
      <c r="C306" s="323"/>
    </row>
    <row r="307" ht="15.75">
      <c r="C307" s="323"/>
    </row>
    <row r="308" ht="15.75">
      <c r="C308" s="323"/>
    </row>
    <row r="309" ht="15.75">
      <c r="C309" s="323"/>
    </row>
    <row r="310" ht="15.75">
      <c r="C310" s="323"/>
    </row>
    <row r="311" ht="15.75">
      <c r="C311" s="323"/>
    </row>
    <row r="312" ht="15.75">
      <c r="C312" s="323"/>
    </row>
    <row r="313" ht="15.75">
      <c r="C313" s="323"/>
    </row>
    <row r="314" ht="15.75">
      <c r="C314" s="323"/>
    </row>
    <row r="315" ht="15.75">
      <c r="C315" s="323"/>
    </row>
    <row r="316" ht="15.75">
      <c r="C316" s="323"/>
    </row>
    <row r="317" ht="15.75">
      <c r="C317" s="323"/>
    </row>
    <row r="318" ht="15.75">
      <c r="C318" s="323"/>
    </row>
    <row r="319" ht="15.75">
      <c r="C319" s="323"/>
    </row>
    <row r="320" ht="15.75">
      <c r="C320" s="323"/>
    </row>
    <row r="321" ht="15.75">
      <c r="C321" s="323"/>
    </row>
    <row r="322" ht="15.75">
      <c r="C322" s="323"/>
    </row>
    <row r="323" ht="15.75">
      <c r="C323" s="323"/>
    </row>
    <row r="324" ht="15.75">
      <c r="C324" s="323"/>
    </row>
    <row r="325" ht="15.75">
      <c r="C325" s="323"/>
    </row>
    <row r="326" ht="15.75">
      <c r="C326" s="323"/>
    </row>
    <row r="327" ht="15.75">
      <c r="C327" s="323"/>
    </row>
    <row r="328" ht="15.75">
      <c r="C328" s="323"/>
    </row>
    <row r="329" ht="15.75">
      <c r="C329" s="323"/>
    </row>
    <row r="330" ht="15.75">
      <c r="C330" s="323"/>
    </row>
    <row r="331" ht="15.75">
      <c r="C331" s="323"/>
    </row>
    <row r="332" ht="15.75">
      <c r="C332" s="323"/>
    </row>
    <row r="333" ht="15.75">
      <c r="C333" s="323"/>
    </row>
    <row r="334" ht="15.75">
      <c r="C334" s="323"/>
    </row>
    <row r="335" ht="15.75">
      <c r="C335" s="323"/>
    </row>
    <row r="336" ht="15.75">
      <c r="C336" s="323"/>
    </row>
    <row r="337" ht="15.75">
      <c r="C337" s="323"/>
    </row>
    <row r="338" ht="15.75">
      <c r="C338" s="323"/>
    </row>
    <row r="339" ht="15.75">
      <c r="C339" s="323"/>
    </row>
    <row r="340" ht="15.75">
      <c r="C340" s="323"/>
    </row>
    <row r="341" ht="15.75">
      <c r="C341" s="323"/>
    </row>
    <row r="342" ht="15.75">
      <c r="C342" s="323"/>
    </row>
    <row r="343" ht="15.75">
      <c r="C343" s="323"/>
    </row>
    <row r="344" ht="15.75">
      <c r="C344" s="323"/>
    </row>
    <row r="345" ht="15.75">
      <c r="C345" s="323"/>
    </row>
    <row r="346" ht="15.75">
      <c r="C346" s="323"/>
    </row>
    <row r="347" ht="15.75">
      <c r="C347" s="323"/>
    </row>
    <row r="348" ht="15.75">
      <c r="C348" s="323"/>
    </row>
    <row r="349" ht="15.75">
      <c r="C349" s="323"/>
    </row>
    <row r="350" ht="15.75">
      <c r="C350" s="323"/>
    </row>
    <row r="351" ht="15.75">
      <c r="C351" s="323"/>
    </row>
    <row r="352" ht="15.75">
      <c r="C352" s="323"/>
    </row>
    <row r="353" ht="15.75">
      <c r="C353" s="323"/>
    </row>
    <row r="354" ht="15.75">
      <c r="C354" s="323"/>
    </row>
    <row r="355" ht="15.75">
      <c r="C355" s="323"/>
    </row>
    <row r="356" ht="15.75">
      <c r="C356" s="323"/>
    </row>
    <row r="357" ht="15.75">
      <c r="C357" s="323"/>
    </row>
    <row r="358" ht="15.75">
      <c r="C358" s="323"/>
    </row>
    <row r="359" ht="15.75">
      <c r="C359" s="323"/>
    </row>
    <row r="360" ht="15.75">
      <c r="C360" s="323"/>
    </row>
    <row r="361" ht="15.75">
      <c r="C361" s="323"/>
    </row>
    <row r="362" ht="15.75">
      <c r="C362" s="323"/>
    </row>
    <row r="363" ht="15.75">
      <c r="C363" s="323"/>
    </row>
    <row r="364" ht="15.75">
      <c r="C364" s="323"/>
    </row>
    <row r="365" ht="15.75">
      <c r="C365" s="323"/>
    </row>
    <row r="366" ht="15.75">
      <c r="C366" s="323"/>
    </row>
    <row r="367" ht="15.75">
      <c r="C367" s="323"/>
    </row>
    <row r="368" ht="15.75">
      <c r="C368" s="323"/>
    </row>
    <row r="369" ht="15.75">
      <c r="C369" s="323"/>
    </row>
    <row r="370" ht="15.75">
      <c r="C370" s="323"/>
    </row>
    <row r="371" ht="15.75">
      <c r="C371" s="323"/>
    </row>
    <row r="372" ht="15.75">
      <c r="C372" s="323"/>
    </row>
    <row r="373" ht="15.75">
      <c r="C373" s="323"/>
    </row>
    <row r="374" ht="15.75">
      <c r="C374" s="323"/>
    </row>
    <row r="375" ht="15.75">
      <c r="C375" s="323"/>
    </row>
    <row r="376" ht="15.75">
      <c r="C376" s="323"/>
    </row>
    <row r="377" ht="15.75">
      <c r="C377" s="323"/>
    </row>
    <row r="378" ht="15.75">
      <c r="C378" s="323"/>
    </row>
    <row r="379" ht="15.75">
      <c r="C379" s="323"/>
    </row>
    <row r="380" ht="15.75">
      <c r="C380" s="323"/>
    </row>
    <row r="381" ht="15.75">
      <c r="C381" s="323"/>
    </row>
    <row r="382" ht="15.75">
      <c r="C382" s="323"/>
    </row>
    <row r="383" ht="15.75">
      <c r="C383" s="323"/>
    </row>
    <row r="384" ht="15.75">
      <c r="C384" s="323"/>
    </row>
    <row r="385" ht="15.75">
      <c r="C385" s="323"/>
    </row>
    <row r="386" ht="15.75">
      <c r="C386" s="323"/>
    </row>
    <row r="387" ht="15.75">
      <c r="C387" s="323"/>
    </row>
    <row r="388" ht="15.75">
      <c r="C388" s="323"/>
    </row>
    <row r="389" ht="15.75">
      <c r="C389" s="323"/>
    </row>
    <row r="390" ht="15.75">
      <c r="C390" s="323"/>
    </row>
    <row r="391" ht="15.75">
      <c r="C391" s="323"/>
    </row>
    <row r="392" ht="15.75">
      <c r="C392" s="323"/>
    </row>
    <row r="393" ht="15.75">
      <c r="C393" s="323"/>
    </row>
    <row r="394" ht="15.75">
      <c r="C394" s="323"/>
    </row>
    <row r="395" ht="15.75">
      <c r="C395" s="323"/>
    </row>
    <row r="396" ht="15.75">
      <c r="C396" s="323"/>
    </row>
    <row r="397" ht="15.75">
      <c r="C397" s="323"/>
    </row>
    <row r="398" ht="15.75">
      <c r="C398" s="323"/>
    </row>
    <row r="399" ht="15.75">
      <c r="C399" s="323"/>
    </row>
    <row r="400" ht="15.75">
      <c r="C400" s="323"/>
    </row>
    <row r="401" ht="15.75">
      <c r="C401" s="323"/>
    </row>
    <row r="402" ht="15.75">
      <c r="C402" s="323"/>
    </row>
    <row r="403" ht="15.75">
      <c r="C403" s="323"/>
    </row>
    <row r="404" ht="15.75">
      <c r="C404" s="323"/>
    </row>
    <row r="405" ht="15.75">
      <c r="C405" s="323"/>
    </row>
    <row r="406" ht="15.75">
      <c r="C406" s="323"/>
    </row>
    <row r="407" ht="15.75">
      <c r="C407" s="323"/>
    </row>
    <row r="408" ht="15.75">
      <c r="C408" s="323"/>
    </row>
    <row r="409" ht="15.75">
      <c r="C409" s="323"/>
    </row>
    <row r="410" ht="15.75">
      <c r="C410" s="323"/>
    </row>
    <row r="411" ht="15.75">
      <c r="C411" s="323"/>
    </row>
    <row r="412" ht="15.75">
      <c r="C412" s="323"/>
    </row>
    <row r="413" ht="15.75">
      <c r="C413" s="323"/>
    </row>
    <row r="414" ht="15.75">
      <c r="C414" s="323"/>
    </row>
    <row r="415" ht="15.75">
      <c r="C415" s="323"/>
    </row>
    <row r="416" ht="15.75">
      <c r="C416" s="323"/>
    </row>
    <row r="417" ht="15.75">
      <c r="C417" s="323"/>
    </row>
    <row r="418" ht="15.75">
      <c r="C418" s="323"/>
    </row>
    <row r="419" ht="15.75">
      <c r="C419" s="323"/>
    </row>
    <row r="420" ht="15.75">
      <c r="C420" s="323"/>
    </row>
    <row r="421" ht="15.75">
      <c r="C421" s="323"/>
    </row>
    <row r="422" ht="15.75">
      <c r="C422" s="323"/>
    </row>
    <row r="423" ht="15.75">
      <c r="C423" s="323"/>
    </row>
    <row r="424" ht="15.75">
      <c r="C424" s="323"/>
    </row>
    <row r="425" ht="15.75">
      <c r="C425" s="323"/>
    </row>
    <row r="426" ht="15.75">
      <c r="C426" s="323"/>
    </row>
    <row r="427" ht="15.75">
      <c r="C427" s="323"/>
    </row>
    <row r="428" ht="15.75">
      <c r="C428" s="323"/>
    </row>
    <row r="429" ht="15.75">
      <c r="C429" s="323"/>
    </row>
    <row r="430" ht="15.75">
      <c r="C430" s="323"/>
    </row>
    <row r="431" ht="15.75">
      <c r="C431" s="323"/>
    </row>
    <row r="432" ht="15.75">
      <c r="C432" s="323"/>
    </row>
    <row r="433" ht="15.75">
      <c r="C433" s="323"/>
    </row>
    <row r="434" ht="15.75">
      <c r="C434" s="323"/>
    </row>
    <row r="435" ht="15.75">
      <c r="C435" s="323"/>
    </row>
    <row r="436" ht="15.75">
      <c r="C436" s="323"/>
    </row>
    <row r="437" ht="15.75">
      <c r="C437" s="323"/>
    </row>
    <row r="438" ht="15.75">
      <c r="C438" s="323"/>
    </row>
    <row r="439" ht="15.75">
      <c r="C439" s="323"/>
    </row>
    <row r="440" ht="15.75">
      <c r="C440" s="323"/>
    </row>
    <row r="441" ht="15.75">
      <c r="C441" s="323"/>
    </row>
    <row r="442" ht="15.75">
      <c r="C442" s="323"/>
    </row>
    <row r="443" ht="15.75">
      <c r="C443" s="323"/>
    </row>
    <row r="444" ht="15.75">
      <c r="C444" s="323"/>
    </row>
    <row r="445" ht="15.75">
      <c r="C445" s="323"/>
    </row>
    <row r="446" ht="15.75">
      <c r="C446" s="323"/>
    </row>
    <row r="447" ht="15.75">
      <c r="C447" s="323"/>
    </row>
    <row r="448" ht="15.75">
      <c r="C448" s="323"/>
    </row>
    <row r="449" ht="15.75">
      <c r="C449" s="323"/>
    </row>
    <row r="450" ht="15.75">
      <c r="C450" s="323"/>
    </row>
    <row r="451" ht="15.75">
      <c r="C451" s="323"/>
    </row>
    <row r="452" ht="15.75">
      <c r="C452" s="323"/>
    </row>
    <row r="453" ht="15.75">
      <c r="C453" s="323"/>
    </row>
    <row r="454" ht="15.75">
      <c r="C454" s="323"/>
    </row>
    <row r="455" ht="15.75">
      <c r="C455" s="323"/>
    </row>
    <row r="456" ht="15.75">
      <c r="C456" s="323"/>
    </row>
    <row r="457" ht="15.75">
      <c r="C457" s="323"/>
    </row>
    <row r="458" ht="15.75">
      <c r="C458" s="323"/>
    </row>
    <row r="459" ht="15.75">
      <c r="C459" s="323"/>
    </row>
    <row r="460" ht="15.75">
      <c r="C460" s="323"/>
    </row>
    <row r="461" ht="15.75">
      <c r="C461" s="323"/>
    </row>
    <row r="462" ht="15.75">
      <c r="C462" s="323"/>
    </row>
    <row r="463" ht="15.75">
      <c r="C463" s="323"/>
    </row>
    <row r="464" ht="15.75">
      <c r="C464" s="323"/>
    </row>
    <row r="465" ht="15.75">
      <c r="C465" s="323"/>
    </row>
    <row r="466" ht="15.75">
      <c r="C466" s="323"/>
    </row>
    <row r="467" ht="15.75">
      <c r="C467" s="323"/>
    </row>
    <row r="468" ht="15.75">
      <c r="C468" s="323"/>
    </row>
    <row r="469" ht="15.75">
      <c r="C469" s="323"/>
    </row>
    <row r="470" ht="15.75">
      <c r="C470" s="323"/>
    </row>
    <row r="471" ht="15.75">
      <c r="C471" s="323"/>
    </row>
    <row r="472" ht="15.75">
      <c r="C472" s="323"/>
    </row>
    <row r="473" ht="15.75">
      <c r="C473" s="323"/>
    </row>
    <row r="474" ht="15.75">
      <c r="C474" s="323"/>
    </row>
    <row r="475" ht="15.75">
      <c r="C475" s="323"/>
    </row>
    <row r="476" ht="15.75">
      <c r="C476" s="323"/>
    </row>
    <row r="477" ht="15.75">
      <c r="C477" s="323"/>
    </row>
    <row r="478" ht="15.75">
      <c r="C478" s="323"/>
    </row>
    <row r="479" ht="15.75">
      <c r="C479" s="323"/>
    </row>
    <row r="480" ht="15.75">
      <c r="C480" s="323"/>
    </row>
    <row r="481" ht="15.75">
      <c r="C481" s="323"/>
    </row>
    <row r="482" ht="15.75">
      <c r="C482" s="323"/>
    </row>
    <row r="483" ht="15.75">
      <c r="C483" s="323"/>
    </row>
    <row r="484" ht="15.75">
      <c r="C484" s="323"/>
    </row>
    <row r="485" ht="15.75">
      <c r="C485" s="323"/>
    </row>
    <row r="486" ht="15.75">
      <c r="C486" s="323"/>
    </row>
    <row r="487" ht="15.75">
      <c r="C487" s="323"/>
    </row>
    <row r="488" ht="15.75">
      <c r="C488" s="323"/>
    </row>
    <row r="489" ht="15.75">
      <c r="C489" s="323"/>
    </row>
    <row r="490" ht="15.75">
      <c r="C490" s="323"/>
    </row>
    <row r="491" ht="15.75">
      <c r="C491" s="323"/>
    </row>
    <row r="492" ht="15.75">
      <c r="C492" s="323"/>
    </row>
    <row r="493" ht="15.75">
      <c r="C493" s="323"/>
    </row>
    <row r="494" ht="15.75">
      <c r="C494" s="323"/>
    </row>
    <row r="495" ht="15.75">
      <c r="C495" s="323"/>
    </row>
    <row r="496" ht="15.75">
      <c r="C496" s="323"/>
    </row>
    <row r="497" ht="15.75">
      <c r="C497" s="323"/>
    </row>
    <row r="498" ht="15.75">
      <c r="C498" s="323"/>
    </row>
    <row r="499" ht="15.75">
      <c r="C499" s="323"/>
    </row>
    <row r="500" ht="15.75">
      <c r="C500" s="323"/>
    </row>
    <row r="501" ht="15.75">
      <c r="C501" s="323"/>
    </row>
    <row r="502" ht="15.75">
      <c r="C502" s="323"/>
    </row>
    <row r="503" ht="15.75">
      <c r="C503" s="323"/>
    </row>
    <row r="504" ht="15.75">
      <c r="C504" s="323"/>
    </row>
    <row r="505" ht="15.75">
      <c r="C505" s="323"/>
    </row>
    <row r="506" ht="15.75">
      <c r="C506" s="323"/>
    </row>
    <row r="507" ht="15.75">
      <c r="C507" s="323"/>
    </row>
    <row r="508" ht="15.75">
      <c r="C508" s="323"/>
    </row>
    <row r="509" ht="15.75">
      <c r="C509" s="323"/>
    </row>
    <row r="510" ht="15.75">
      <c r="C510" s="323"/>
    </row>
    <row r="511" ht="15.75">
      <c r="C511" s="323"/>
    </row>
    <row r="512" ht="15.75">
      <c r="C512" s="323"/>
    </row>
    <row r="513" ht="15.75">
      <c r="C513" s="323"/>
    </row>
    <row r="514" ht="15.75">
      <c r="C514" s="323"/>
    </row>
    <row r="515" ht="15.75">
      <c r="C515" s="323"/>
    </row>
    <row r="516" ht="15.75">
      <c r="C516" s="323"/>
    </row>
    <row r="517" ht="15.75">
      <c r="C517" s="323"/>
    </row>
    <row r="518" ht="15.75">
      <c r="C518" s="323"/>
    </row>
    <row r="519" ht="15.75">
      <c r="C519" s="323"/>
    </row>
    <row r="520" ht="15.75">
      <c r="C520" s="323"/>
    </row>
    <row r="521" ht="15.75">
      <c r="C521" s="323"/>
    </row>
    <row r="522" ht="15.75">
      <c r="C522" s="323"/>
    </row>
    <row r="523" ht="15.75">
      <c r="C523" s="323"/>
    </row>
    <row r="524" ht="15.75">
      <c r="C524" s="323"/>
    </row>
    <row r="525" ht="15.75">
      <c r="C525" s="323"/>
    </row>
    <row r="526" ht="15.75">
      <c r="C526" s="323"/>
    </row>
    <row r="527" ht="15.75">
      <c r="C527" s="323"/>
    </row>
    <row r="528" ht="15.75">
      <c r="C528" s="323"/>
    </row>
    <row r="529" ht="15.75">
      <c r="C529" s="323"/>
    </row>
    <row r="530" ht="15.75">
      <c r="C530" s="323"/>
    </row>
    <row r="531" ht="15.75">
      <c r="C531" s="323"/>
    </row>
    <row r="532" ht="15.75">
      <c r="C532" s="323"/>
    </row>
    <row r="533" ht="15.75">
      <c r="C533" s="323"/>
    </row>
    <row r="534" ht="15.75">
      <c r="C534" s="323"/>
    </row>
    <row r="535" ht="15.75">
      <c r="C535" s="323"/>
    </row>
    <row r="536" ht="15.75">
      <c r="C536" s="323"/>
    </row>
    <row r="537" ht="15.75">
      <c r="C537" s="323"/>
    </row>
    <row r="538" ht="15.75">
      <c r="C538" s="323"/>
    </row>
    <row r="539" ht="15.75">
      <c r="C539" s="323"/>
    </row>
    <row r="540" ht="15.75">
      <c r="C540" s="323"/>
    </row>
    <row r="541" ht="15.75">
      <c r="C541" s="323"/>
    </row>
    <row r="542" ht="15.75">
      <c r="C542" s="323"/>
    </row>
    <row r="543" ht="15.75">
      <c r="C543" s="323"/>
    </row>
    <row r="544" ht="15.75">
      <c r="C544" s="323"/>
    </row>
    <row r="545" ht="15.75">
      <c r="C545" s="323"/>
    </row>
    <row r="546" ht="15.75">
      <c r="C546" s="323"/>
    </row>
    <row r="547" ht="15.75">
      <c r="C547" s="323"/>
    </row>
    <row r="548" ht="15.75">
      <c r="C548" s="323"/>
    </row>
    <row r="549" ht="15.75">
      <c r="C549" s="323"/>
    </row>
    <row r="550" ht="15.75">
      <c r="C550" s="323"/>
    </row>
    <row r="551" ht="15.75">
      <c r="C551" s="323"/>
    </row>
    <row r="552" ht="15.75">
      <c r="C552" s="323"/>
    </row>
    <row r="553" ht="15.75">
      <c r="C553" s="323"/>
    </row>
    <row r="554" ht="15.75">
      <c r="C554" s="323"/>
    </row>
    <row r="555" ht="15.75">
      <c r="C555" s="323"/>
    </row>
    <row r="556" ht="15.75">
      <c r="C556" s="323"/>
    </row>
    <row r="557" ht="15.75">
      <c r="C557" s="323"/>
    </row>
    <row r="558" ht="15.75">
      <c r="C558" s="323"/>
    </row>
    <row r="559" ht="15.75">
      <c r="C559" s="323"/>
    </row>
    <row r="560" ht="15.75">
      <c r="C560" s="323"/>
    </row>
    <row r="561" ht="15.75">
      <c r="C561" s="323"/>
    </row>
    <row r="562" ht="15.75">
      <c r="C562" s="323"/>
    </row>
    <row r="563" ht="15.75">
      <c r="C563" s="323"/>
    </row>
    <row r="564" ht="15.75">
      <c r="C564" s="323"/>
    </row>
    <row r="565" ht="15.75">
      <c r="C565" s="323"/>
    </row>
    <row r="566" ht="15.75">
      <c r="C566" s="323"/>
    </row>
    <row r="567" ht="15.75">
      <c r="C567" s="323"/>
    </row>
    <row r="568" ht="15.75">
      <c r="C568" s="323"/>
    </row>
    <row r="569" ht="15.75">
      <c r="C569" s="323"/>
    </row>
    <row r="570" ht="15.75">
      <c r="C570" s="323"/>
    </row>
    <row r="571" ht="15.75">
      <c r="C571" s="323"/>
    </row>
    <row r="572" ht="15.75">
      <c r="C572" s="323"/>
    </row>
    <row r="573" ht="15.75">
      <c r="C573" s="323"/>
    </row>
    <row r="574" ht="15.75">
      <c r="C574" s="323"/>
    </row>
    <row r="575" ht="15.75">
      <c r="C575" s="323"/>
    </row>
    <row r="576" ht="15.75">
      <c r="C576" s="323"/>
    </row>
    <row r="577" ht="15.75">
      <c r="C577" s="323"/>
    </row>
    <row r="578" ht="15.75">
      <c r="C578" s="323"/>
    </row>
    <row r="579" ht="15.75">
      <c r="C579" s="323"/>
    </row>
    <row r="580" ht="15.75">
      <c r="C580" s="323"/>
    </row>
    <row r="581" ht="15.75">
      <c r="C581" s="323"/>
    </row>
    <row r="582" ht="15.75">
      <c r="C582" s="323"/>
    </row>
    <row r="583" ht="15.75">
      <c r="C583" s="323"/>
    </row>
    <row r="584" ht="15.75">
      <c r="C584" s="323"/>
    </row>
    <row r="585" ht="15.75">
      <c r="C585" s="323"/>
    </row>
    <row r="586" ht="15.75">
      <c r="C586" s="323"/>
    </row>
    <row r="587" ht="15.75">
      <c r="C587" s="323"/>
    </row>
    <row r="588" ht="15.75">
      <c r="C588" s="323"/>
    </row>
    <row r="589" ht="15.75">
      <c r="C589" s="323"/>
    </row>
    <row r="590" ht="15.75">
      <c r="C590" s="323"/>
    </row>
    <row r="591" ht="15.75">
      <c r="C591" s="323"/>
    </row>
    <row r="592" ht="15.75">
      <c r="C592" s="323"/>
    </row>
    <row r="593" ht="15.75">
      <c r="C593" s="323"/>
    </row>
    <row r="594" ht="15.75">
      <c r="C594" s="323"/>
    </row>
    <row r="595" ht="15.75">
      <c r="C595" s="323"/>
    </row>
    <row r="596" ht="15.75">
      <c r="C596" s="323"/>
    </row>
    <row r="597" ht="15.75">
      <c r="C597" s="323"/>
    </row>
    <row r="598" ht="15.75">
      <c r="C598" s="323"/>
    </row>
    <row r="599" ht="15.75">
      <c r="C599" s="323"/>
    </row>
    <row r="600" ht="15.75">
      <c r="C600" s="323"/>
    </row>
    <row r="601" ht="15.75">
      <c r="C601" s="323"/>
    </row>
    <row r="602" ht="15.75">
      <c r="C602" s="323"/>
    </row>
    <row r="603" ht="15.75">
      <c r="C603" s="323"/>
    </row>
    <row r="604" ht="15.75">
      <c r="C604" s="323"/>
    </row>
    <row r="605" ht="15.75">
      <c r="C605" s="323"/>
    </row>
    <row r="606" ht="15.75">
      <c r="C606" s="323"/>
    </row>
    <row r="607" ht="15.75">
      <c r="C607" s="323"/>
    </row>
    <row r="608" ht="15.75">
      <c r="C608" s="323"/>
    </row>
    <row r="609" ht="15.75">
      <c r="C609" s="323"/>
    </row>
    <row r="610" ht="15.75">
      <c r="C610" s="323"/>
    </row>
    <row r="611" ht="15.75">
      <c r="C611" s="323"/>
    </row>
    <row r="612" ht="15.75">
      <c r="C612" s="323"/>
    </row>
    <row r="613" ht="15.75">
      <c r="C613" s="323"/>
    </row>
    <row r="614" ht="15.75">
      <c r="C614" s="323"/>
    </row>
    <row r="615" ht="15.75">
      <c r="C615" s="323"/>
    </row>
    <row r="616" ht="15.75">
      <c r="C616" s="323"/>
    </row>
    <row r="617" ht="15.75">
      <c r="C617" s="323"/>
    </row>
    <row r="618" ht="15.75">
      <c r="C618" s="323"/>
    </row>
    <row r="619" ht="15.75">
      <c r="C619" s="323"/>
    </row>
    <row r="620" ht="15.75">
      <c r="C620" s="323"/>
    </row>
    <row r="621" ht="15.75">
      <c r="C621" s="323"/>
    </row>
    <row r="622" ht="15.75">
      <c r="C622" s="323"/>
    </row>
    <row r="623" ht="15.75">
      <c r="C623" s="323"/>
    </row>
    <row r="624" ht="15.75">
      <c r="C624" s="323"/>
    </row>
    <row r="625" ht="15.75">
      <c r="C625" s="323"/>
    </row>
    <row r="626" ht="15.75">
      <c r="C626" s="323"/>
    </row>
    <row r="627" ht="15.75">
      <c r="C627" s="323"/>
    </row>
    <row r="628" ht="15.75">
      <c r="C628" s="323"/>
    </row>
    <row r="629" ht="15.75">
      <c r="C629" s="323"/>
    </row>
    <row r="630" ht="15.75">
      <c r="C630" s="323"/>
    </row>
    <row r="631" ht="15.75">
      <c r="C631" s="323"/>
    </row>
    <row r="632" ht="15.75">
      <c r="C632" s="323"/>
    </row>
    <row r="633" ht="15.75">
      <c r="C633" s="323"/>
    </row>
    <row r="634" ht="15.75">
      <c r="C634" s="323"/>
    </row>
    <row r="635" ht="15.75">
      <c r="C635" s="323"/>
    </row>
    <row r="636" ht="15.75">
      <c r="C636" s="323"/>
    </row>
    <row r="637" ht="15.75">
      <c r="C637" s="323"/>
    </row>
    <row r="638" ht="15.75">
      <c r="C638" s="323"/>
    </row>
    <row r="639" ht="15.75">
      <c r="C639" s="323"/>
    </row>
    <row r="640" ht="15.75">
      <c r="C640" s="323"/>
    </row>
    <row r="641" ht="15.75">
      <c r="C641" s="323"/>
    </row>
    <row r="642" ht="15.75">
      <c r="C642" s="323"/>
    </row>
    <row r="643" ht="15.75">
      <c r="C643" s="323"/>
    </row>
    <row r="644" ht="15.75">
      <c r="C644" s="323"/>
    </row>
    <row r="645" ht="15.75">
      <c r="C645" s="323"/>
    </row>
    <row r="646" ht="15.75">
      <c r="C646" s="323"/>
    </row>
    <row r="647" ht="15.75">
      <c r="C647" s="323"/>
    </row>
    <row r="648" ht="15.75">
      <c r="C648" s="323"/>
    </row>
    <row r="649" ht="15.75">
      <c r="C649" s="323"/>
    </row>
    <row r="650" ht="15.75">
      <c r="C650" s="323"/>
    </row>
    <row r="651" ht="15.75">
      <c r="C651" s="323"/>
    </row>
    <row r="652" ht="15.75">
      <c r="C652" s="323"/>
    </row>
    <row r="653" ht="15.75">
      <c r="C653" s="323"/>
    </row>
    <row r="654" ht="15.75">
      <c r="C654" s="323"/>
    </row>
    <row r="655" ht="15.75">
      <c r="C655" s="323"/>
    </row>
    <row r="656" ht="15.75">
      <c r="C656" s="323"/>
    </row>
    <row r="657" ht="15.75">
      <c r="C657" s="323"/>
    </row>
    <row r="658" ht="15.75">
      <c r="C658" s="323"/>
    </row>
    <row r="659" ht="15.75">
      <c r="C659" s="323"/>
    </row>
    <row r="660" ht="15.75">
      <c r="C660" s="323"/>
    </row>
    <row r="661" ht="15.75">
      <c r="C661" s="323"/>
    </row>
    <row r="662" ht="15.75">
      <c r="C662" s="323"/>
    </row>
    <row r="663" ht="15.75">
      <c r="C663" s="323"/>
    </row>
    <row r="664" ht="15.75">
      <c r="C664" s="323"/>
    </row>
    <row r="665" ht="15.75">
      <c r="C665" s="323"/>
    </row>
    <row r="666" ht="15.75">
      <c r="C666" s="323"/>
    </row>
    <row r="667" ht="15.75">
      <c r="C667" s="323"/>
    </row>
    <row r="668" ht="15.75">
      <c r="C668" s="323"/>
    </row>
    <row r="669" ht="15.75">
      <c r="C669" s="323"/>
    </row>
    <row r="670" ht="15.75">
      <c r="C670" s="323"/>
    </row>
    <row r="671" ht="15.75">
      <c r="C671" s="323"/>
    </row>
    <row r="672" ht="15.75">
      <c r="C672" s="323"/>
    </row>
    <row r="673" ht="15.75">
      <c r="C673" s="323"/>
    </row>
    <row r="674" ht="15.75">
      <c r="C674" s="323"/>
    </row>
    <row r="675" ht="15.75">
      <c r="C675" s="323"/>
    </row>
    <row r="676" ht="15.75">
      <c r="C676" s="323"/>
    </row>
    <row r="677" ht="15.75">
      <c r="C677" s="323"/>
    </row>
    <row r="678" ht="15.75">
      <c r="C678" s="323"/>
    </row>
    <row r="679" ht="15.75">
      <c r="C679" s="323"/>
    </row>
    <row r="680" ht="15.75">
      <c r="C680" s="323"/>
    </row>
    <row r="681" ht="15.75">
      <c r="C681" s="323"/>
    </row>
    <row r="682" ht="15.75">
      <c r="C682" s="323"/>
    </row>
    <row r="683" ht="15.75">
      <c r="C683" s="323"/>
    </row>
    <row r="684" ht="15.75">
      <c r="C684" s="323"/>
    </row>
    <row r="685" ht="15.75">
      <c r="C685" s="323"/>
    </row>
    <row r="686" ht="15.75">
      <c r="C686" s="323"/>
    </row>
    <row r="687" ht="15.75">
      <c r="C687" s="323"/>
    </row>
    <row r="688" ht="15.75">
      <c r="C688" s="323"/>
    </row>
    <row r="689" ht="15.75">
      <c r="C689" s="323"/>
    </row>
    <row r="690" ht="15.75">
      <c r="C690" s="323"/>
    </row>
    <row r="691" ht="15.75">
      <c r="C691" s="323"/>
    </row>
    <row r="692" ht="15.75">
      <c r="C692" s="323"/>
    </row>
    <row r="693" ht="15.75">
      <c r="C693" s="323"/>
    </row>
    <row r="694" ht="15.75">
      <c r="C694" s="323"/>
    </row>
    <row r="695" ht="15.75">
      <c r="C695" s="323"/>
    </row>
    <row r="696" ht="15.75">
      <c r="C696" s="323"/>
    </row>
    <row r="697" ht="15.75">
      <c r="C697" s="323"/>
    </row>
    <row r="698" ht="15.75">
      <c r="C698" s="323"/>
    </row>
    <row r="699" ht="15.75">
      <c r="C699" s="323"/>
    </row>
    <row r="700" ht="15.75">
      <c r="C700" s="323"/>
    </row>
    <row r="701" ht="15.75">
      <c r="C701" s="323"/>
    </row>
    <row r="702" ht="15.75">
      <c r="C702" s="323"/>
    </row>
    <row r="703" ht="15.75">
      <c r="C703" s="323"/>
    </row>
    <row r="704" ht="15.75">
      <c r="C704" s="323"/>
    </row>
    <row r="705" ht="15.75">
      <c r="C705" s="323"/>
    </row>
    <row r="706" ht="15.75">
      <c r="C706" s="323"/>
    </row>
    <row r="707" ht="15.75">
      <c r="C707" s="323"/>
    </row>
    <row r="708" ht="15.75">
      <c r="C708" s="323"/>
    </row>
    <row r="709" ht="15.75">
      <c r="C709" s="323"/>
    </row>
    <row r="710" ht="15.75">
      <c r="C710" s="323"/>
    </row>
    <row r="711" ht="15.75">
      <c r="C711" s="323"/>
    </row>
    <row r="712" ht="15.75">
      <c r="C712" s="323"/>
    </row>
    <row r="713" ht="15.75">
      <c r="C713" s="323"/>
    </row>
    <row r="714" ht="15.75">
      <c r="C714" s="323"/>
    </row>
    <row r="715" ht="15.75">
      <c r="C715" s="323"/>
    </row>
    <row r="716" ht="15.75">
      <c r="C716" s="323"/>
    </row>
    <row r="717" ht="15.75">
      <c r="C717" s="323"/>
    </row>
    <row r="718" ht="15.75">
      <c r="C718" s="323"/>
    </row>
    <row r="719" ht="15.75">
      <c r="C719" s="323"/>
    </row>
    <row r="720" ht="15.75">
      <c r="C720" s="323"/>
    </row>
    <row r="721" ht="15.75">
      <c r="C721" s="323"/>
    </row>
    <row r="722" ht="15.75">
      <c r="C722" s="323"/>
    </row>
    <row r="723" ht="15.75">
      <c r="C723" s="323"/>
    </row>
    <row r="724" ht="15.75">
      <c r="C724" s="323"/>
    </row>
    <row r="725" ht="15.75">
      <c r="C725" s="323"/>
    </row>
    <row r="726" ht="15.75">
      <c r="C726" s="323"/>
    </row>
    <row r="727" ht="15.75">
      <c r="C727" s="323"/>
    </row>
    <row r="728" ht="15.75">
      <c r="C728" s="323"/>
    </row>
    <row r="729" ht="15.75">
      <c r="C729" s="323"/>
    </row>
    <row r="730" ht="15.75">
      <c r="C730" s="323"/>
    </row>
    <row r="731" ht="15.75">
      <c r="C731" s="323"/>
    </row>
    <row r="732" ht="15.75">
      <c r="C732" s="323"/>
    </row>
    <row r="733" ht="15.75">
      <c r="C733" s="323"/>
    </row>
    <row r="734" ht="15.75">
      <c r="C734" s="323"/>
    </row>
    <row r="735" ht="15.75">
      <c r="C735" s="323"/>
    </row>
    <row r="736" ht="15.75">
      <c r="C736" s="323"/>
    </row>
    <row r="737" ht="15.75">
      <c r="C737" s="323"/>
    </row>
    <row r="738" ht="15.75">
      <c r="C738" s="323"/>
    </row>
    <row r="739" ht="15.75">
      <c r="C739" s="323"/>
    </row>
    <row r="740" ht="15.75">
      <c r="C740" s="323"/>
    </row>
    <row r="741" ht="15.75">
      <c r="C741" s="323"/>
    </row>
    <row r="742" ht="15.75">
      <c r="C742" s="323"/>
    </row>
    <row r="743" ht="15.75">
      <c r="C743" s="323"/>
    </row>
    <row r="744" ht="15.75">
      <c r="C744" s="323"/>
    </row>
    <row r="745" ht="15.75">
      <c r="C745" s="323"/>
    </row>
    <row r="746" ht="15.75">
      <c r="C746" s="323"/>
    </row>
    <row r="747" ht="15.75">
      <c r="C747" s="323"/>
    </row>
    <row r="748" ht="15.75">
      <c r="C748" s="323"/>
    </row>
    <row r="749" ht="15.75">
      <c r="C749" s="323"/>
    </row>
    <row r="750" ht="15.75">
      <c r="C750" s="323"/>
    </row>
    <row r="751" ht="15.75">
      <c r="C751" s="323"/>
    </row>
    <row r="752" ht="15.75">
      <c r="C752" s="323"/>
    </row>
    <row r="753" ht="15.75">
      <c r="C753" s="323"/>
    </row>
    <row r="754" ht="15.75">
      <c r="C754" s="323"/>
    </row>
    <row r="755" ht="15.75">
      <c r="C755" s="323"/>
    </row>
    <row r="756" ht="15.75">
      <c r="C756" s="323"/>
    </row>
    <row r="757" ht="15.75">
      <c r="C757" s="323"/>
    </row>
    <row r="758" ht="15.75">
      <c r="C758" s="323"/>
    </row>
    <row r="759" ht="15.75">
      <c r="C759" s="323"/>
    </row>
    <row r="760" ht="15.75">
      <c r="C760" s="323"/>
    </row>
    <row r="761" ht="15.75">
      <c r="C761" s="323"/>
    </row>
    <row r="762" ht="15.75">
      <c r="C762" s="323"/>
    </row>
    <row r="763" ht="15.75">
      <c r="C763" s="323"/>
    </row>
    <row r="764" ht="15.75">
      <c r="C764" s="323"/>
    </row>
    <row r="765" ht="15.75">
      <c r="C765" s="323"/>
    </row>
    <row r="766" ht="15.75">
      <c r="C766" s="323"/>
    </row>
    <row r="767" ht="15.75">
      <c r="C767" s="323"/>
    </row>
    <row r="768" ht="15.75">
      <c r="C768" s="323"/>
    </row>
    <row r="769" ht="15.75">
      <c r="C769" s="323"/>
    </row>
    <row r="770" ht="15.75">
      <c r="C770" s="323"/>
    </row>
    <row r="771" ht="15.75">
      <c r="C771" s="323"/>
    </row>
    <row r="772" ht="15.75">
      <c r="C772" s="323"/>
    </row>
    <row r="773" ht="15.75">
      <c r="C773" s="323"/>
    </row>
    <row r="774" ht="15.75">
      <c r="C774" s="323"/>
    </row>
    <row r="775" ht="15.75">
      <c r="C775" s="323"/>
    </row>
    <row r="776" ht="15.75">
      <c r="C776" s="323"/>
    </row>
    <row r="777" ht="15.75">
      <c r="C777" s="323"/>
    </row>
    <row r="778" ht="15.75">
      <c r="C778" s="323"/>
    </row>
    <row r="779" ht="15.75">
      <c r="C779" s="323"/>
    </row>
    <row r="780" ht="15.75">
      <c r="C780" s="323"/>
    </row>
    <row r="781" ht="15.75">
      <c r="C781" s="323"/>
    </row>
    <row r="782" ht="15.75">
      <c r="C782" s="323"/>
    </row>
    <row r="783" ht="15.75">
      <c r="C783" s="323"/>
    </row>
    <row r="784" ht="15.75">
      <c r="C784" s="323"/>
    </row>
    <row r="785" ht="15.75">
      <c r="C785" s="323"/>
    </row>
    <row r="786" ht="15.75">
      <c r="C786" s="323"/>
    </row>
    <row r="787" ht="15.75">
      <c r="C787" s="323"/>
    </row>
    <row r="788" ht="15.75">
      <c r="C788" s="323"/>
    </row>
    <row r="789" ht="15.75">
      <c r="C789" s="323"/>
    </row>
    <row r="790" ht="15.75">
      <c r="C790" s="323"/>
    </row>
    <row r="791" ht="15.75">
      <c r="C791" s="323"/>
    </row>
    <row r="792" ht="15.75">
      <c r="C792" s="323"/>
    </row>
    <row r="793" ht="15.75">
      <c r="C793" s="323"/>
    </row>
    <row r="794" ht="15.75">
      <c r="C794" s="323"/>
    </row>
    <row r="795" ht="15.75">
      <c r="C795" s="323"/>
    </row>
    <row r="796" ht="15.75">
      <c r="C796" s="323"/>
    </row>
    <row r="797" ht="15.75">
      <c r="C797" s="323"/>
    </row>
    <row r="798" ht="15.75">
      <c r="C798" s="323"/>
    </row>
    <row r="799" ht="15.75">
      <c r="C799" s="323"/>
    </row>
    <row r="800" ht="15.75">
      <c r="C800" s="323"/>
    </row>
    <row r="801" ht="15.75">
      <c r="C801" s="323"/>
    </row>
    <row r="802" ht="15.75">
      <c r="C802" s="323"/>
    </row>
    <row r="803" ht="15.75">
      <c r="C803" s="323"/>
    </row>
    <row r="804" ht="15.75">
      <c r="C804" s="323"/>
    </row>
    <row r="805" ht="15.75">
      <c r="C805" s="323"/>
    </row>
    <row r="806" ht="15.75">
      <c r="C806" s="323"/>
    </row>
    <row r="807" ht="15.75">
      <c r="C807" s="323"/>
    </row>
    <row r="808" ht="15.75">
      <c r="C808" s="323"/>
    </row>
    <row r="809" ht="15.75">
      <c r="C809" s="323"/>
    </row>
    <row r="810" ht="15.75">
      <c r="C810" s="323"/>
    </row>
    <row r="811" ht="15.75">
      <c r="C811" s="323"/>
    </row>
    <row r="812" ht="15.75">
      <c r="C812" s="323"/>
    </row>
    <row r="813" ht="15.75">
      <c r="C813" s="323"/>
    </row>
    <row r="814" ht="15.75">
      <c r="C814" s="323"/>
    </row>
    <row r="815" ht="15.75">
      <c r="C815" s="323"/>
    </row>
    <row r="816" ht="15.75">
      <c r="C816" s="323"/>
    </row>
    <row r="817" ht="15.75">
      <c r="C817" s="323"/>
    </row>
    <row r="818" ht="15.75">
      <c r="C818" s="323"/>
    </row>
    <row r="819" ht="15.75">
      <c r="C819" s="323"/>
    </row>
    <row r="820" ht="15.75">
      <c r="C820" s="323"/>
    </row>
    <row r="821" ht="15.75">
      <c r="C821" s="323"/>
    </row>
    <row r="822" ht="15.75">
      <c r="C822" s="323"/>
    </row>
    <row r="823" ht="15.75">
      <c r="C823" s="323"/>
    </row>
    <row r="824" ht="15.75">
      <c r="C824" s="323"/>
    </row>
    <row r="825" ht="15.75">
      <c r="C825" s="323"/>
    </row>
    <row r="826" ht="15.75">
      <c r="C826" s="323"/>
    </row>
    <row r="827" ht="15.75">
      <c r="C827" s="323"/>
    </row>
    <row r="828" ht="15.75">
      <c r="C828" s="323"/>
    </row>
    <row r="829" ht="15.75">
      <c r="C829" s="323"/>
    </row>
    <row r="830" ht="15.75">
      <c r="C830" s="323"/>
    </row>
    <row r="831" ht="15.75">
      <c r="C831" s="323"/>
    </row>
    <row r="832" ht="15.75">
      <c r="C832" s="323"/>
    </row>
    <row r="833" ht="15.75">
      <c r="C833" s="323"/>
    </row>
    <row r="834" ht="15.75">
      <c r="C834" s="323"/>
    </row>
    <row r="835" ht="15.75">
      <c r="C835" s="323"/>
    </row>
    <row r="836" ht="15.75">
      <c r="C836" s="323"/>
    </row>
    <row r="837" ht="15.75">
      <c r="C837" s="323"/>
    </row>
    <row r="838" ht="15.75">
      <c r="C838" s="323"/>
    </row>
    <row r="839" ht="15.75">
      <c r="C839" s="323"/>
    </row>
    <row r="840" ht="15.75">
      <c r="C840" s="323"/>
    </row>
    <row r="841" ht="15.75">
      <c r="C841" s="323"/>
    </row>
    <row r="842" ht="15.75">
      <c r="C842" s="323"/>
    </row>
    <row r="843" ht="15.75">
      <c r="C843" s="323"/>
    </row>
    <row r="844" ht="15.75">
      <c r="C844" s="323"/>
    </row>
    <row r="845" ht="15.75">
      <c r="C845" s="323"/>
    </row>
    <row r="846" ht="15.75">
      <c r="C846" s="323"/>
    </row>
    <row r="847" ht="15.75">
      <c r="C847" s="323"/>
    </row>
    <row r="848" ht="15.75">
      <c r="C848" s="323"/>
    </row>
    <row r="849" ht="15.75">
      <c r="C849" s="323"/>
    </row>
    <row r="850" ht="15.75">
      <c r="C850" s="323"/>
    </row>
    <row r="851" ht="15.75">
      <c r="C851" s="323"/>
    </row>
    <row r="852" ht="15.75">
      <c r="C852" s="323"/>
    </row>
    <row r="853" ht="15.75">
      <c r="C853" s="323"/>
    </row>
    <row r="854" ht="15.75">
      <c r="C854" s="323"/>
    </row>
    <row r="855" ht="15.75">
      <c r="C855" s="323"/>
    </row>
    <row r="856" ht="15.75">
      <c r="C856" s="323"/>
    </row>
    <row r="857" ht="15.75">
      <c r="C857" s="323"/>
    </row>
    <row r="858" ht="15.75">
      <c r="C858" s="323"/>
    </row>
    <row r="859" ht="15.75">
      <c r="C859" s="323"/>
    </row>
    <row r="860" ht="15.75">
      <c r="C860" s="323"/>
    </row>
    <row r="861" ht="15.75">
      <c r="C861" s="323"/>
    </row>
    <row r="862" ht="15.75">
      <c r="C862" s="323"/>
    </row>
    <row r="863" ht="15.75">
      <c r="C863" s="323"/>
    </row>
    <row r="864" ht="15.75">
      <c r="C864" s="323"/>
    </row>
    <row r="865" ht="15.75">
      <c r="C865" s="323"/>
    </row>
    <row r="866" ht="15.75">
      <c r="C866" s="323"/>
    </row>
    <row r="867" ht="15.75">
      <c r="C867" s="323"/>
    </row>
    <row r="868" ht="15.75">
      <c r="C868" s="323"/>
    </row>
    <row r="869" ht="15.75">
      <c r="C869" s="323"/>
    </row>
    <row r="870" ht="15.75">
      <c r="C870" s="323"/>
    </row>
    <row r="871" ht="15.75">
      <c r="C871" s="323"/>
    </row>
    <row r="872" ht="15.75">
      <c r="C872" s="323"/>
    </row>
    <row r="873" ht="15.75">
      <c r="C873" s="323"/>
    </row>
    <row r="874" ht="15.75">
      <c r="C874" s="323"/>
    </row>
    <row r="875" ht="15.75">
      <c r="C875" s="323"/>
    </row>
    <row r="876" ht="15.75">
      <c r="C876" s="323"/>
    </row>
    <row r="877" ht="15.75">
      <c r="C877" s="323"/>
    </row>
    <row r="878" ht="15.75">
      <c r="C878" s="323"/>
    </row>
    <row r="879" ht="15.75">
      <c r="C879" s="323"/>
    </row>
    <row r="880" ht="15.75">
      <c r="C880" s="323"/>
    </row>
    <row r="881" ht="15.75">
      <c r="C881" s="323"/>
    </row>
    <row r="882" ht="15.75">
      <c r="C882" s="323"/>
    </row>
    <row r="883" ht="15.75">
      <c r="C883" s="323"/>
    </row>
    <row r="884" ht="15.75">
      <c r="C884" s="323"/>
    </row>
    <row r="885" ht="15.75">
      <c r="C885" s="323"/>
    </row>
    <row r="886" ht="15.75">
      <c r="C886" s="323"/>
    </row>
    <row r="887" ht="15.75">
      <c r="C887" s="323"/>
    </row>
    <row r="888" ht="15.75">
      <c r="C888" s="323"/>
    </row>
    <row r="889" ht="15.75">
      <c r="C889" s="323"/>
    </row>
    <row r="890" ht="15.75">
      <c r="C890" s="323"/>
    </row>
    <row r="891" ht="15.75">
      <c r="C891" s="323"/>
    </row>
    <row r="892" ht="15.75">
      <c r="C892" s="323"/>
    </row>
    <row r="893" ht="15.75">
      <c r="C893" s="323"/>
    </row>
    <row r="894" ht="15.75">
      <c r="C894" s="323"/>
    </row>
    <row r="895" ht="15.75">
      <c r="C895" s="323"/>
    </row>
    <row r="896" ht="15.75">
      <c r="C896" s="323"/>
    </row>
    <row r="897" ht="15.75">
      <c r="C897" s="323"/>
    </row>
    <row r="898" ht="15.75">
      <c r="C898" s="323"/>
    </row>
    <row r="899" ht="15.75">
      <c r="C899" s="323"/>
    </row>
    <row r="900" ht="15.75">
      <c r="C900" s="323"/>
    </row>
    <row r="901" ht="15.75">
      <c r="C901" s="323"/>
    </row>
    <row r="902" ht="15.75">
      <c r="C902" s="323"/>
    </row>
    <row r="903" ht="15.75">
      <c r="C903" s="323"/>
    </row>
    <row r="904" ht="15.75">
      <c r="C904" s="323"/>
    </row>
    <row r="905" ht="15.75">
      <c r="C905" s="323"/>
    </row>
    <row r="906" ht="15.75">
      <c r="C906" s="323"/>
    </row>
    <row r="907" ht="15.75">
      <c r="C907" s="323"/>
    </row>
    <row r="908" ht="15.75">
      <c r="C908" s="323"/>
    </row>
    <row r="909" ht="15.75">
      <c r="C909" s="323"/>
    </row>
    <row r="910" ht="15.75">
      <c r="C910" s="323"/>
    </row>
    <row r="911" ht="15.75">
      <c r="C911" s="323"/>
    </row>
    <row r="912" ht="15.75">
      <c r="C912" s="323"/>
    </row>
    <row r="913" ht="15.75">
      <c r="C913" s="323"/>
    </row>
    <row r="914" ht="15.75">
      <c r="C914" s="323"/>
    </row>
    <row r="915" ht="15.75">
      <c r="C915" s="323"/>
    </row>
    <row r="916" ht="15.75">
      <c r="C916" s="323"/>
    </row>
    <row r="917" ht="15.75">
      <c r="C917" s="323"/>
    </row>
    <row r="918" ht="15.75">
      <c r="C918" s="323"/>
    </row>
    <row r="919" ht="15.75">
      <c r="C919" s="323"/>
    </row>
    <row r="920" ht="15.75">
      <c r="C920" s="323"/>
    </row>
    <row r="921" ht="15.75">
      <c r="C921" s="323"/>
    </row>
    <row r="922" ht="15.75">
      <c r="C922" s="323"/>
    </row>
    <row r="923" ht="15.75">
      <c r="C923" s="323"/>
    </row>
    <row r="924" ht="15.75">
      <c r="C924" s="323"/>
    </row>
    <row r="925" ht="15.75">
      <c r="C925" s="323"/>
    </row>
    <row r="926" ht="15.75">
      <c r="C926" s="323"/>
    </row>
    <row r="927" ht="15.75">
      <c r="C927" s="323"/>
    </row>
    <row r="928" ht="15.75">
      <c r="C928" s="323"/>
    </row>
    <row r="929" ht="15.75">
      <c r="C929" s="323"/>
    </row>
    <row r="930" ht="15.75">
      <c r="C930" s="323"/>
    </row>
    <row r="931" ht="15.75">
      <c r="C931" s="323"/>
    </row>
    <row r="932" ht="15.75">
      <c r="C932" s="323"/>
    </row>
    <row r="933" ht="15.75">
      <c r="C933" s="323"/>
    </row>
    <row r="934" ht="15.75">
      <c r="C934" s="323"/>
    </row>
    <row r="935" ht="15.75">
      <c r="C935" s="323"/>
    </row>
    <row r="936" ht="15.75">
      <c r="C936" s="323"/>
    </row>
    <row r="937" ht="15.75">
      <c r="C937" s="323"/>
    </row>
    <row r="938" ht="15.75">
      <c r="C938" s="323"/>
    </row>
    <row r="939" ht="15.75">
      <c r="C939" s="323"/>
    </row>
    <row r="940" ht="15.75">
      <c r="C940" s="323"/>
    </row>
    <row r="941" ht="15.75">
      <c r="C941" s="323"/>
    </row>
    <row r="942" ht="15.75">
      <c r="C942" s="323"/>
    </row>
    <row r="943" ht="15.75">
      <c r="C943" s="323"/>
    </row>
    <row r="944" ht="15.75">
      <c r="C944" s="323"/>
    </row>
    <row r="945" ht="15.75">
      <c r="C945" s="323"/>
    </row>
    <row r="946" ht="15.75">
      <c r="C946" s="323"/>
    </row>
    <row r="947" ht="15.75">
      <c r="C947" s="323"/>
    </row>
    <row r="948" ht="15.75">
      <c r="C948" s="323"/>
    </row>
    <row r="949" ht="15.75">
      <c r="C949" s="323"/>
    </row>
    <row r="950" ht="15.75">
      <c r="C950" s="323"/>
    </row>
    <row r="951" ht="15.75">
      <c r="C951" s="323"/>
    </row>
    <row r="952" ht="15.75">
      <c r="C952" s="323"/>
    </row>
    <row r="953" ht="15.75">
      <c r="C953" s="323"/>
    </row>
    <row r="954" ht="15.75">
      <c r="C954" s="323"/>
    </row>
    <row r="955" ht="15.75">
      <c r="C955" s="323"/>
    </row>
    <row r="956" ht="15.75">
      <c r="C956" s="323"/>
    </row>
    <row r="957" ht="15.75">
      <c r="C957" s="323"/>
    </row>
    <row r="958" ht="15.75">
      <c r="C958" s="323"/>
    </row>
    <row r="959" ht="15.75">
      <c r="C959" s="323"/>
    </row>
    <row r="960" ht="15.75">
      <c r="C960" s="323"/>
    </row>
  </sheetData>
  <sheetProtection/>
  <mergeCells count="7">
    <mergeCell ref="B10:C10"/>
    <mergeCell ref="B1:C1"/>
    <mergeCell ref="B2:C2"/>
    <mergeCell ref="B3:C3"/>
    <mergeCell ref="B4:C4"/>
    <mergeCell ref="B5:C5"/>
    <mergeCell ref="B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Ковригина</cp:lastModifiedBy>
  <cp:lastPrinted>2012-01-11T06:54:38Z</cp:lastPrinted>
  <dcterms:created xsi:type="dcterms:W3CDTF">2006-05-15T07:22:37Z</dcterms:created>
  <dcterms:modified xsi:type="dcterms:W3CDTF">2015-05-07T12:58:27Z</dcterms:modified>
  <cp:category/>
  <cp:version/>
  <cp:contentType/>
  <cp:contentStatus/>
</cp:coreProperties>
</file>