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firstSheet="1" activeTab="9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к 8" sheetId="8" r:id="rId8"/>
    <sheet name="Приложение 9" sheetId="9" r:id="rId9"/>
    <sheet name="Приложение 10" sheetId="10" r:id="rId10"/>
  </sheets>
  <definedNames>
    <definedName name="_xlnm.Print_Area" localSheetId="0">'Приложение 1'!$A$1:$J$192</definedName>
  </definedNames>
  <calcPr fullCalcOnLoad="1" refMode="R1C1"/>
</workbook>
</file>

<file path=xl/sharedStrings.xml><?xml version="1.0" encoding="utf-8"?>
<sst xmlns="http://schemas.openxmlformats.org/spreadsheetml/2006/main" count="4926" uniqueCount="793">
  <si>
    <t xml:space="preserve">Субвенции бюджетам  муниципальных районов на осуществление переданных государственных полномочий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 года № 137-РЗ "О наделении органов местного самоуправления муниципальных образований муниципальных районов в Республике Коми 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  </t>
  </si>
  <si>
    <t>Субвенции бюджетам муниципальных районов на компенсацию части родительской платы за содержание ребенка в государственных и муниципальных  учреждениях, реализующих основную общеобразовательную программу дошкольного образования</t>
  </si>
  <si>
    <t>Субсидии бюджетам муниципальных районов на предостваление социальных выплат молодым семьям для приобретения жилья</t>
  </si>
  <si>
    <t xml:space="preserve">Субсидии бюджетам муниципальных районов на реализацию Плана мероприятий на 2009-2011 годы по информатизации библиотек в Республике Коми, утвержденного распоряжением Правительства Рсепублики Коми от 25.08.2008 года № 275-р 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</si>
  <si>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</si>
  <si>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</si>
  <si>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</si>
  <si>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 xml:space="preserve">к  решению   Совета  </t>
  </si>
  <si>
    <t>Приложение № 1</t>
  </si>
  <si>
    <t>уточнение</t>
  </si>
  <si>
    <t xml:space="preserve">НАЛОГИ НА ПРИБЫЛЬ, ДОХОДЫ </t>
  </si>
  <si>
    <t xml:space="preserve">Налог на доходы физических лиц </t>
  </si>
  <si>
    <t xml:space="preserve">НАЛОГИ НА СОВОКУПНЫЙ ДОХОД </t>
  </si>
  <si>
    <t>Единый налог на вмененный доход для отдельных видов деятельности</t>
  </si>
  <si>
    <t>НАЛОГИ НА ИМУЩЕСТВО</t>
  </si>
  <si>
    <t>ГОСУДАРСТВЕННАЯ ПОШЛИНА</t>
  </si>
  <si>
    <t>Государственная пошлина за государственную регистрацию, а также  за совершение прочих юридически значимых действий</t>
  </si>
  <si>
    <t>ДОХОДЫ ОТ ИСПОЛЬЗОВАНИЯ  ИМУЩЕСТВА, НАХОДЯЩЕГОСЯ В ГОСУДАРСТВЕННОЙ И МУНИЦИПАЛЬНОЙ СОБСТВЕННОСТИ</t>
  </si>
  <si>
    <t>ПЛАТЕЖЫ ЗА ПОЛЬЗОВАНИЕ ПРИРОДНЫМИ РЕСУРСАМИ</t>
  </si>
  <si>
    <t>Плата за негативное воздействие на окружающую среду</t>
  </si>
  <si>
    <t>ШТРАФЫ,  САНКЦИИ, ВОЗМЕЩЕНИЕ УЩЕРБА</t>
  </si>
  <si>
    <t>Денежные взыскания (штрафы) и иные суммы , взыскиваемые с лиц, виновных в совершении преступлений, и в возмещение ущерба имуществу</t>
  </si>
  <si>
    <t>Денежные взыскания  (штрафы)  за административные правонарушения в области дорожного движения</t>
  </si>
  <si>
    <t>Прочие поступления от денежных взысканий  (штрафов)  и иных  сумм в возмещение ущерба</t>
  </si>
  <si>
    <t>Прочие поступления от денежных взысканий  (штрафов)  и иных  сумм в возмещение ущерба, зачисляемые  в местные бюджеты</t>
  </si>
  <si>
    <t>ПРОЧИЕ НЕНАЛОГОВЫЕ ДОХОДЫ</t>
  </si>
  <si>
    <t>Прочие  неналоговые  доходы</t>
  </si>
  <si>
    <t>Прочие неналоговые доходы  бюджетов муниципальных районов</t>
  </si>
  <si>
    <t>БЕЗВОЗМЕЗДНЫЕ  ПОСТУПЛЕНИЯ</t>
  </si>
  <si>
    <t xml:space="preserve">БЕЗВОЗМЕЗДНЫЕ  ПОСТУПЛЕНИЯ  ОТ ДРУГИХ БЮДЖЕТОВ БЮДЖЕТНОЙ СИСТЕМЫ РОССИЙСКОЙ ФЕДЕРАЦИИ </t>
  </si>
  <si>
    <t>Дотации бюджетам на поддержку мер по обеспечению сбалансированности  бюджетов</t>
  </si>
  <si>
    <t>Дотации  бюджетам  муниципальных районов  на поддержку мер по обеспечению сбалансированности  бюджетов</t>
  </si>
  <si>
    <t>Прочие субвенции</t>
  </si>
  <si>
    <t>Прочие субсидии</t>
  </si>
  <si>
    <t>ВСЕГО  ДОХОДОВ</t>
  </si>
  <si>
    <t>Единый сельскохозяйственный налог</t>
  </si>
  <si>
    <t>Денежные взыскания (штрафы) за нарушение законодательства в области  обеспечения санитарно - эпидемиологического благополучия человека и законодательства в сфере защиты прав потребителей</t>
  </si>
  <si>
    <t>Государственная пошлина по делам, рассматриваемым в судах общей юрисдикции, мировыми судьями</t>
  </si>
  <si>
    <t>Денежные взыскания (штрафы) и иные суммы , взыскиваемые с лиц, виновных в совершении преступлений, и в возмещение ущерба имуществу, зачисляемые в   бюджеты муниципальных районов</t>
  </si>
  <si>
    <t>Денежные взыскания (штрафы) за нарушение 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 лесного законодательства, водного законодательства</t>
  </si>
  <si>
    <t>Прочие субвенции бюджетам муниципальных районов</t>
  </si>
  <si>
    <t>Прочие субсидии бюджетам муниципальных районов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</si>
  <si>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</si>
  <si>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</si>
  <si>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</si>
  <si>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</si>
  <si>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</si>
  <si>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Денежные взыскания (штрафы) за нарушение   законодательства  об охране и использовании животного мира</t>
  </si>
  <si>
    <t>Денежные взыскания (штрафы) за нарушение   законодательства в области  охраны окружающей среды</t>
  </si>
  <si>
    <t xml:space="preserve">Денежные взыскания (штрафы) за нарушение земельного  законодательства </t>
  </si>
  <si>
    <t>Денежные взыскания (штрафы) за нарушение  законодательства о налогах и сборах</t>
  </si>
  <si>
    <t>Денежные взыскания (штрафы) за нарушение  законодательства о налогах и сборах, предусмотренные статьями 116, 117, 118, пунктами 1 и 2 статьи 120, статьями 125, 126, 128, 129, 129.1, 132, 133,134,  135, 135.1 Налогового кодекса Российской Федерации</t>
  </si>
  <si>
    <t xml:space="preserve">Денежные взыскания (штрафы) за административные правонарушения в области государственного регулирования  производства и оборота спирта, алкогольной, спиртосодержащей и табачной продукции 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</si>
  <si>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</si>
  <si>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судсидии)</t>
  </si>
  <si>
    <t>Субсидии бюджетам на обеспечение жильем молодых семей</t>
  </si>
  <si>
    <t>Субсидии бюджетам муниципальных районов на обеспечение жильем молодых семей</t>
  </si>
  <si>
    <t>Субсидии бюджетам на денежные выплаты медицинскому персоналу фельдшерско-акушерских пунктов, врачам,фельдшерам и медицинским сестрам "Скорой медицинской помощи"</t>
  </si>
  <si>
    <t>Субсидии бюджетам муниципальных районов  на денежные выплаты медицинскому персоналу фельдшерско-акушерских пунктов, врачам,фельдшерам и медицинским сестрам "Скорой медицинской помощи"</t>
  </si>
  <si>
    <t>Субсидии бюджетам муниципальных образований на комплектование книжных фондов  библиотек муниципальных образований</t>
  </si>
  <si>
    <t>Субсидии бюджетам  на комплектование книжных фондов  библиотек муниципальных образований</t>
  </si>
  <si>
    <t>Субвенции бюджетам субъектов  Российской Федерации и муниципальных образований</t>
  </si>
  <si>
    <t>Субвенции бюджетам на  государственную  регистрацию актов гражданского состояния</t>
  </si>
  <si>
    <t xml:space="preserve">Субвенции  бюджетам муниципальных районов  на государственную регистрацию актов гражданского состояния </t>
  </si>
  <si>
    <t>Субвенции бюджетам на составление (изменение, дополнение)  списков кандидатов в присяжные заседатели федеральных судов  общей юрисдикции в  Российской Федерации</t>
  </si>
  <si>
    <t xml:space="preserve">Субвенции бюджетам на осуществление   первичного  воинского учета на территориях, где отсутствуют  военные комиссариаты  </t>
  </si>
  <si>
    <t xml:space="preserve">Субвенции бюджетам муниципальных районов на осуществление   первичного  воинского учета на территориях, где отсутствуют  военные комиссариаты  </t>
  </si>
  <si>
    <t>Субвенции бюджетам  муниципальных образований на ежемесячное денежное вознаграждение за классное руководство</t>
  </si>
  <si>
    <t>Субвенции бюджетам  муниципальных районов  на ежемесячное денежное вознаграждение за классное руководство</t>
  </si>
  <si>
    <t>Субвенции  бюджетам муниципальных районов   на реализацию  муниципальными образовательными учреждениями в Республике Коми основных общеобразовательных программ</t>
  </si>
  <si>
    <t>НАЛОГОВЫЕ И НЕНАЛОГОВЫЕ ДОХОДЫ</t>
  </si>
  <si>
    <t>Доходы, получаемые  ввиде арендной либо иной платы 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</si>
  <si>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</si>
  <si>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Субвенции бюджетам  муниципальных районов на реализацию государственных полномочий по расчету  и предоставлению дотаций на выравнивание уровня бюджетной обеспеченности  поселений в Республике Коми</t>
  </si>
  <si>
    <t xml:space="preserve">к  проекту решения Совета  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</si>
  <si>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</si>
  <si>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муниципальных районов</t>
  </si>
  <si>
    <t>ДОХОДЫ ОТ ПРОДАЖИ МАТЕРИАЛЬНЫХ  И НЕМАТЕРИАЛЬНЫХ АКТИВОВ</t>
  </si>
  <si>
    <t>Доходы от продажи  земельных участков, находящихся в государственной и муниципальной собственности (за исключением  земельных участков автономных учреждений)</t>
  </si>
  <si>
    <t>Доходы от продажи  земельных участков, государственная собственность на которые не разграничена</t>
  </si>
  <si>
    <t xml:space="preserve">Доходы от продажи  земельных участков, государственная собственность на которые не разграничена и которые расположены в границах поселений </t>
  </si>
  <si>
    <t>Дотации бюджетам муниципальных районов на выравнивание  уровня бюджетной обеспеченности</t>
  </si>
  <si>
    <t>Дотации на выравнивание  уровня бюджетной обеспеченности</t>
  </si>
  <si>
    <t>Субсидии бюджетам  муниципальных  образований  на обеспечение мероприятий по  капитальному  ремонту многоквартирных домов и  переселению  граждан 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</t>
  </si>
  <si>
    <t>Субсидии  бюджетам   муниципальных   районов   на обеспечение мероприятий по  капитальному  ремонту многоквартирных   домов    за    счет    средств, поступивших от государственной  корпорации  Фонд содействия реформированию  жилищно-коммунального хозяйства</t>
  </si>
  <si>
    <t>Субсидии  бюджетам   муниципальных   районов   на обеспечение мероприятий по переселению граждан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</t>
  </si>
  <si>
    <t>Субсидии  бюджетам   муниципальных   районов   на обеспечение мероприятий по  капитальному  ремонту многоквартирных домов за счет средств бюджетов</t>
  </si>
  <si>
    <t>муниципального района</t>
  </si>
  <si>
    <t xml:space="preserve"> "Княжпогостский" </t>
  </si>
  <si>
    <t>Субвенции бюджетам муниципальных районов на выполнение передаваемых полномочий субъектов Российской Федерации</t>
  </si>
  <si>
    <t>Субсидии бюджетам муниципальных районов для обеспечения педагогических работников муниципальных образовательных учреждений РК мерами социальной поддержки в части оплаты жилищно-коммунальных услуг</t>
  </si>
  <si>
    <t>Субвенции бюджетам муниципальных районов на составление (изменение, дополнение)  списков кандидатов в присяжные заседатели федеральных судов  общей юрисдикции в  Российской Федерации</t>
  </si>
  <si>
    <t>Субсидии бюджетам муниципальных районов на оснащение центров общественного доступа населения при центральных межпоселенческих библиотеках</t>
  </si>
  <si>
    <t xml:space="preserve"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 </t>
  </si>
  <si>
    <t>Налог  на доходы физических лиц с доходов, облагаемых по налоговой ставке, установленной 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</si>
  <si>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 с доходов, облагаемых по налоговой ставке, установленной  пунктом 1 статьи 224 Налогового кодекса Российской Федерации и полученных 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</si>
  <si>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выдачей регистрационных знаков, приемом квалификационных экзаменов на получение права на управление транспортными средствами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</si>
  <si>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</si>
  <si>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</si>
  <si>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Межбюджетные трансферты бюджетам муниципальных районов на покрытие убытков, возникающих в результате государственного регулирования цен на топливо твердое, реализуемое гражданам для нужд отопления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</si>
  <si>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</si>
  <si>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</si>
  <si>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реализацию полномочий по формированию, исполнению и контролю за исполнением местного бюджета</t>
  </si>
  <si>
    <t>Транспортный налог</t>
  </si>
  <si>
    <t>Транспортный налог с организаций</t>
  </si>
  <si>
    <t>Транспортный налог с физических лиц</t>
  </si>
  <si>
    <t>Субвенции местным  бюджетам на выполнение передаваемых полномочий субъектов Российской Федерации</t>
  </si>
  <si>
    <t>Субвенции бюджетам муниципальных образований  на компенсацию части родительской платы за содержание ребенка в государственных и муниципальных учреждениях, реализующих основную общеобразовательную программу дошкольного образования</t>
  </si>
  <si>
    <t xml:space="preserve">Субвенции бюджетам 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на приобретение или строительство жилья,в соответствии с Законом Республики Коми от 6 октября 2005 года № 103-РЗ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Федерации,имеющих право на получение субсидий (социальных выплат) на приобретение или строительство жилья"  </t>
  </si>
  <si>
    <t xml:space="preserve">Субвенции бюджетам  муниципальных районов на осуществление переданных государственных полномочий по расчету и предоставлению субвенций бюджетам поселений на осуществление полномочий на  государственную регистрацию актов гражданского состояния, в соответствии с Законом Республики Коми от 23 декабря 2008 года № 143-РЗ "О наделении органов местного самоуправления муниципальных образований муниципальных районов в Республике Коми  государственными полномочиями по расчету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состояния"  </t>
  </si>
  <si>
    <t>Наименование показателя</t>
  </si>
  <si>
    <t>Сумма, тыс.рублей</t>
  </si>
  <si>
    <t>000</t>
  </si>
  <si>
    <t>1</t>
  </si>
  <si>
    <t>00</t>
  </si>
  <si>
    <t>00000</t>
  </si>
  <si>
    <t>0000</t>
  </si>
  <si>
    <t>01</t>
  </si>
  <si>
    <t>02000</t>
  </si>
  <si>
    <t>110</t>
  </si>
  <si>
    <t>02010</t>
  </si>
  <si>
    <t>02020</t>
  </si>
  <si>
    <t>02021</t>
  </si>
  <si>
    <t>02022</t>
  </si>
  <si>
    <t>02030</t>
  </si>
  <si>
    <t>05</t>
  </si>
  <si>
    <t>01000</t>
  </si>
  <si>
    <t>02</t>
  </si>
  <si>
    <t>03000</t>
  </si>
  <si>
    <t>06</t>
  </si>
  <si>
    <t>04000</t>
  </si>
  <si>
    <t>01102</t>
  </si>
  <si>
    <t>01202</t>
  </si>
  <si>
    <t>08</t>
  </si>
  <si>
    <t>03010</t>
  </si>
  <si>
    <t>1000</t>
  </si>
  <si>
    <t>07000</t>
  </si>
  <si>
    <t>07140</t>
  </si>
  <si>
    <t>11</t>
  </si>
  <si>
    <t>120</t>
  </si>
  <si>
    <t>03050</t>
  </si>
  <si>
    <t>05000</t>
  </si>
  <si>
    <t>05010</t>
  </si>
  <si>
    <t>12</t>
  </si>
  <si>
    <t>14</t>
  </si>
  <si>
    <t>16</t>
  </si>
  <si>
    <t>17</t>
  </si>
  <si>
    <t>2</t>
  </si>
  <si>
    <t>04014</t>
  </si>
  <si>
    <t>04999</t>
  </si>
  <si>
    <t>151</t>
  </si>
  <si>
    <t>03999</t>
  </si>
  <si>
    <t>03029</t>
  </si>
  <si>
    <t>03003</t>
  </si>
  <si>
    <t>03007</t>
  </si>
  <si>
    <t>03015</t>
  </si>
  <si>
    <t>03021</t>
  </si>
  <si>
    <t>03024</t>
  </si>
  <si>
    <t>02999</t>
  </si>
  <si>
    <t>02008</t>
  </si>
  <si>
    <t>01001</t>
  </si>
  <si>
    <t>01003</t>
  </si>
  <si>
    <t>180</t>
  </si>
  <si>
    <t>05050</t>
  </si>
  <si>
    <t>10</t>
  </si>
  <si>
    <t>05030</t>
  </si>
  <si>
    <t>05035</t>
  </si>
  <si>
    <t>06000</t>
  </si>
  <si>
    <t>430</t>
  </si>
  <si>
    <t>06010</t>
  </si>
  <si>
    <t>140</t>
  </si>
  <si>
    <t>08000</t>
  </si>
  <si>
    <t>21000</t>
  </si>
  <si>
    <t>21050</t>
  </si>
  <si>
    <t>25000</t>
  </si>
  <si>
    <t>25030</t>
  </si>
  <si>
    <t>25050</t>
  </si>
  <si>
    <t>25060</t>
  </si>
  <si>
    <t>28000</t>
  </si>
  <si>
    <t>30000</t>
  </si>
  <si>
    <t>90000</t>
  </si>
  <si>
    <t>90050</t>
  </si>
  <si>
    <t>02024</t>
  </si>
  <si>
    <t>02068</t>
  </si>
  <si>
    <t>02088</t>
  </si>
  <si>
    <t>02089</t>
  </si>
  <si>
    <t>Объем поступлений доходов</t>
  </si>
  <si>
    <t>Субвенциии бюджетам на осуществление полномочий по подготовке проведения статистических переписей</t>
  </si>
  <si>
    <t>Субвенциии бюджетам муниципальных районов на осуществление полномочий по подготовке проведения статистических переписей</t>
  </si>
  <si>
    <t>03002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</si>
  <si>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</si>
  <si>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>Субвенции бюджета муниципальных районов на реализацию подпрограммы "Обеспечение жильем отдельных категорий граждан" целевой республиканской программы "Жилище" на 2008-2012 годы</t>
  </si>
  <si>
    <t xml:space="preserve">  бюджета муниципального района "Княжпогостский" в 2012 году</t>
  </si>
  <si>
    <t>Субсидии  бюджетам   муниципальных   районов   на обеспечение мероприятий по  капитальному  ремонту многоквартирных домов и по переселению граждан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</t>
  </si>
  <si>
    <t xml:space="preserve">Субсидии бюджетам муниципальных районов на содержание автомобильных дорог общего пользования местного значения </t>
  </si>
  <si>
    <t>Cубсидии бюджетам муниципальных районов на строительство и реконструкцию муниципальных учреждений культуры в рамках реализации ДРЦП "Развитие инфраструктуры отрасли "Культура" в Республике Коми (2011-2013 годы)"</t>
  </si>
  <si>
    <t>Субсидии на внедрение информационных технологийв рамках реализации Концепции информатизации в сфере культуры</t>
  </si>
  <si>
    <t>Субвенция на строительство, приобретение, реконструкции жилых помещений для обеспечения детей-сирот и детей, оставшихся без попечения родителей, а также лиц из числа детей-сирот и детей, оставшихся без попечения родителей жилыми помещениями муниципального жилищного фонда по договорма социального найма</t>
  </si>
  <si>
    <t>Субсидии бюджетам муниципальных районов на подготовку и перевод на природный газ муниципального жилищного фонда в рамках реализации долгосрочной целевой программы "Газификация населенных пунктов РК (2011-2013)"</t>
  </si>
  <si>
    <t>02009</t>
  </si>
  <si>
    <t>Субсидии бюджетам на государственную поддержку малого и среднего предпринимательства (включая крестьянские (фермерские) хозяйства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</si>
  <si>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</si>
  <si>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для нужд отопления</t>
  </si>
  <si>
    <t>Субвенции бюджетам муниципальных районов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</si>
  <si>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Федерации", за счет средств поступающих из Федерального бюджета</t>
  </si>
  <si>
    <t>Субсидии бюджетам  муниципальных  образований  на обеспечение мероприятий по  капитальному  ремонту многоквартирных домов и  переселению  граждан  из аварийного  жилищного  фонда  за   счет   средств бюджетов Республики Коми</t>
  </si>
  <si>
    <t>Субсидии  бюджетам   муниципальных   районов   на обеспечение мероприятий по  капитальному  ремонту многоквартирных домов и  переселению  граждан  из аварийного  жилищного  фонда  за   счет   средств бюджетов Республики Коми</t>
  </si>
  <si>
    <t xml:space="preserve">Субсидии  бюджетам   муниципальных   районов   на обеспечение мероприятий по переселению граждан из аварийного  жилищного  фонда  за   счет   средств бюджетов Республики Коми
</t>
  </si>
  <si>
    <t>Субсидии бюджетам муниципальных районов  на мероприятия по проведению   оздоровительной кампании детей (Долгосрочная республиканская целевая программа "Дети Республики Коми на 2012-2015 годы")</t>
  </si>
  <si>
    <t>Субвенции на организацию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на територрии Республики Коми</t>
  </si>
  <si>
    <t>Субвенции бюджетам на денежные выплаты медицинскому персоналу фельдшерско-акушерских пунктов, врачам,фельдшерам и медицинским сестрам учреждений и подразделений скорой медицинской помощи за счет средств, поступающих из федерального бюджета</t>
  </si>
  <si>
    <t>03055</t>
  </si>
  <si>
    <t>03070</t>
  </si>
  <si>
    <t>Иные межбюджетные трансферты бюджетам муниципальных районов на мероприятия по организации питания обучающихся 1-4 классов в муниципальных образовательных учреждениях в Республике Коми (Долгосрочная республиканская целевая программа "Дети Республики Коми на 2012-2015 годы")</t>
  </si>
  <si>
    <t>04034</t>
  </si>
  <si>
    <t>Межбюджетные трансферты, передаваемые бюджетам муниципальных образований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</si>
  <si>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Субсидии  бюджетам  муниципальных районов на  функционирование информационно-маркетинговых центров малого среднего предпринимательства (в рамках реализации долгосрочной республиканской целевой программы "Развитие и поддержка малого и среднего предпринимательства в РК на 2012-2013 годы")</t>
  </si>
  <si>
    <t>0002</t>
  </si>
  <si>
    <t>0001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</si>
  <si>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</si>
  <si>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</si>
  <si>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</si>
  <si>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05013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</si>
  <si>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</si>
  <si>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</si>
  <si>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13</t>
  </si>
  <si>
    <t>ДОХОДЫ ОТ ОКАЗАНИЯ ПЛАТНЫХ УСЛУГ (РАБОТ) И КОМПЕНСАЦИИ ЗАТРАТ ГОСУДАРСТВА</t>
  </si>
  <si>
    <t>130</t>
  </si>
  <si>
    <t xml:space="preserve">Доходы от оказания платных услуг (работ) </t>
  </si>
  <si>
    <t>01990</t>
  </si>
  <si>
    <t>Прочие доходы от оказания платных услуг (работ)</t>
  </si>
  <si>
    <t>01995</t>
  </si>
  <si>
    <t>Прочие доходы от оказания платных услуг (работ) получателями средств бюджетов муниципальных районов</t>
  </si>
  <si>
    <t>06013</t>
  </si>
  <si>
    <t>01011</t>
  </si>
  <si>
    <t>01021</t>
  </si>
  <si>
    <t>01041</t>
  </si>
  <si>
    <t>Налог, взимаемый в виде стоимости патента в связи с применением упрощенной системы налогообложения</t>
  </si>
  <si>
    <t>Cубсидии бюджетам муниципальных районов на ремонт, приобретение спецоборудования, комплектование фондов, внедрение информ.технологий в муници пальных учреждениях культурыДРЦП "Развитие инфраструктуры отрасли "Культура" в Республике Коми (2011-2013 годы)"</t>
  </si>
  <si>
    <t>Cубсидии бюджетам муниципальных районов на софинансирование объектов капитального строительства муниципальной собственности (Долгосрочная республиканская целевая программа "Чистая вода в Республике Коми (2011-2017)"</t>
  </si>
  <si>
    <t>Cубсидии бюджетам муниципальных районов на софинансирование объектов капитального строительства муниципальной собственности (Долгосрочная республиканская целевая программа "Обращение с отходами производства и потребления в Республике Коми (2012-2016 годы)")</t>
  </si>
  <si>
    <t xml:space="preserve">Субсидии на реализацию долгосрочной республиканской целевой программы
"Модернизация дошкольного образования в Республике Коми
(2012 - 2015 годы)"
</t>
  </si>
  <si>
    <t>02051</t>
  </si>
  <si>
    <t>Субсидии бюджетам на реализацию федеральных целевых программ</t>
  </si>
  <si>
    <t>Субсидии бюджетам муниципальных районов на обеспечение жильем молодых семей за счет средств федерального бюджета</t>
  </si>
  <si>
    <t>Субсидии бюджетам муниципальных районов на ремонт дворовых территорий населенных пунктов</t>
  </si>
  <si>
    <t>Субсидии бюджетам муниципальных районов на ремонт, улиц, проездов населенных пунктов</t>
  </si>
  <si>
    <t xml:space="preserve">Субсидии бюджетам муниципальных районов на ремонт автомобильных дорог общего пользования местного значения </t>
  </si>
  <si>
    <t>Межбюджетные трансферты, передаваемые бюджетам муниципальных районов на осуществление части полномочий по проведению капитального ремонта МКД</t>
  </si>
  <si>
    <t>04025</t>
  </si>
  <si>
    <t>Межбюджетные трансферты, на комплектование книжных фондов библиотек муниципальных образований и государственных библиотек городв Москва и Санкт-Петербург</t>
  </si>
  <si>
    <t xml:space="preserve">Межбюджетные трансферты,  передаваемые  бюджетам на  комплектование  книжных   фондов   библиотек муниципальных  образований   и   государственных                               библиотек городов Москвы и Санкт-Петербурга
</t>
  </si>
  <si>
    <t>03078</t>
  </si>
  <si>
    <t xml:space="preserve">Субвенции бюджетам муниципальных образований на модернизацию региональных систем общего образования
</t>
  </si>
  <si>
    <t xml:space="preserve">Субсидии  бюджетам  муниципальных  районов  на  государственную  поддержку  малого  и   среднего  предпринимательства,    включая     крестьянские  (фермерские) хозяйства
</t>
  </si>
  <si>
    <t xml:space="preserve">Субсидии  бюджетам  муниципальных  районов  на  софинансирование реализации муниципальных целевых программ развития малого  и   среднего  предпринимательства (в рамках реализации долгосрочной республиканской целевой программы "Развитие и поддержка малого и среднего предпринимательства в РК на 2012-2013 годы")
</t>
  </si>
  <si>
    <t xml:space="preserve">Субсидии бюджетам муниципальных образований на модернизацию региональных систем общего образования
</t>
  </si>
  <si>
    <t>02145</t>
  </si>
  <si>
    <t>Субсидии на обеспечение первичных мер пожарной безопасности муниципальных образовательных учреждений (в рамках реализации целевой республиканской программы "Противопожарная защита учреждений социальной сферы в Республике Коми (2009-2013годы)")</t>
  </si>
  <si>
    <t>Субсидии на обеспечение первичных мер пожарной безопасности муниципальной системы здравоохранения (в рамках реализации целевой республиканской программы "Противопожарная защита учреждений социальной сферы в Республике Коми (2009-2013годы)")</t>
  </si>
  <si>
    <t>Cубсидии бюджетам муниципальных районов на строительство и реконструкцию муниципальных учреждений культуры в рамках реализации ДРЦП "Развитие инфраструктуры отрасли "Физической культура и спорта" в Республике Коми (2011-2013 годы)"</t>
  </si>
  <si>
    <t>от  31.07.2012  №124</t>
  </si>
  <si>
    <t>Приложение № 2</t>
  </si>
  <si>
    <t xml:space="preserve">к проекту решения Совета </t>
  </si>
  <si>
    <t xml:space="preserve">к решению Совета </t>
  </si>
  <si>
    <t>муниципального района "Княжпогостский"</t>
  </si>
  <si>
    <t>от 31.07.2012г. №124</t>
  </si>
  <si>
    <t xml:space="preserve">Ведомственная структура расходов бюджета муниципального района </t>
  </si>
  <si>
    <t>"Княжпогостский" на 2012 год</t>
  </si>
  <si>
    <t>тыс.рублей</t>
  </si>
  <si>
    <t>Наименование</t>
  </si>
  <si>
    <t>Отд.</t>
  </si>
  <si>
    <t>Рз</t>
  </si>
  <si>
    <t>ПР</t>
  </si>
  <si>
    <t>ЦСР</t>
  </si>
  <si>
    <t>ВР</t>
  </si>
  <si>
    <t>уточнения июль</t>
  </si>
  <si>
    <t>3</t>
  </si>
  <si>
    <t>4</t>
  </si>
  <si>
    <t>5</t>
  </si>
  <si>
    <t>6</t>
  </si>
  <si>
    <t>В С Е Г О</t>
  </si>
  <si>
    <t>Администрация муниципального района "Княжпогостский"</t>
  </si>
  <si>
    <t>923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</si>
  <si>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</si>
  <si>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</si>
  <si>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</si>
  <si>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</si>
  <si>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</si>
  <si>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</si>
  <si>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</si>
  <si>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</si>
  <si>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</si>
  <si>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</si>
  <si>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</si>
  <si>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</si>
  <si>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</si>
  <si>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</si>
  <si>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</si>
  <si>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</si>
  <si>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</si>
  <si>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</si>
  <si>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</si>
  <si>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Глава местной администрации (исполнительно-распорядительного органа муниципального образования)</t>
  </si>
  <si>
    <t>002 08 00</t>
  </si>
  <si>
    <t>Осуществление переданных государственных полномочий Республики Коми в области государственной поддержки граждан Российской Федерации, имеющих право на получение субсидий на приобретение или строительство жилья, в соответствии с Законом Республики Коми от 6 октября 2005 года № 103-РЗ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</t>
  </si>
  <si>
    <t>002 60 00</t>
  </si>
  <si>
    <t>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</si>
  <si>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002 91 00</t>
  </si>
  <si>
    <r>
      <t xml:space="preserve">Осуществление переданных государственных полномочий </t>
    </r>
    <r>
      <rPr>
        <sz val="12"/>
        <rFont val="Times New Roman"/>
        <family val="1"/>
      </rPr>
      <t>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Федерации".</t>
    </r>
  </si>
  <si>
    <t>002 92 00</t>
  </si>
  <si>
    <t>Целевые программы муниципальных образований</t>
  </si>
  <si>
    <t>795 00 00</t>
  </si>
  <si>
    <t>Муниципальная долгосрочная программа "Развитие муниципальной службы в администрации муниципального района "Княжпогостский" на 2010-2013 годы"</t>
  </si>
  <si>
    <t>795 23 00</t>
  </si>
  <si>
    <t xml:space="preserve">Судебная система </t>
  </si>
  <si>
    <t>Составление (изменение и дополнение)списков кандидатов в присяжные заседатели федеральных
судов общей юрисдикции в Российской Федерации</t>
  </si>
  <si>
    <t>001 40 00</t>
  </si>
  <si>
    <t>Резервные фонды</t>
  </si>
  <si>
    <t>070 00 00</t>
  </si>
  <si>
    <t>Резервные фонды местных администраций</t>
  </si>
  <si>
    <t>070 05 00</t>
  </si>
  <si>
    <t>Резервные средства</t>
  </si>
  <si>
    <t>870</t>
  </si>
  <si>
    <t>Другие общегосударственные вопросы</t>
  </si>
  <si>
    <t>Осуществление полномочий по подготовке проведения статистических переписей</t>
  </si>
  <si>
    <t>001 43 00</t>
  </si>
  <si>
    <t>Выполнение функций органами местного самоуправления</t>
  </si>
  <si>
    <t>500</t>
  </si>
  <si>
    <t>Выполнение других обязательств государства</t>
  </si>
  <si>
    <t>092 03 00</t>
  </si>
  <si>
    <t>Закупка товаров, работ, услуг в целях формирования государственного материального резерва</t>
  </si>
  <si>
    <t>230</t>
  </si>
  <si>
    <t>Специальные расходы</t>
  </si>
  <si>
    <t>880</t>
  </si>
  <si>
    <t>Муниципальная целевая программа "Профилактика правонарушений, укрепление правопорядка и общественной безопасности в Княжпогостском районе на 2012 года" ("Правопорядок-2012")</t>
  </si>
  <si>
    <t>795 01 00</t>
  </si>
  <si>
    <t>Субсидии юридическим лицам (кроме государственных учреждений) и физическим лицам-производителям товаров, работ, услуг</t>
  </si>
  <si>
    <t>810</t>
  </si>
  <si>
    <t>Национальная экономика</t>
  </si>
  <si>
    <t>Сельское хозяйство и рыболовство</t>
  </si>
  <si>
    <t>Муниципальная целевая программа "Развитие сельского хозяйства и регулирования рынков сельскохозяйственной продукции, сырья и продовольствия в Княжпогостском районе на 2010-2012 годы"</t>
  </si>
  <si>
    <t>795 04 00</t>
  </si>
  <si>
    <t>Дорожное хозяйство (дорожные фонды)</t>
  </si>
  <si>
    <t>09</t>
  </si>
  <si>
    <t>Дорожное хозяйство</t>
  </si>
  <si>
    <t>315 00 00</t>
  </si>
  <si>
    <t>Содержание и управление дорожным хозяйством</t>
  </si>
  <si>
    <t>315 01 00</t>
  </si>
  <si>
    <t>Капитальный ремонт и ремонт автомобильных дорог общего пользования местного значения</t>
  </si>
  <si>
    <t>315 01 25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</si>
  <si>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</si>
  <si>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</si>
  <si>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Другие вопросы в области национальной экономики</t>
  </si>
  <si>
    <t>Руководство и управление в сфере установленных функций</t>
  </si>
  <si>
    <t>Реализация государственных функций в области национальной экономики</t>
  </si>
  <si>
    <t>340 00 00</t>
  </si>
  <si>
    <t>Государственная поддержка отдельных отраслей промышленности и топливно-энергетического комплекса</t>
  </si>
  <si>
    <t>340 83 00</t>
  </si>
  <si>
    <t>Возмещение убытков, возникающих в результате государственного регулирования цен на топливо твердое, реализуемое гражданам для нужд отопления</t>
  </si>
  <si>
    <t>340 83 20</t>
  </si>
  <si>
    <t>Малое и среднее предпринимательство</t>
  </si>
  <si>
    <t>345 00 00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</si>
  <si>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</si>
  <si>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345 01 00</t>
  </si>
  <si>
    <t>2030,7</t>
  </si>
  <si>
    <t>Иные безвозмездные и безвозвратные пеерчисления</t>
  </si>
  <si>
    <t>522 00 00</t>
  </si>
  <si>
    <t>Долгосрочная республиканская целевая программа "Развитие и поддержка малого и среднего предпринимательства в Республике Коми 2012-2013 годы)"</t>
  </si>
  <si>
    <t>522 09 00</t>
  </si>
  <si>
    <t>923,8</t>
  </si>
  <si>
    <t>Муниципальная целевая программа "Развитие и поддержка малого предпринимательства и потребительской кооперации в Княжпогостском районе на 2011-2013 годы"</t>
  </si>
  <si>
    <t>795 05 00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</si>
  <si>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</si>
  <si>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</si>
  <si>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</si>
  <si>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</si>
  <si>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</si>
  <si>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</si>
  <si>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</si>
  <si>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098 01 01</t>
  </si>
  <si>
    <t>Субсидии юридическим лицам</t>
  </si>
  <si>
    <t>006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</si>
  <si>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</si>
  <si>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098 01 02</t>
  </si>
  <si>
    <t>Бюджетные инвестиции в объекты государственной собственности</t>
  </si>
  <si>
    <t>411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</si>
  <si>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</si>
  <si>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</si>
  <si>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 xml:space="preserve">Обеспечение мероприятий по капитальному ремонту многоквартирных домов </t>
  </si>
  <si>
    <t>098 02 01</t>
  </si>
  <si>
    <t xml:space="preserve">        за счет средств, поступивших из республиканского бюджета Республики Коми</t>
  </si>
  <si>
    <t xml:space="preserve">       за счет средств местных бюджетов</t>
  </si>
  <si>
    <t>Обеспечение мероприятий по переселению граждан из аварийного жилищного фонда</t>
  </si>
  <si>
    <t>098 02 02</t>
  </si>
  <si>
    <t xml:space="preserve">        за счет средств бюджета муниципального района "Княжпогостский"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</si>
  <si>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</si>
  <si>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</si>
  <si>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</si>
  <si>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</si>
  <si>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Проект - Ведомственная целевая программа по проведению капитального ремонта жилищного фонда муниципального района "Княжпогостский" на 2012г</t>
  </si>
  <si>
    <t>795 09 00</t>
  </si>
  <si>
    <t>Муниципальная адресная программа "Переселение граждан из аварийного жилищного фонда" муниципального района "Княжпогостский" на 2012 год"</t>
  </si>
  <si>
    <t>795 10 00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</si>
  <si>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</si>
  <si>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</si>
  <si>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</si>
  <si>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</si>
  <si>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</si>
  <si>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Благоустройство</t>
  </si>
  <si>
    <t>03</t>
  </si>
  <si>
    <t>600 00 00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</si>
  <si>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</si>
  <si>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</si>
  <si>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Капитальный ремонт и ремонт улиц и проездов в населенных пунктах</t>
  </si>
  <si>
    <t>600 02 01</t>
  </si>
  <si>
    <t>Долгосрочная республиканская целевая программа "Чистая вода в Республике Коми (2011-2017 годы)"</t>
  </si>
  <si>
    <t>522 44 00</t>
  </si>
  <si>
    <t>Здравоохранение, физическая культура и спорт</t>
  </si>
  <si>
    <t>Стационарная помощь</t>
  </si>
  <si>
    <t xml:space="preserve"> Реализация  региональных   программ  модернизации здравоохранения субъектов  Российской  Федерации  и программ  модернизации  федеральных
 государственных учреждений</t>
  </si>
  <si>
    <t>096 00 00</t>
  </si>
  <si>
    <t>Реализация программы модернизации здравоохранения субъектов Российской Федерации в части укрепления материально-технической базы медицинских учреждений</t>
  </si>
  <si>
    <t>096 01 00</t>
  </si>
  <si>
    <t>Субсидии бюджетным учреждениям на иные цели</t>
  </si>
  <si>
    <t>612</t>
  </si>
  <si>
    <t>Больницы, клиники, госпитали, медико-санитарные части</t>
  </si>
  <si>
    <t>470 00 00</t>
  </si>
  <si>
    <t>Обеспечение деятельности подведомственных учреждений</t>
  </si>
  <si>
    <t>470 99 00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</si>
  <si>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</si>
  <si>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 субъектов Российской Федерации, переданных для осуществления органам местного самоуправления в установленном порядке</t>
  </si>
  <si>
    <t>521 02 00</t>
  </si>
  <si>
    <t>Субвенции на оказание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на территории Республики Коми</t>
  </si>
  <si>
    <t>521 02 30</t>
  </si>
  <si>
    <t>Региональные целевые программы</t>
  </si>
  <si>
    <t>"Противопожарная защита учреждений социальной сферы в Республике Коми (2009-2013годы)</t>
  </si>
  <si>
    <t>522 27 00</t>
  </si>
  <si>
    <t xml:space="preserve">923 </t>
  </si>
  <si>
    <t>Проект -Муниципальная целевая программа "Противопожарная защита учреждений социальной сферы муниципального района "Княжпогостский" на 2010-2013 год"</t>
  </si>
  <si>
    <t>795 07 00</t>
  </si>
  <si>
    <t>-292,5</t>
  </si>
  <si>
    <t xml:space="preserve">Программа "Модернизация здравоохранения в Княжпогостском районе на 2011-2012 годы" </t>
  </si>
  <si>
    <t>795 24 00</t>
  </si>
  <si>
    <t>Амбулаторная помощь</t>
  </si>
  <si>
    <t>611</t>
  </si>
  <si>
    <t>Фельдшерско-акушерские пункты</t>
  </si>
  <si>
    <t>478 00 00</t>
  </si>
  <si>
    <t>478 99 00</t>
  </si>
  <si>
    <t>Иные безвозмездные и безвозвратные перечисления</t>
  </si>
  <si>
    <t>520 00 00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</si>
  <si>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</si>
  <si>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</si>
  <si>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Муниципальная целевая программа "Противопожарная защита учреждений социальной сферы муниципального района "Княжпогостский" на 2010-2013год"</t>
  </si>
  <si>
    <t>Медицинская помощь в дневных стационарах всех типов</t>
  </si>
  <si>
    <t xml:space="preserve">09 </t>
  </si>
  <si>
    <t>Скорая медицинская помощь</t>
  </si>
  <si>
    <t>Другие вопросы в области здравоохранения</t>
  </si>
  <si>
    <t>Субвенции</t>
  </si>
  <si>
    <t>Проект - Муниципальная целевая программа "Развитие системы кадрового обеспечения экономики муниципального района "Княжпогостский" на 2011-2013 год"</t>
  </si>
  <si>
    <t>795 20 00</t>
  </si>
  <si>
    <t>Социальная политика</t>
  </si>
  <si>
    <t>Пенсионное обеспечение</t>
  </si>
  <si>
    <t>Пенсии</t>
  </si>
  <si>
    <t>490 00 00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</si>
  <si>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</si>
  <si>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</si>
  <si>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</si>
  <si>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</si>
  <si>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Пенсии, выплачиваемые организациями сектора госуправления</t>
  </si>
  <si>
    <t>312</t>
  </si>
  <si>
    <t>Социальное обеспечение населения</t>
  </si>
  <si>
    <t>Социальная помощь</t>
  </si>
  <si>
    <t>505 00 00</t>
  </si>
  <si>
    <t>Оказание других видов социальной помощи</t>
  </si>
  <si>
    <t>505 86 00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</si>
  <si>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</si>
  <si>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</si>
  <si>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</si>
  <si>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514 01 00</t>
  </si>
  <si>
    <t>Приобретение товаров, работ, услуг в пользу граждан</t>
  </si>
  <si>
    <t>323</t>
  </si>
  <si>
    <t>Другие вопросы в области социальной политики</t>
  </si>
  <si>
    <t>МУ Княжпогостская центральная районная больница</t>
  </si>
  <si>
    <t>954</t>
  </si>
  <si>
    <t>Закупка товаров, работ, услуг в целях капитального ремонта государственного имущества</t>
  </si>
  <si>
    <t>243</t>
  </si>
  <si>
    <t>Пособия и компенсации гражданам и иные социальные выплаты, кроме публичных нормативных обязательств</t>
  </si>
  <si>
    <t>321</t>
  </si>
  <si>
    <t>Отдел культуры, физической культуры и спорта администрации муниципального района "Княжпогостский"</t>
  </si>
  <si>
    <t>956</t>
  </si>
  <si>
    <t>Долгосрочная республиканская целевая программа "Развитие и поддержка малого и среднего предпринимательства в Республике Коми на 2012 - 2013 годы"</t>
  </si>
  <si>
    <t xml:space="preserve">Проект - Муниципальная целевая программа "Развитие туризма в муниципальном районе "Княжпогостский" на 2011-2015 годы" </t>
  </si>
  <si>
    <t>795 12 00</t>
  </si>
  <si>
    <t>Образование</t>
  </si>
  <si>
    <t>07</t>
  </si>
  <si>
    <t>Общее образование</t>
  </si>
  <si>
    <t>Учреждения по внешкольной работе с детьми</t>
  </si>
  <si>
    <t>423 00 00</t>
  </si>
  <si>
    <t>423 99 00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</si>
  <si>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</si>
  <si>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</si>
  <si>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Субсидии автономным учреждениям на иные цели</t>
  </si>
  <si>
    <t>622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</si>
  <si>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</si>
  <si>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</si>
  <si>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</si>
  <si>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</si>
  <si>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Комплектование книжных фондов библиотекмуниципальных образований и государственных библиотек городов Москвы и Санкт-Петербурга</t>
  </si>
  <si>
    <t>440 02 00</t>
  </si>
  <si>
    <t>440 99 00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</si>
  <si>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</si>
  <si>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</si>
  <si>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</si>
  <si>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</si>
  <si>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</si>
  <si>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</si>
  <si>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Долгосрочная республиканская целевая программа "Развитие инфраструктуры отрасли "Культура" в Республике Коми (2011 - 2013 годы)"</t>
  </si>
  <si>
    <t>522 43 00</t>
  </si>
  <si>
    <t xml:space="preserve">01 </t>
  </si>
  <si>
    <t xml:space="preserve">522 43 00 </t>
  </si>
  <si>
    <t>Муниципальная целевая программа "Культура муниципального района "Княжпогостский" (2011-2013 годы)"</t>
  </si>
  <si>
    <t>795 16 00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</si>
  <si>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</si>
  <si>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</si>
  <si>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средств, поступающих из федерального бюджета</t>
  </si>
  <si>
    <t>450 06 00</t>
  </si>
  <si>
    <t>Реализация Плана мероприятий на 2009 - 2011 годы по информатизации библиотек в Республике Коми, утвержденного распоряжением Правительства Республики Коми от 25 августа 2008 года №275-р</t>
  </si>
  <si>
    <t>520 50 00</t>
  </si>
  <si>
    <t>Другие вопросы в области культуры, кинематографии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</si>
  <si>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</si>
  <si>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</si>
  <si>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</si>
  <si>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19,38</t>
  </si>
  <si>
    <t>Физическая культура и спорт</t>
  </si>
  <si>
    <t>Физическая культура</t>
  </si>
  <si>
    <t>Целевая республиканская программа "Жилище" на 2008 - 2013 годы</t>
  </si>
  <si>
    <t>522 20 00</t>
  </si>
  <si>
    <t>Целевая республиканская программа "Развитие инфраструктуры физической культуры и спорта в Республике Коми на 2008 - 2013 годы"</t>
  </si>
  <si>
    <t>522 23 00</t>
  </si>
  <si>
    <t>Проект - Муниципальная целевая программа "Развитие инфраструктуры физической культуры и спорта в муниципальном районе "Княжпогостский" на 2012 годы"</t>
  </si>
  <si>
    <t>795 06 00</t>
  </si>
  <si>
    <t>360</t>
  </si>
  <si>
    <t>Средства массовой информации</t>
  </si>
  <si>
    <t>Периодическая печать и издательства</t>
  </si>
  <si>
    <t>Государственная поддержка в сфере культуры, кинематографии и средств массовой информации</t>
  </si>
  <si>
    <t>457 85 00</t>
  </si>
  <si>
    <t>Субсидии некоммерческим организациям</t>
  </si>
  <si>
    <t>019</t>
  </si>
  <si>
    <t>Отдел по управлению муниципальным имуществом, землями и природными ресурсами администрации МР "Княжпогостский"</t>
  </si>
  <si>
    <t>963</t>
  </si>
  <si>
    <t xml:space="preserve">Другие общегосударственные вопросы </t>
  </si>
  <si>
    <t>Реализация государственной политики в области приватизации и управления государственной собственности</t>
  </si>
  <si>
    <t>090 00 00</t>
  </si>
  <si>
    <t>Оценочная деятельность, признание прав и регулирование отношений по государственной собственности</t>
  </si>
  <si>
    <t>090 31 01</t>
  </si>
  <si>
    <t>Проект - Муниципальная целевая программа "Профилактика правонарушений, укрепление правопорядка и общественной безопасности в Княжпогостском районе на 2012 года" ("Правопорядок-2012")</t>
  </si>
  <si>
    <t>Транспорт</t>
  </si>
  <si>
    <t xml:space="preserve">963 </t>
  </si>
  <si>
    <t>Муниципальная целевая программа "Профилактика правонарушений, укрепление правопорядка и общественной безопасности в Княжпогостском районе на 2012год" ("Правопорядок-2012")</t>
  </si>
  <si>
    <t xml:space="preserve">Бюджетные инвестиции в объекты капитального строительства, не включенные в целевые программы </t>
  </si>
  <si>
    <t>102 00 00</t>
  </si>
  <si>
    <t xml:space="preserve">        за счет средств, поступивших из Фонда содействия и реформирования жилищного хозяйства</t>
  </si>
  <si>
    <t>Ведомственная целевая программа по проведению капитального ремонта жилищного фонда муниципального района "Княжпогостский" на 2012г</t>
  </si>
  <si>
    <t>Проект-МЦП "Жилье для бюджетной сферы"</t>
  </si>
  <si>
    <t>795 34 00</t>
  </si>
  <si>
    <t>Субсидии гражданам на приобретение жилья</t>
  </si>
  <si>
    <t>322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</si>
  <si>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</si>
  <si>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505 34 00</t>
  </si>
  <si>
    <t>Обеспечение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</si>
  <si>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>505 34 02</t>
  </si>
  <si>
    <t>Долгосрочная республиканская целевая программа "Стимулирование развития жилищного строительства в Республике Коми (2011 - 2015 годы)"</t>
  </si>
  <si>
    <t>522 45 00</t>
  </si>
  <si>
    <t>Подпрограмма "Обеспечение жильем отдельных категорий граждан"</t>
  </si>
  <si>
    <t>522 45 05</t>
  </si>
  <si>
    <t>Проект-МЦП "Доступное жилье"</t>
  </si>
  <si>
    <t>Охрана семьи и детства</t>
  </si>
  <si>
    <t>Отдел образования и молодежной политики администрации муниципального района "Княжпогостский"</t>
  </si>
  <si>
    <t>975</t>
  </si>
  <si>
    <t>Дошкольное образование</t>
  </si>
  <si>
    <t>Детские дошкольные учреждения</t>
  </si>
  <si>
    <t>420 00 00</t>
  </si>
  <si>
    <t>420 99 00</t>
  </si>
  <si>
    <t>Субсидии автономнымучреждениям на иные цели</t>
  </si>
  <si>
    <t xml:space="preserve"> Региональные целевые программы</t>
  </si>
  <si>
    <t>Долгосрочная республиканская целевая программа
"Модернизация дошкольного образования в Республике Коми
(2012 - 2015 годы)"</t>
  </si>
  <si>
    <t>522 52 00</t>
  </si>
  <si>
    <t>Муниципальная целевая программа "Противопожарная защита учреждений социальной сферы муниципального района "Княжпогостский" на 2010-2013 год"</t>
  </si>
  <si>
    <t>Муниципальная программа "Развитие образования в рамках национального проекта в сфере образования на 2011-2013 годы на территории Княжпогостского района"</t>
  </si>
  <si>
    <t>795 11 00</t>
  </si>
  <si>
    <t xml:space="preserve">795 11 00 </t>
  </si>
  <si>
    <t>Школы-детские сады, школы начальные, неполные  средние и средние</t>
  </si>
  <si>
    <t>421 00 00</t>
  </si>
  <si>
    <t>421 99 00</t>
  </si>
  <si>
    <t xml:space="preserve">Мероприятия в области образования </t>
  </si>
  <si>
    <t>436 00 00</t>
  </si>
  <si>
    <t>Модернизация региональных систем общего образования</t>
  </si>
  <si>
    <t>436 21 00</t>
  </si>
  <si>
    <t>436 51 00</t>
  </si>
  <si>
    <t>Ежемесячное денежное вознаграждение за классное руководство</t>
  </si>
  <si>
    <t>520 09 00</t>
  </si>
  <si>
    <t>Целевые республиканские программы</t>
  </si>
  <si>
    <t>Долгосрочная республиканская целевая программа "Дети Республики Коми" (2012-2015 годы)"</t>
  </si>
  <si>
    <t>522 54 00</t>
  </si>
  <si>
    <t>"Противопожарная защита учреждений социальной сферы в Республике Коми (2009-2013 года)"</t>
  </si>
  <si>
    <t>Муниципальная целевая программа "Противопожарная защита учреждений социальной сферы в Республике Коми (2010-2013 года)"</t>
  </si>
  <si>
    <t>Муниципальная программа "Развитие образования в рамках нациоанльного проекта в сфере образования на 2011-2013 годы на территории Княжпогостского района"</t>
  </si>
  <si>
    <t>521,3</t>
  </si>
  <si>
    <t>Муниципальная целевая программа "Молодежь Княжпогостского района (2011-2013годы)"</t>
  </si>
  <si>
    <t>795 14 00</t>
  </si>
  <si>
    <t>Муниципальная программа "Допризывная подготовка граждан Российской Федерации в Княжпогостском районе к военной службе (2011-2013годы)</t>
  </si>
  <si>
    <t>795 15 00</t>
  </si>
  <si>
    <t>Молодежная политика и оздоровление детей</t>
  </si>
  <si>
    <t>Мероприятия по проведению оздоровительной кампании детей</t>
  </si>
  <si>
    <t>432 00 00</t>
  </si>
  <si>
    <t>Оздоровление детей</t>
  </si>
  <si>
    <t>432 02 00</t>
  </si>
  <si>
    <t>оздоровление детей за счет средств бюджета муниципального района "Княжпогостский"</t>
  </si>
  <si>
    <t xml:space="preserve">         оздоровление детей за счет средств, поступающих из республиканского бюджета Республики Коми</t>
  </si>
  <si>
    <t>Другие вопросы в области образования</t>
  </si>
  <si>
    <t>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</si>
  <si>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>002 90 00</t>
  </si>
  <si>
    <t>-365,3</t>
  </si>
  <si>
    <t>9,95</t>
  </si>
  <si>
    <t>7,15</t>
  </si>
  <si>
    <t>Муниципальная целевая программа "Молодежь Княжпогостского района (2011-2013 годы)"</t>
  </si>
  <si>
    <t>Муниципальная программа "Допризывная подготовка граждан Российской Федерации в Княжпогостском районе к военной службе (2011-2013 годы)"</t>
  </si>
  <si>
    <t>-33,47</t>
  </si>
  <si>
    <t>Проект - Ведомственная целевая программа "Детство" на 2012 год</t>
  </si>
  <si>
    <t>795 18 00</t>
  </si>
  <si>
    <t>Федеральные целевые программы</t>
  </si>
  <si>
    <t>100 00 00</t>
  </si>
  <si>
    <t>Подпрограмма "Обеспечение жильем молодых семей"</t>
  </si>
  <si>
    <t>100 88 20</t>
  </si>
  <si>
    <t>Социальные выплаты</t>
  </si>
  <si>
    <t>005</t>
  </si>
  <si>
    <t xml:space="preserve">       расходы по финансовому обеспечению педагогических работников муниципальных образовательных учреждений Республики Коми мерами социальной поддержки в части оплаты жилищно-коммунальных услуг за счет средств поступающих из республиканского бюджета Республики Коми </t>
  </si>
  <si>
    <t>522 45 03</t>
  </si>
  <si>
    <t>Муниципальная целевая программа "Обеспечение жильем молодых семей на территории муниципального района "Княжпогостский" на 2011-2015 годы"</t>
  </si>
  <si>
    <t>795 03 00</t>
  </si>
  <si>
    <t>Компенсация части родительской платы за содержание ребенка в государственных и муниципальных образовательных учреждения, реализующих основную общеобразовательную программу дошкольного образования</t>
  </si>
  <si>
    <t>520 10 00</t>
  </si>
  <si>
    <t>Финансовое управление администрации муниципального района "Княжпогостский"</t>
  </si>
  <si>
    <t>992</t>
  </si>
  <si>
    <t>Обеспечение деятельности финансовых, налоговых и таможенных и органов финансового (финансово-бюджетного) надзора</t>
  </si>
  <si>
    <t>Осуществление переданных государственных полномочий Республики Коми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 года № 137-РЗ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 на территориях, где отсутствуют военные комиссариаты".</t>
  </si>
  <si>
    <t>002 70 00</t>
  </si>
  <si>
    <t>Осуществление переданных государственных полномочий Республики Коми по расчету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состояния, в соответствии с Законом Республики Коми от 23 декабря 2008 года 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государственную регистрацию актов гражданского состояния".</t>
  </si>
  <si>
    <t xml:space="preserve">002 80 00 </t>
  </si>
  <si>
    <t>002 80 00</t>
  </si>
  <si>
    <t>Государственная регистрация актов гражданского состояния</t>
  </si>
  <si>
    <t>001 38 00</t>
  </si>
  <si>
    <t>530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</si>
  <si>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</si>
  <si>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</si>
  <si>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</si>
  <si>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</si>
  <si>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</si>
  <si>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</si>
  <si>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Оборудование и содержание ледовых переправ и зимних автомобильных дорог общего пользования местного значения</t>
  </si>
  <si>
    <t>315 01 23</t>
  </si>
  <si>
    <t>540</t>
  </si>
  <si>
    <t>Содержание автомобильных дорог общего пользования местного значения</t>
  </si>
  <si>
    <t>315 01 24</t>
  </si>
  <si>
    <t>Капитальный ремонт, ремонт  улиц  и проездов населенных пунктов в Республике Коми</t>
  </si>
  <si>
    <t>315 01 26</t>
  </si>
  <si>
    <t>Капитальный ремонт и ремонт автомобильных дорог общего пользования населенных пунктов в Республике Коми</t>
  </si>
  <si>
    <t>315 01 27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</si>
  <si>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в Республике Коми</t>
  </si>
  <si>
    <t>315 01 29</t>
  </si>
  <si>
    <t>Проект-Муниципальная целевая программа "Развитие улично-дорожной сети в МР "Княжпогостский" на 2012-2014г."</t>
  </si>
  <si>
    <t>795 26 00</t>
  </si>
  <si>
    <t>Межбюджетные трансферты бюджетам муниципальных районов из бюджетов поселений и межбюджетные трансферты бюджетам поелений из бюджетов муниципальных районов на осуществление части полномочий по решению вопросов местного значенияв соответствии с заключенными соглашениями</t>
  </si>
  <si>
    <t>521 06 00</t>
  </si>
  <si>
    <t>Межбюджетные трансферты по капитальному ремонту многоквартирных домов</t>
  </si>
  <si>
    <t>521 06 02</t>
  </si>
  <si>
    <t>Ведомственная целевая программа по проведению капитального ремонта жилищного фонда муниципального района "Княжпогостский"</t>
  </si>
  <si>
    <t xml:space="preserve">795 09 00 </t>
  </si>
  <si>
    <t>Долгосрочная республиканская целевая программа "Газификация населенных пунктов Республики Коми (2011-2013 годы)"</t>
  </si>
  <si>
    <t>Проект - Муниципальная целевая программа "Жилище" муниципального района "Княжпогостский" на 2008-2012 годы"</t>
  </si>
  <si>
    <t>795 13 00</t>
  </si>
  <si>
    <t>Проект - Долгосрочная муниципальная целевая программа "Чистая вода в Княжпогостском районе (2011-2017 годы)"</t>
  </si>
  <si>
    <t>795 21 00</t>
  </si>
  <si>
    <t>Долгосрочная целевая программа "Обращение с отходами производства и потребления в Княжпогостском районе (2012-2016 годы)"</t>
  </si>
  <si>
    <t>795 22 00</t>
  </si>
  <si>
    <t>Проект -Муниципальная целевая программа "Благоустройство МР "Княжпогостский" на 2012г</t>
  </si>
  <si>
    <t>795 29 00</t>
  </si>
  <si>
    <t>Охрана окружающей среды</t>
  </si>
  <si>
    <t>Сбор, удаление отходов и очистка сточных вод</t>
  </si>
  <si>
    <t>Долгосрочная республиканская целевая программа "Обращение с отходами производства и потребления в Республике Коми (2012-2016 годы)"</t>
  </si>
  <si>
    <t>522 47 00</t>
  </si>
  <si>
    <t>Здравоохранение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</si>
  <si>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</si>
  <si>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</si>
  <si>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</si>
  <si>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</si>
  <si>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</si>
  <si>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Выравнивание бюджетной обеспеченности поселений из районного фонда финансовой поддержки</t>
  </si>
  <si>
    <t>516 01 30</t>
  </si>
  <si>
    <t>Дотация на выравнивание бюджетной обеспеченности</t>
  </si>
  <si>
    <t>511</t>
  </si>
  <si>
    <t xml:space="preserve">         за счет средств поступающих из республиканского бюджета Республики Коми</t>
  </si>
  <si>
    <t>за счет средств муниципального района</t>
  </si>
  <si>
    <t>Иные дотации</t>
  </si>
  <si>
    <t>Дотации</t>
  </si>
  <si>
    <t>517 00 00</t>
  </si>
  <si>
    <t>Поддержка мер по обеспечению сбалансированности бюджетов</t>
  </si>
  <si>
    <t>517 02 00</t>
  </si>
  <si>
    <t>Дотация бюджетам на поддержку мер по обеспечению сбалансированности бюджетов</t>
  </si>
  <si>
    <t>512</t>
  </si>
  <si>
    <t>33362,51</t>
  </si>
  <si>
    <t>Прочие межбюджетные трансферты общего характера</t>
  </si>
  <si>
    <t>Межбюджетные трансферты</t>
  </si>
  <si>
    <t>521 00 00</t>
  </si>
  <si>
    <t>Иные межбюджетные трансферты бюджетам бюджетной системы</t>
  </si>
  <si>
    <t>521 03 00</t>
  </si>
  <si>
    <t>Иные межбюджетные трансферты в рамках проведенного конкурса "Лучшее муниципальное образование"</t>
  </si>
  <si>
    <t>521 03 09</t>
  </si>
  <si>
    <t>Межбюджетные трансфетры по реализации Постановления руководителя администрации МР "Княжпогостский" от 18.04.2012 г. "О подготовке и проведении меропиятий, посвященных 67-й годовщине Победы в Великой  Отечественной войне 1941-1945 годов в Княжпогостском районе"</t>
  </si>
  <si>
    <t>521 03 12</t>
  </si>
  <si>
    <t>67,5</t>
  </si>
  <si>
    <t>Приложение № 3</t>
  </si>
  <si>
    <t xml:space="preserve">к  решению  Совета </t>
  </si>
  <si>
    <t xml:space="preserve"> муниципального района  "Княжпогостский" </t>
  </si>
  <si>
    <t xml:space="preserve">Источники  финансирования дефицита </t>
  </si>
  <si>
    <t>бюджета муниципального района "Княжпогостский" на 2012 год</t>
  </si>
  <si>
    <t>Коды</t>
  </si>
  <si>
    <t xml:space="preserve">Источники внутреннего финансирования дефицитов бюджетов 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</si>
  <si>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</si>
  <si>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</si>
  <si>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</si>
  <si>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</si>
  <si>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</si>
  <si>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</si>
  <si>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600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</si>
  <si>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</si>
  <si>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</si>
  <si>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</si>
  <si>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</si>
  <si>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 бюджетов муниципальных районов</t>
  </si>
  <si>
    <t>Иные источники 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</si>
  <si>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</si>
  <si>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</si>
  <si>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</si>
  <si>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>Исполнение  муниципальных гарантий муниципального района в валюте Российской Федерации в случае, если исполнение гарантом 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</si>
  <si>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</si>
  <si>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>Возврат бюджетных кредитов, предоставленных внутри страны в валюте Российской Федерации</t>
  </si>
  <si>
    <t>640</t>
  </si>
  <si>
    <t>Возврат бюджетных кредитов, предоставленных юридическим лицам из бюджетов муниципальных районов  в валюте Российской Федерации</t>
  </si>
  <si>
    <t>Приложение 4</t>
  </si>
  <si>
    <t>к решению Совета</t>
  </si>
  <si>
    <t>от  31.07.2012г. №124</t>
  </si>
  <si>
    <t>Таблица 6</t>
  </si>
  <si>
    <t>приложения 9</t>
  </si>
  <si>
    <t xml:space="preserve"> Распределение межбюджетных трансфертов</t>
  </si>
  <si>
    <t>бюджетам поселений на капитальный ремонт и ремонт улиц и проездов в населенных пунктах</t>
  </si>
  <si>
    <t>изменения</t>
  </si>
  <si>
    <t>Наименование поселений</t>
  </si>
  <si>
    <t>за счет средств республиканского бюджета РК</t>
  </si>
  <si>
    <t>за счет средств бюджета МР "Княжпогостский"</t>
  </si>
  <si>
    <t>ВСЕГО:</t>
  </si>
  <si>
    <t>Городское поселение "Емва"</t>
  </si>
  <si>
    <t>Приложение 5</t>
  </si>
  <si>
    <t>от  31.07.2012г. № 124</t>
  </si>
  <si>
    <t>Таблица 13</t>
  </si>
  <si>
    <t>бюджетам поселений на реализацию целевой программы "Культура муниципального района "Княжпогостский"  (2011-2013 годы)"</t>
  </si>
  <si>
    <t>Приложение № 6</t>
  </si>
  <si>
    <t>от 31.07.2012г. № 124</t>
  </si>
  <si>
    <t>Таблица 7</t>
  </si>
  <si>
    <t>бюджетам поселений на капитальный ремонт и ремонт автомобильных дорог общего пользования местного значения</t>
  </si>
  <si>
    <t>Уточнения</t>
  </si>
  <si>
    <t>За счет средств бюджета МР "Княжпогостский"</t>
  </si>
  <si>
    <t>За счет средств республинского бюджета</t>
  </si>
  <si>
    <t>Приложение 7</t>
  </si>
  <si>
    <t>Таблица 17</t>
  </si>
  <si>
    <t>бюджетам поселений на реализацию целевой программы "Развитие инфраструктуры, физической культуры и спорта муниципального района "Княжпогостский"  (2011-2013 годы)"</t>
  </si>
  <si>
    <t>уточнения май</t>
  </si>
  <si>
    <t>Приложение 8</t>
  </si>
  <si>
    <t>Таблица 18</t>
  </si>
  <si>
    <t>бюджетам поселений по итогам конкурса "Лучшее муниципальное образование в Княжпогостском районе по итогам за 2011г."</t>
  </si>
  <si>
    <t>Сельское поселение "Шошка"</t>
  </si>
  <si>
    <t>Сельское поселение "Мещура"</t>
  </si>
  <si>
    <t>Сельское поселение "Тракт"</t>
  </si>
  <si>
    <t>Приложение № 9</t>
  </si>
  <si>
    <t>Таблица 19</t>
  </si>
  <si>
    <t>бюджетам поселений на капитальный ремонт и ремонт дворовых территорий многоквартирных домов, проездов к дворовым территориям</t>
  </si>
  <si>
    <t>Приложение № 10</t>
  </si>
  <si>
    <t>Таблица 20</t>
  </si>
  <si>
    <t>бюджетам поселений на капитальный ремонт многоквартирных жилых домов по ведомственной целевой программе по проведению капитального ремонта МКД</t>
  </si>
  <si>
    <t>Сельское поселение "Вожаель"</t>
  </si>
  <si>
    <t>Сельское поселение "Серегово"</t>
  </si>
  <si>
    <t>Сельское поселение "Княжпогост"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</si>
</sst>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#,##0.0"/>
    <numFmt numFmtId="166" formatCode="0.0_)"/>
    <numFmt numFmtId="167" formatCode="0.0"/>
    <numFmt numFmtId="168" formatCode="?"/>
    <numFmt numFmtId="169" formatCode="000"/>
    <numFmt numFmtId="170" formatCode="00"/>
    <numFmt numFmtId="171" formatCode="000\ 00\ 00"/>
  </numFmts>
  <fonts count="60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sz val="10"/>
      <name val="Tahoma"/>
      <family val="0"/>
    </font>
    <font>
      <b/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2"/>
    </font>
    <font>
      <b/>
      <sz val="10"/>
      <color indexed="9"/>
      <name val="Arial Cyr"/>
      <family val="2"/>
    </font>
    <font>
      <b/>
      <sz val="11"/>
      <name val="Times New Roman"/>
      <family val="1"/>
    </font>
    <font>
      <sz val="10"/>
      <name val="Arial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2"/>
    </font>
    <font>
      <b/>
      <sz val="10"/>
      <color theme="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Fill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165" fontId="0" fillId="0" borderId="0" xfId="0" applyNumberFormat="1" applyAlignment="1">
      <alignment/>
    </xf>
    <xf numFmtId="4" fontId="4" fillId="0" borderId="0" xfId="0" applyNumberFormat="1" applyFont="1" applyFill="1" applyBorder="1" applyAlignment="1" applyProtection="1">
      <alignment horizontal="right" vertical="top" indent="1"/>
      <protection locked="0"/>
    </xf>
    <xf numFmtId="0" fontId="5" fillId="0" borderId="0" xfId="0" applyFont="1" applyAlignment="1">
      <alignment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53" applyFont="1" applyFill="1" applyBorder="1" applyAlignment="1" applyProtection="1">
      <alignment vertical="top" wrapText="1"/>
      <protection locked="0"/>
    </xf>
    <xf numFmtId="0" fontId="5" fillId="0" borderId="0" xfId="53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>
      <alignment horizontal="left" vertical="top" wrapText="1" shrinkToFit="1"/>
    </xf>
    <xf numFmtId="0" fontId="5" fillId="0" borderId="0" xfId="0" applyFont="1" applyBorder="1" applyAlignment="1" applyProtection="1">
      <alignment horizontal="left" vertical="top" wrapText="1" inden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/>
    </xf>
    <xf numFmtId="0" fontId="5" fillId="0" borderId="11" xfId="0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165" fontId="8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 applyProtection="1">
      <alignment horizontal="right" vertical="top" wrapText="1"/>
      <protection locked="0"/>
    </xf>
    <xf numFmtId="4" fontId="5" fillId="0" borderId="0" xfId="0" applyNumberFormat="1" applyFont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4" fontId="5" fillId="0" borderId="0" xfId="0" applyNumberFormat="1" applyFont="1" applyBorder="1" applyAlignment="1">
      <alignment horizontal="center" vertical="top" wrapText="1"/>
    </xf>
    <xf numFmtId="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 applyProtection="1">
      <alignment horizontal="center" vertical="center"/>
      <protection locked="0"/>
    </xf>
    <xf numFmtId="4" fontId="5" fillId="0" borderId="0" xfId="0" applyNumberFormat="1" applyFont="1" applyFill="1" applyBorder="1" applyAlignment="1" applyProtection="1">
      <alignment horizontal="center" vertical="top"/>
      <protection locked="0"/>
    </xf>
    <xf numFmtId="4" fontId="5" fillId="0" borderId="0" xfId="0" applyNumberFormat="1" applyFont="1" applyFill="1" applyBorder="1" applyAlignment="1">
      <alignment horizontal="center" vertical="top"/>
    </xf>
    <xf numFmtId="4" fontId="6" fillId="0" borderId="0" xfId="0" applyNumberFormat="1" applyFont="1" applyFill="1" applyBorder="1" applyAlignment="1" applyProtection="1">
      <alignment horizontal="right" vertical="top" indent="1"/>
      <protection locked="0"/>
    </xf>
    <xf numFmtId="4" fontId="5" fillId="0" borderId="0" xfId="0" applyNumberFormat="1" applyFont="1" applyFill="1" applyBorder="1" applyAlignment="1" applyProtection="1">
      <alignment horizontal="right" vertical="top" indent="1"/>
      <protection locked="0"/>
    </xf>
    <xf numFmtId="4" fontId="5" fillId="0" borderId="0" xfId="0" applyNumberFormat="1" applyFont="1" applyFill="1" applyBorder="1" applyAlignment="1">
      <alignment horizontal="right" vertical="top" indent="1"/>
    </xf>
    <xf numFmtId="0" fontId="5" fillId="0" borderId="0" xfId="0" applyFont="1" applyBorder="1" applyAlignment="1">
      <alignment horizontal="left" vertical="top" wrapText="1" indent="1"/>
    </xf>
    <xf numFmtId="0" fontId="5" fillId="0" borderId="0" xfId="0" applyFont="1" applyBorder="1" applyAlignment="1">
      <alignment vertical="top" wrapText="1"/>
    </xf>
    <xf numFmtId="3" fontId="5" fillId="0" borderId="10" xfId="0" applyNumberFormat="1" applyFont="1" applyFill="1" applyBorder="1" applyAlignment="1" applyProtection="1">
      <alignment horizontal="center" vertical="top"/>
      <protection locked="0"/>
    </xf>
    <xf numFmtId="3" fontId="5" fillId="0" borderId="10" xfId="0" applyNumberFormat="1" applyFont="1" applyFill="1" applyBorder="1" applyAlignment="1" applyProtection="1">
      <alignment horizontal="center" vertical="top" wrapText="1"/>
      <protection locked="0"/>
    </xf>
    <xf numFmtId="3" fontId="0" fillId="0" borderId="0" xfId="0" applyNumberFormat="1" applyAlignment="1">
      <alignment/>
    </xf>
    <xf numFmtId="165" fontId="5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wrapText="1"/>
    </xf>
    <xf numFmtId="49" fontId="5" fillId="0" borderId="0" xfId="0" applyNumberFormat="1" applyFont="1" applyFill="1" applyBorder="1" applyAlignment="1">
      <alignment horizontal="center" vertical="top"/>
    </xf>
    <xf numFmtId="0" fontId="12" fillId="0" borderId="0" xfId="0" applyFont="1" applyAlignment="1">
      <alignment wrapText="1"/>
    </xf>
    <xf numFmtId="49" fontId="6" fillId="0" borderId="0" xfId="0" applyNumberFormat="1" applyFont="1" applyAlignment="1">
      <alignment horizontal="justify" vertical="top" wrapText="1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5" fillId="0" borderId="0" xfId="0" applyFont="1" applyAlignment="1">
      <alignment vertical="top" wrapText="1"/>
    </xf>
    <xf numFmtId="165" fontId="0" fillId="0" borderId="0" xfId="0" applyNumberFormat="1" applyFill="1" applyAlignment="1">
      <alignment/>
    </xf>
    <xf numFmtId="0" fontId="7" fillId="0" borderId="0" xfId="0" applyFont="1" applyFill="1" applyBorder="1" applyAlignment="1">
      <alignment wrapText="1" shrinkToFit="1"/>
    </xf>
    <xf numFmtId="0" fontId="5" fillId="0" borderId="0" xfId="0" applyFont="1" applyAlignment="1">
      <alignment horizontal="right"/>
    </xf>
    <xf numFmtId="0" fontId="5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vertical="top"/>
    </xf>
    <xf numFmtId="49" fontId="5" fillId="0" borderId="0" xfId="0" applyNumberFormat="1" applyFont="1" applyFill="1" applyAlignment="1">
      <alignment vertical="top"/>
    </xf>
    <xf numFmtId="4" fontId="5" fillId="0" borderId="0" xfId="0" applyNumberFormat="1" applyFont="1" applyFill="1" applyAlignment="1">
      <alignment vertical="top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" fontId="14" fillId="0" borderId="13" xfId="0" applyNumberFormat="1" applyFont="1" applyFill="1" applyBorder="1" applyAlignment="1">
      <alignment horizontal="center"/>
    </xf>
    <xf numFmtId="1" fontId="14" fillId="0" borderId="13" xfId="0" applyNumberFormat="1" applyFont="1" applyFill="1" applyBorder="1" applyAlignment="1">
      <alignment horizontal="center" vertical="top"/>
    </xf>
    <xf numFmtId="1" fontId="14" fillId="0" borderId="13" xfId="0" applyNumberFormat="1" applyFont="1" applyFill="1" applyBorder="1" applyAlignment="1">
      <alignment horizontal="center" vertical="top" wrapText="1"/>
    </xf>
    <xf numFmtId="0" fontId="58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wrapText="1"/>
    </xf>
    <xf numFmtId="0" fontId="5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 wrapText="1"/>
    </xf>
    <xf numFmtId="49" fontId="6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 wrapText="1"/>
    </xf>
    <xf numFmtId="165" fontId="5" fillId="0" borderId="0" xfId="0" applyNumberFormat="1" applyFont="1" applyFill="1" applyBorder="1" applyAlignment="1">
      <alignment horizontal="left" wrapText="1"/>
    </xf>
    <xf numFmtId="168" fontId="5" fillId="0" borderId="0" xfId="0" applyNumberFormat="1" applyFont="1" applyFill="1" applyBorder="1" applyAlignment="1">
      <alignment horizontal="left" wrapText="1"/>
    </xf>
    <xf numFmtId="4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169" fontId="5" fillId="0" borderId="0" xfId="0" applyNumberFormat="1" applyFont="1" applyFill="1" applyBorder="1" applyAlignment="1">
      <alignment horizontal="left" wrapText="1"/>
    </xf>
    <xf numFmtId="4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wrapText="1"/>
    </xf>
    <xf numFmtId="167" fontId="58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wrapText="1"/>
    </xf>
    <xf numFmtId="49" fontId="6" fillId="33" borderId="0" xfId="0" applyNumberFormat="1" applyFont="1" applyFill="1" applyBorder="1" applyAlignment="1">
      <alignment wrapText="1"/>
    </xf>
    <xf numFmtId="4" fontId="6" fillId="3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58" fillId="0" borderId="0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 horizontal="left" wrapText="1"/>
    </xf>
    <xf numFmtId="171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49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4" fontId="5" fillId="0" borderId="0" xfId="0" applyNumberFormat="1" applyFont="1" applyFill="1" applyAlignment="1" applyProtection="1">
      <alignment horizontal="right" vertical="top" wrapText="1"/>
      <protection locked="0"/>
    </xf>
    <xf numFmtId="0" fontId="6" fillId="0" borderId="0" xfId="0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top"/>
    </xf>
    <xf numFmtId="0" fontId="0" fillId="0" borderId="0" xfId="0" applyAlignment="1">
      <alignment horizontal="right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49" fontId="5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4" fontId="6" fillId="0" borderId="0" xfId="0" applyNumberFormat="1" applyFont="1" applyBorder="1" applyAlignment="1">
      <alignment vertical="top"/>
    </xf>
    <xf numFmtId="4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4" fontId="5" fillId="0" borderId="0" xfId="0" applyNumberFormat="1" applyFont="1" applyFill="1" applyBorder="1" applyAlignment="1">
      <alignment vertical="top"/>
    </xf>
    <xf numFmtId="49" fontId="0" fillId="0" borderId="0" xfId="0" applyNumberFormat="1" applyBorder="1" applyAlignment="1">
      <alignment/>
    </xf>
    <xf numFmtId="0" fontId="36" fillId="0" borderId="0" xfId="0" applyFont="1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0" xfId="0" applyNumberForma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53" applyFont="1" applyFill="1" applyBorder="1" applyAlignment="1">
      <alignment horizontal="center" wrapText="1"/>
      <protection/>
    </xf>
    <xf numFmtId="0" fontId="6" fillId="0" borderId="0" xfId="53" applyNumberFormat="1" applyFont="1" applyFill="1" applyBorder="1" applyAlignment="1">
      <alignment horizontal="center" wrapText="1" shrinkToFit="1"/>
      <protection/>
    </xf>
    <xf numFmtId="0" fontId="37" fillId="0" borderId="0" xfId="53" applyFont="1" applyFill="1" applyBorder="1" applyAlignment="1">
      <alignment wrapText="1"/>
      <protection/>
    </xf>
    <xf numFmtId="165" fontId="5" fillId="0" borderId="16" xfId="0" applyNumberFormat="1" applyFont="1" applyBorder="1" applyAlignment="1">
      <alignment horizontal="right" wrapText="1"/>
    </xf>
    <xf numFmtId="165" fontId="5" fillId="0" borderId="16" xfId="0" applyNumberFormat="1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6" fillId="0" borderId="10" xfId="53" applyFont="1" applyFill="1" applyBorder="1" applyAlignment="1">
      <alignment horizontal="center" wrapText="1"/>
      <protection/>
    </xf>
    <xf numFmtId="0" fontId="38" fillId="0" borderId="10" xfId="53" applyFont="1" applyFill="1" applyBorder="1" applyAlignment="1">
      <alignment horizontal="center" wrapText="1"/>
      <protection/>
    </xf>
    <xf numFmtId="0" fontId="6" fillId="0" borderId="11" xfId="53" applyFont="1" applyFill="1" applyBorder="1" applyAlignment="1">
      <alignment horizontal="left" wrapText="1"/>
      <protection/>
    </xf>
    <xf numFmtId="165" fontId="6" fillId="0" borderId="11" xfId="0" applyNumberFormat="1" applyFont="1" applyBorder="1" applyAlignment="1">
      <alignment/>
    </xf>
    <xf numFmtId="167" fontId="6" fillId="0" borderId="11" xfId="53" applyNumberFormat="1" applyFont="1" applyFill="1" applyBorder="1" applyAlignment="1">
      <alignment horizontal="right" wrapText="1"/>
      <protection/>
    </xf>
    <xf numFmtId="0" fontId="5" fillId="0" borderId="0" xfId="53" applyFont="1" applyBorder="1" applyAlignment="1">
      <alignment wrapText="1"/>
      <protection/>
    </xf>
    <xf numFmtId="0" fontId="0" fillId="0" borderId="0" xfId="0" applyAlignment="1">
      <alignment wrapText="1"/>
    </xf>
    <xf numFmtId="165" fontId="5" fillId="0" borderId="0" xfId="0" applyNumberFormat="1" applyFont="1" applyBorder="1" applyAlignment="1">
      <alignment horizontal="right" wrapText="1"/>
    </xf>
    <xf numFmtId="0" fontId="39" fillId="0" borderId="10" xfId="53" applyFont="1" applyFill="1" applyBorder="1" applyAlignment="1">
      <alignment horizontal="center" wrapText="1"/>
      <protection/>
    </xf>
    <xf numFmtId="165" fontId="6" fillId="0" borderId="11" xfId="53" applyNumberFormat="1" applyFont="1" applyFill="1" applyBorder="1" applyAlignment="1">
      <alignment horizontal="right" wrapText="1"/>
      <protection/>
    </xf>
    <xf numFmtId="4" fontId="5" fillId="0" borderId="0" xfId="0" applyNumberFormat="1" applyFont="1" applyAlignment="1">
      <alignment vertical="top"/>
    </xf>
    <xf numFmtId="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40" fillId="0" borderId="10" xfId="0" applyFont="1" applyBorder="1" applyAlignment="1">
      <alignment horizontal="center" wrapText="1"/>
    </xf>
    <xf numFmtId="167" fontId="0" fillId="0" borderId="0" xfId="0" applyNumberForma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right"/>
    </xf>
    <xf numFmtId="165" fontId="38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38" fillId="0" borderId="11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165" fontId="0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6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1" max="1" width="5.375" style="5" customWidth="1"/>
    <col min="2" max="2" width="6.25390625" style="5" customWidth="1"/>
    <col min="3" max="3" width="7.375" style="5" customWidth="1"/>
    <col min="4" max="4" width="5.75390625" style="5" customWidth="1"/>
    <col min="5" max="5" width="7.875" style="5" customWidth="1"/>
    <col min="6" max="6" width="6.125" style="5" customWidth="1"/>
    <col min="7" max="7" width="82.875" style="5" customWidth="1"/>
    <col min="8" max="8" width="14.75390625" style="27" hidden="1" customWidth="1"/>
    <col min="9" max="9" width="14.875" style="27" hidden="1" customWidth="1"/>
    <col min="10" max="10" width="14.625" style="27" customWidth="1"/>
    <col min="11" max="11" width="12.25390625" style="0" customWidth="1"/>
    <col min="12" max="12" width="11.875" style="0" customWidth="1"/>
    <col min="14" max="14" width="9.25390625" style="3" bestFit="1" customWidth="1"/>
    <col min="17" max="17" width="9.25390625" style="0" bestFit="1" customWidth="1"/>
    <col min="18" max="18" width="11.00390625" style="0" bestFit="1" customWidth="1"/>
  </cols>
  <sheetData>
    <row r="1" spans="7:10" ht="15.75" customHeight="1">
      <c r="G1" s="129" t="s">
        <v>8</v>
      </c>
      <c r="H1" s="129"/>
      <c r="I1" s="129"/>
      <c r="J1" s="129"/>
    </row>
    <row r="2" spans="7:13" ht="18.75" customHeight="1" hidden="1">
      <c r="G2" s="129" t="s">
        <v>74</v>
      </c>
      <c r="H2" s="129"/>
      <c r="I2" s="129"/>
      <c r="J2" s="129"/>
      <c r="K2" s="1"/>
      <c r="L2" s="1"/>
      <c r="M2" s="2"/>
    </row>
    <row r="3" spans="7:10" ht="15.75" customHeight="1">
      <c r="G3" s="129" t="s">
        <v>7</v>
      </c>
      <c r="H3" s="129"/>
      <c r="I3" s="129"/>
      <c r="J3" s="129"/>
    </row>
    <row r="4" spans="7:10" ht="15.75" customHeight="1">
      <c r="G4" s="129" t="s">
        <v>87</v>
      </c>
      <c r="H4" s="129"/>
      <c r="I4" s="129"/>
      <c r="J4" s="129"/>
    </row>
    <row r="5" spans="7:10" ht="15.75" customHeight="1">
      <c r="G5" s="129" t="s">
        <v>88</v>
      </c>
      <c r="H5" s="129"/>
      <c r="I5" s="129"/>
      <c r="J5" s="129"/>
    </row>
    <row r="6" spans="7:10" ht="15.75">
      <c r="G6" s="123" t="s">
        <v>261</v>
      </c>
      <c r="H6" s="123"/>
      <c r="I6" s="123"/>
      <c r="J6" s="123"/>
    </row>
    <row r="7" spans="9:10" ht="15.75">
      <c r="I7" s="28"/>
      <c r="J7" s="29"/>
    </row>
    <row r="8" spans="1:10" ht="17.25" customHeight="1">
      <c r="A8" s="127" t="s">
        <v>186</v>
      </c>
      <c r="B8" s="127"/>
      <c r="C8" s="127"/>
      <c r="D8" s="127"/>
      <c r="E8" s="127"/>
      <c r="F8" s="127"/>
      <c r="G8" s="127"/>
      <c r="H8" s="127"/>
      <c r="I8" s="127"/>
      <c r="J8" s="127"/>
    </row>
    <row r="9" spans="1:10" ht="19.5" customHeight="1">
      <c r="A9" s="127" t="s">
        <v>192</v>
      </c>
      <c r="B9" s="127"/>
      <c r="C9" s="127"/>
      <c r="D9" s="127"/>
      <c r="E9" s="127"/>
      <c r="F9" s="127"/>
      <c r="G9" s="127"/>
      <c r="H9" s="127"/>
      <c r="I9" s="127"/>
      <c r="J9" s="127"/>
    </row>
    <row r="10" spans="7:10" ht="15.75">
      <c r="G10" s="6"/>
      <c r="H10" s="30"/>
      <c r="I10" s="31"/>
      <c r="J10" s="30"/>
    </row>
    <row r="11" spans="1:10" ht="39.75" customHeight="1">
      <c r="A11" s="124"/>
      <c r="B11" s="124"/>
      <c r="C11" s="124"/>
      <c r="D11" s="124"/>
      <c r="E11" s="124"/>
      <c r="F11" s="125"/>
      <c r="G11" s="7" t="s">
        <v>110</v>
      </c>
      <c r="H11" s="32" t="s">
        <v>111</v>
      </c>
      <c r="I11" s="33" t="s">
        <v>9</v>
      </c>
      <c r="J11" s="32" t="s">
        <v>111</v>
      </c>
    </row>
    <row r="12" spans="1:13" ht="15.75">
      <c r="A12" s="126"/>
      <c r="B12" s="126"/>
      <c r="C12" s="126"/>
      <c r="D12" s="126"/>
      <c r="E12" s="126"/>
      <c r="F12" s="126"/>
      <c r="G12" s="8">
        <v>2</v>
      </c>
      <c r="H12" s="41">
        <v>3</v>
      </c>
      <c r="I12" s="42">
        <v>4</v>
      </c>
      <c r="J12" s="41">
        <v>5</v>
      </c>
      <c r="K12" s="43"/>
      <c r="L12" s="3"/>
      <c r="M12" s="3"/>
    </row>
    <row r="13" spans="1:13" ht="15.75">
      <c r="A13" s="23"/>
      <c r="B13" s="23"/>
      <c r="C13" s="23"/>
      <c r="D13" s="23"/>
      <c r="E13" s="23"/>
      <c r="F13" s="23"/>
      <c r="G13" s="10"/>
      <c r="H13" s="34"/>
      <c r="I13" s="35"/>
      <c r="J13" s="34"/>
      <c r="L13" s="3"/>
      <c r="M13" s="3"/>
    </row>
    <row r="14" spans="1:13" ht="15.75">
      <c r="A14" s="24" t="s">
        <v>113</v>
      </c>
      <c r="B14" s="24" t="s">
        <v>114</v>
      </c>
      <c r="C14" s="24" t="s">
        <v>115</v>
      </c>
      <c r="D14" s="24" t="s">
        <v>114</v>
      </c>
      <c r="E14" s="24" t="s">
        <v>116</v>
      </c>
      <c r="F14" s="24" t="s">
        <v>112</v>
      </c>
      <c r="G14" s="9" t="s">
        <v>70</v>
      </c>
      <c r="H14" s="36">
        <f>SUM(H16,H25,H33,H38,H44,H54,H62,H67,H82,H57)</f>
        <v>238922.33000000002</v>
      </c>
      <c r="I14" s="36">
        <f>SUM(I16,I25,I33,I38,I44,I54,I62,I67,I82,I57)</f>
        <v>0</v>
      </c>
      <c r="J14" s="36">
        <f>SUM(J16,J25,J33,J38,J44,J54,J62,J67,J82,J57)</f>
        <v>238922.33000000002</v>
      </c>
      <c r="L14" s="3"/>
      <c r="M14" s="3"/>
    </row>
    <row r="15" spans="1:13" ht="15.75">
      <c r="A15" s="25"/>
      <c r="B15" s="25"/>
      <c r="C15" s="25"/>
      <c r="D15" s="25"/>
      <c r="E15" s="25"/>
      <c r="F15" s="25"/>
      <c r="G15" s="10"/>
      <c r="H15" s="37"/>
      <c r="I15" s="38"/>
      <c r="J15" s="37"/>
      <c r="L15" s="3"/>
      <c r="M15" s="3"/>
    </row>
    <row r="16" spans="1:13" ht="15.75">
      <c r="A16" s="24" t="s">
        <v>113</v>
      </c>
      <c r="B16" s="24" t="s">
        <v>117</v>
      </c>
      <c r="C16" s="24" t="s">
        <v>115</v>
      </c>
      <c r="D16" s="24" t="s">
        <v>114</v>
      </c>
      <c r="E16" s="24" t="s">
        <v>116</v>
      </c>
      <c r="F16" s="24" t="s">
        <v>112</v>
      </c>
      <c r="G16" s="11" t="s">
        <v>10</v>
      </c>
      <c r="H16" s="36">
        <f>SUM(H17)</f>
        <v>178688.7</v>
      </c>
      <c r="I16" s="36">
        <f>SUM(I17)</f>
        <v>0</v>
      </c>
      <c r="J16" s="36">
        <f>SUM(J17)</f>
        <v>178688.7</v>
      </c>
      <c r="L16" s="3"/>
      <c r="M16" s="3"/>
    </row>
    <row r="17" spans="1:19" ht="15.75">
      <c r="A17" s="25" t="s">
        <v>113</v>
      </c>
      <c r="B17" s="25" t="s">
        <v>117</v>
      </c>
      <c r="C17" s="25" t="s">
        <v>118</v>
      </c>
      <c r="D17" s="25" t="s">
        <v>117</v>
      </c>
      <c r="E17" s="25" t="s">
        <v>116</v>
      </c>
      <c r="F17" s="25" t="s">
        <v>119</v>
      </c>
      <c r="G17" s="13" t="s">
        <v>11</v>
      </c>
      <c r="H17" s="37">
        <f>SUM(H18:H20,H23:H23)</f>
        <v>178688.7</v>
      </c>
      <c r="I17" s="37">
        <f>SUM(I18:I20,I23:I23)</f>
        <v>0</v>
      </c>
      <c r="J17" s="37">
        <f>SUM(J18:J20,J23:J23)</f>
        <v>178688.7</v>
      </c>
      <c r="L17" s="3"/>
      <c r="M17" s="3"/>
      <c r="Q17" s="45"/>
      <c r="R17" s="45"/>
      <c r="S17" s="45"/>
    </row>
    <row r="18" spans="1:19" ht="66">
      <c r="A18" s="25" t="s">
        <v>113</v>
      </c>
      <c r="B18" s="25" t="s">
        <v>117</v>
      </c>
      <c r="C18" s="25" t="s">
        <v>120</v>
      </c>
      <c r="D18" s="25" t="s">
        <v>117</v>
      </c>
      <c r="E18" s="25" t="s">
        <v>116</v>
      </c>
      <c r="F18" s="25" t="s">
        <v>119</v>
      </c>
      <c r="G18" s="49" t="s">
        <v>219</v>
      </c>
      <c r="H18" s="38">
        <v>177478.7</v>
      </c>
      <c r="I18" s="38"/>
      <c r="J18" s="37">
        <f>SUM(H18:I18)</f>
        <v>177478.7</v>
      </c>
      <c r="L18" s="3"/>
      <c r="M18" s="3"/>
      <c r="Q18" s="45"/>
      <c r="R18" s="45"/>
      <c r="S18" s="45"/>
    </row>
    <row r="19" spans="1:19" ht="94.5">
      <c r="A19" s="25" t="s">
        <v>113</v>
      </c>
      <c r="B19" s="25" t="s">
        <v>117</v>
      </c>
      <c r="C19" s="25" t="s">
        <v>121</v>
      </c>
      <c r="D19" s="25" t="s">
        <v>117</v>
      </c>
      <c r="E19" s="25" t="s">
        <v>116</v>
      </c>
      <c r="F19" s="25" t="s">
        <v>119</v>
      </c>
      <c r="G19" s="49" t="s">
        <v>221</v>
      </c>
      <c r="H19" s="35">
        <v>385</v>
      </c>
      <c r="I19" s="35">
        <v>0</v>
      </c>
      <c r="J19" s="34">
        <f>I19+H19</f>
        <v>385</v>
      </c>
      <c r="L19" s="3"/>
      <c r="M19" s="3"/>
      <c r="Q19" s="45"/>
      <c r="R19" s="45"/>
      <c r="S19" s="45"/>
    </row>
    <row r="20" spans="1:19" ht="31.5" hidden="1">
      <c r="A20" s="25" t="s">
        <v>113</v>
      </c>
      <c r="B20" s="25" t="s">
        <v>117</v>
      </c>
      <c r="C20" s="25" t="s">
        <v>121</v>
      </c>
      <c r="D20" s="25" t="s">
        <v>117</v>
      </c>
      <c r="E20" s="25" t="s">
        <v>116</v>
      </c>
      <c r="F20" s="25" t="s">
        <v>119</v>
      </c>
      <c r="G20" s="10" t="s">
        <v>97</v>
      </c>
      <c r="H20" s="37">
        <f>SUM(H21:H22)</f>
        <v>0</v>
      </c>
      <c r="I20" s="37">
        <f>SUM(I21:I22)</f>
        <v>0</v>
      </c>
      <c r="J20" s="37">
        <f>SUM(J21:J22)</f>
        <v>0</v>
      </c>
      <c r="L20" s="3"/>
      <c r="M20" s="3"/>
      <c r="Q20" s="45"/>
      <c r="R20" s="45"/>
      <c r="S20" s="45"/>
    </row>
    <row r="21" spans="1:19" ht="78.75" hidden="1">
      <c r="A21" s="25" t="s">
        <v>113</v>
      </c>
      <c r="B21" s="25" t="s">
        <v>117</v>
      </c>
      <c r="C21" s="25" t="s">
        <v>122</v>
      </c>
      <c r="D21" s="25" t="s">
        <v>117</v>
      </c>
      <c r="E21" s="25" t="s">
        <v>116</v>
      </c>
      <c r="F21" s="25" t="s">
        <v>119</v>
      </c>
      <c r="G21" s="10" t="s">
        <v>94</v>
      </c>
      <c r="H21" s="38">
        <v>0</v>
      </c>
      <c r="I21" s="38">
        <v>0</v>
      </c>
      <c r="J21" s="37">
        <f>SUM(H21:I21)</f>
        <v>0</v>
      </c>
      <c r="L21" s="3"/>
      <c r="M21" s="3"/>
      <c r="Q21" s="45"/>
      <c r="R21" s="45"/>
      <c r="S21" s="45"/>
    </row>
    <row r="22" spans="1:19" ht="78.75" hidden="1">
      <c r="A22" s="25" t="s">
        <v>113</v>
      </c>
      <c r="B22" s="25" t="s">
        <v>117</v>
      </c>
      <c r="C22" s="25" t="s">
        <v>123</v>
      </c>
      <c r="D22" s="25" t="s">
        <v>117</v>
      </c>
      <c r="E22" s="25" t="s">
        <v>116</v>
      </c>
      <c r="F22" s="25" t="s">
        <v>119</v>
      </c>
      <c r="G22" s="10" t="s">
        <v>95</v>
      </c>
      <c r="H22" s="38">
        <v>0</v>
      </c>
      <c r="I22" s="38">
        <v>0</v>
      </c>
      <c r="J22" s="37">
        <f>SUM(H22:I22)</f>
        <v>0</v>
      </c>
      <c r="L22" s="3"/>
      <c r="M22" s="3"/>
      <c r="Q22" s="45"/>
      <c r="R22" s="45"/>
      <c r="S22" s="45"/>
    </row>
    <row r="23" spans="1:19" ht="31.5">
      <c r="A23" s="25" t="s">
        <v>113</v>
      </c>
      <c r="B23" s="25" t="s">
        <v>117</v>
      </c>
      <c r="C23" s="25" t="s">
        <v>124</v>
      </c>
      <c r="D23" s="25" t="s">
        <v>117</v>
      </c>
      <c r="E23" s="25" t="s">
        <v>116</v>
      </c>
      <c r="F23" s="25" t="s">
        <v>119</v>
      </c>
      <c r="G23" s="49" t="s">
        <v>220</v>
      </c>
      <c r="H23" s="38">
        <v>825</v>
      </c>
      <c r="I23" s="38">
        <v>0</v>
      </c>
      <c r="J23" s="37">
        <f>SUM(H23:I23)</f>
        <v>825</v>
      </c>
      <c r="L23" s="3"/>
      <c r="M23" s="3"/>
      <c r="Q23" s="45"/>
      <c r="R23" s="45"/>
      <c r="S23" s="45"/>
    </row>
    <row r="24" spans="1:13" ht="15.75">
      <c r="A24" s="25"/>
      <c r="B24" s="25"/>
      <c r="C24" s="25"/>
      <c r="D24" s="25"/>
      <c r="E24" s="25"/>
      <c r="F24" s="25"/>
      <c r="G24" s="14"/>
      <c r="H24" s="37"/>
      <c r="I24" s="38"/>
      <c r="J24" s="37"/>
      <c r="L24" s="3"/>
      <c r="M24" s="3"/>
    </row>
    <row r="25" spans="1:13" ht="14.25" customHeight="1">
      <c r="A25" s="24" t="s">
        <v>113</v>
      </c>
      <c r="B25" s="24" t="s">
        <v>125</v>
      </c>
      <c r="C25" s="24" t="s">
        <v>115</v>
      </c>
      <c r="D25" s="24" t="s">
        <v>114</v>
      </c>
      <c r="E25" s="24" t="s">
        <v>116</v>
      </c>
      <c r="F25" s="24" t="s">
        <v>112</v>
      </c>
      <c r="G25" s="11" t="s">
        <v>12</v>
      </c>
      <c r="H25" s="36">
        <f>SUM(H30:H31,H26)</f>
        <v>10515</v>
      </c>
      <c r="I25" s="36">
        <f>SUM(I30:I31,I26)</f>
        <v>0</v>
      </c>
      <c r="J25" s="36">
        <f>SUM(J30:J31,J26)</f>
        <v>10515</v>
      </c>
      <c r="L25" s="3"/>
      <c r="M25" s="3"/>
    </row>
    <row r="26" spans="1:13" ht="31.5">
      <c r="A26" s="25" t="s">
        <v>113</v>
      </c>
      <c r="B26" s="25" t="s">
        <v>125</v>
      </c>
      <c r="C26" s="25" t="s">
        <v>126</v>
      </c>
      <c r="D26" s="25" t="s">
        <v>114</v>
      </c>
      <c r="E26" s="25" t="s">
        <v>116</v>
      </c>
      <c r="F26" s="25" t="s">
        <v>119</v>
      </c>
      <c r="G26" s="10" t="s">
        <v>42</v>
      </c>
      <c r="H26" s="37">
        <f>SUM(H27:H29)</f>
        <v>2226</v>
      </c>
      <c r="I26" s="37">
        <f>SUM(I27:I29)</f>
        <v>0</v>
      </c>
      <c r="J26" s="37">
        <f>SUM(J27:J29)</f>
        <v>2226</v>
      </c>
      <c r="L26" s="3"/>
      <c r="M26" s="3"/>
    </row>
    <row r="27" spans="1:13" ht="31.5">
      <c r="A27" s="25" t="s">
        <v>113</v>
      </c>
      <c r="B27" s="25" t="s">
        <v>125</v>
      </c>
      <c r="C27" s="25" t="s">
        <v>234</v>
      </c>
      <c r="D27" s="25" t="s">
        <v>117</v>
      </c>
      <c r="E27" s="25" t="s">
        <v>116</v>
      </c>
      <c r="F27" s="25" t="s">
        <v>119</v>
      </c>
      <c r="G27" s="10" t="s">
        <v>43</v>
      </c>
      <c r="H27" s="37">
        <v>1757</v>
      </c>
      <c r="I27" s="37">
        <v>0</v>
      </c>
      <c r="J27" s="37">
        <f>SUM(H27:I27)</f>
        <v>1757</v>
      </c>
      <c r="K27" s="56"/>
      <c r="L27" s="3"/>
      <c r="M27" s="3"/>
    </row>
    <row r="28" spans="1:13" ht="31.5">
      <c r="A28" s="25" t="s">
        <v>113</v>
      </c>
      <c r="B28" s="25" t="s">
        <v>125</v>
      </c>
      <c r="C28" s="25" t="s">
        <v>235</v>
      </c>
      <c r="D28" s="25" t="s">
        <v>117</v>
      </c>
      <c r="E28" s="25" t="s">
        <v>116</v>
      </c>
      <c r="F28" s="25" t="s">
        <v>119</v>
      </c>
      <c r="G28" s="10" t="s">
        <v>44</v>
      </c>
      <c r="H28" s="37">
        <v>363</v>
      </c>
      <c r="I28" s="37">
        <v>0</v>
      </c>
      <c r="J28" s="37">
        <f>SUM(H28:I28)</f>
        <v>363</v>
      </c>
      <c r="K28" s="56"/>
      <c r="L28" s="3"/>
      <c r="M28" s="3"/>
    </row>
    <row r="29" spans="1:13" ht="31.5">
      <c r="A29" s="25" t="s">
        <v>113</v>
      </c>
      <c r="B29" s="25" t="s">
        <v>125</v>
      </c>
      <c r="C29" s="25" t="s">
        <v>236</v>
      </c>
      <c r="D29" s="25" t="s">
        <v>127</v>
      </c>
      <c r="E29" s="25" t="s">
        <v>116</v>
      </c>
      <c r="F29" s="25" t="s">
        <v>119</v>
      </c>
      <c r="G29" s="57" t="s">
        <v>237</v>
      </c>
      <c r="H29" s="37">
        <v>106</v>
      </c>
      <c r="I29" s="37">
        <v>0</v>
      </c>
      <c r="J29" s="37">
        <f>SUM(H29:I29)</f>
        <v>106</v>
      </c>
      <c r="K29" s="56"/>
      <c r="L29" s="3"/>
      <c r="M29" s="3"/>
    </row>
    <row r="30" spans="1:13" ht="15.75">
      <c r="A30" s="25" t="s">
        <v>113</v>
      </c>
      <c r="B30" s="25" t="s">
        <v>125</v>
      </c>
      <c r="C30" s="25" t="s">
        <v>118</v>
      </c>
      <c r="D30" s="25" t="s">
        <v>127</v>
      </c>
      <c r="E30" s="25" t="s">
        <v>116</v>
      </c>
      <c r="F30" s="25" t="s">
        <v>119</v>
      </c>
      <c r="G30" s="10" t="s">
        <v>13</v>
      </c>
      <c r="H30" s="37">
        <v>8139</v>
      </c>
      <c r="I30" s="38">
        <v>0</v>
      </c>
      <c r="J30" s="37">
        <f>SUM(H30:I30)</f>
        <v>8139</v>
      </c>
      <c r="L30" s="3"/>
      <c r="M30" s="3"/>
    </row>
    <row r="31" spans="1:13" ht="15.75">
      <c r="A31" s="25" t="s">
        <v>113</v>
      </c>
      <c r="B31" s="25" t="s">
        <v>125</v>
      </c>
      <c r="C31" s="25" t="s">
        <v>128</v>
      </c>
      <c r="D31" s="25" t="s">
        <v>117</v>
      </c>
      <c r="E31" s="25" t="s">
        <v>116</v>
      </c>
      <c r="F31" s="25" t="s">
        <v>119</v>
      </c>
      <c r="G31" s="10" t="s">
        <v>35</v>
      </c>
      <c r="H31" s="37">
        <v>150</v>
      </c>
      <c r="I31" s="38">
        <v>0</v>
      </c>
      <c r="J31" s="37">
        <f>SUM(H31:I31)</f>
        <v>150</v>
      </c>
      <c r="L31" s="3"/>
      <c r="M31" s="3"/>
    </row>
    <row r="32" spans="1:13" ht="15.75">
      <c r="A32" s="25"/>
      <c r="B32" s="25"/>
      <c r="C32" s="25"/>
      <c r="D32" s="25"/>
      <c r="E32" s="25"/>
      <c r="F32" s="25"/>
      <c r="G32" s="10"/>
      <c r="H32" s="37"/>
      <c r="I32" s="38"/>
      <c r="J32" s="37"/>
      <c r="L32" s="3"/>
      <c r="M32" s="3"/>
    </row>
    <row r="33" spans="1:13" ht="21.75" customHeight="1">
      <c r="A33" s="24" t="s">
        <v>113</v>
      </c>
      <c r="B33" s="24" t="s">
        <v>129</v>
      </c>
      <c r="C33" s="24" t="s">
        <v>115</v>
      </c>
      <c r="D33" s="24" t="s">
        <v>114</v>
      </c>
      <c r="E33" s="24" t="s">
        <v>116</v>
      </c>
      <c r="F33" s="24" t="s">
        <v>112</v>
      </c>
      <c r="G33" s="12" t="s">
        <v>14</v>
      </c>
      <c r="H33" s="36">
        <f>SUM(H34,)</f>
        <v>5100</v>
      </c>
      <c r="I33" s="36">
        <f>SUM(I34,)</f>
        <v>0</v>
      </c>
      <c r="J33" s="36">
        <f>SUM(J34,)</f>
        <v>5100</v>
      </c>
      <c r="L33" s="3"/>
      <c r="M33" s="3"/>
    </row>
    <row r="34" spans="1:13" ht="15.75">
      <c r="A34" s="25" t="s">
        <v>113</v>
      </c>
      <c r="B34" s="25" t="s">
        <v>129</v>
      </c>
      <c r="C34" s="25" t="s">
        <v>130</v>
      </c>
      <c r="D34" s="25" t="s">
        <v>114</v>
      </c>
      <c r="E34" s="25" t="s">
        <v>116</v>
      </c>
      <c r="F34" s="25" t="s">
        <v>119</v>
      </c>
      <c r="G34" s="10" t="s">
        <v>103</v>
      </c>
      <c r="H34" s="37">
        <f>SUM(H35:H36)</f>
        <v>5100</v>
      </c>
      <c r="I34" s="37">
        <f>SUM(I35:I36)</f>
        <v>0</v>
      </c>
      <c r="J34" s="37">
        <f>SUM(J35:J36)</f>
        <v>5100</v>
      </c>
      <c r="L34" s="3"/>
      <c r="M34" s="3"/>
    </row>
    <row r="35" spans="1:13" ht="15.75">
      <c r="A35" s="25" t="s">
        <v>113</v>
      </c>
      <c r="B35" s="25" t="s">
        <v>129</v>
      </c>
      <c r="C35" s="25" t="s">
        <v>131</v>
      </c>
      <c r="D35" s="25" t="s">
        <v>114</v>
      </c>
      <c r="E35" s="25" t="s">
        <v>116</v>
      </c>
      <c r="F35" s="25" t="s">
        <v>119</v>
      </c>
      <c r="G35" s="10" t="s">
        <v>104</v>
      </c>
      <c r="H35" s="37">
        <v>2072.3</v>
      </c>
      <c r="I35" s="37">
        <v>0</v>
      </c>
      <c r="J35" s="37">
        <f>SUM(H35:I35)</f>
        <v>2072.3</v>
      </c>
      <c r="L35" s="3"/>
      <c r="M35" s="3"/>
    </row>
    <row r="36" spans="1:13" ht="15.75">
      <c r="A36" s="25" t="s">
        <v>113</v>
      </c>
      <c r="B36" s="25" t="s">
        <v>129</v>
      </c>
      <c r="C36" s="25" t="s">
        <v>132</v>
      </c>
      <c r="D36" s="25" t="s">
        <v>114</v>
      </c>
      <c r="E36" s="25" t="s">
        <v>116</v>
      </c>
      <c r="F36" s="25" t="s">
        <v>119</v>
      </c>
      <c r="G36" s="10" t="s">
        <v>105</v>
      </c>
      <c r="H36" s="37">
        <v>3027.7</v>
      </c>
      <c r="I36" s="38">
        <v>0</v>
      </c>
      <c r="J36" s="37">
        <f>SUM(H36:I36)</f>
        <v>3027.7</v>
      </c>
      <c r="L36" s="3"/>
      <c r="M36" s="3"/>
    </row>
    <row r="37" spans="1:13" ht="15.75">
      <c r="A37" s="25"/>
      <c r="B37" s="25"/>
      <c r="C37" s="25"/>
      <c r="D37" s="25"/>
      <c r="E37" s="25"/>
      <c r="F37" s="25"/>
      <c r="G37" s="10"/>
      <c r="H37" s="37"/>
      <c r="I37" s="38"/>
      <c r="J37" s="37"/>
      <c r="L37" s="3"/>
      <c r="M37" s="3"/>
    </row>
    <row r="38" spans="1:13" ht="15" customHeight="1">
      <c r="A38" s="24" t="s">
        <v>113</v>
      </c>
      <c r="B38" s="24" t="s">
        <v>133</v>
      </c>
      <c r="C38" s="24" t="s">
        <v>115</v>
      </c>
      <c r="D38" s="24" t="s">
        <v>114</v>
      </c>
      <c r="E38" s="24" t="s">
        <v>116</v>
      </c>
      <c r="F38" s="24" t="s">
        <v>112</v>
      </c>
      <c r="G38" s="12" t="s">
        <v>15</v>
      </c>
      <c r="H38" s="36">
        <f>SUM(H39,H41)</f>
        <v>4870</v>
      </c>
      <c r="I38" s="36">
        <f>SUM(I39,I41)</f>
        <v>0</v>
      </c>
      <c r="J38" s="36">
        <f>SUM(J39,J41)</f>
        <v>4870</v>
      </c>
      <c r="L38" s="3"/>
      <c r="M38" s="3"/>
    </row>
    <row r="39" spans="1:13" ht="31.5">
      <c r="A39" s="25" t="s">
        <v>113</v>
      </c>
      <c r="B39" s="25" t="s">
        <v>133</v>
      </c>
      <c r="C39" s="25" t="s">
        <v>128</v>
      </c>
      <c r="D39" s="25" t="s">
        <v>117</v>
      </c>
      <c r="E39" s="25" t="s">
        <v>116</v>
      </c>
      <c r="F39" s="25" t="s">
        <v>119</v>
      </c>
      <c r="G39" s="10" t="s">
        <v>37</v>
      </c>
      <c r="H39" s="37">
        <f>SUM(H40)</f>
        <v>1120</v>
      </c>
      <c r="I39" s="37">
        <f>SUM(I40)</f>
        <v>0</v>
      </c>
      <c r="J39" s="37">
        <f>SUM(J40)</f>
        <v>1120</v>
      </c>
      <c r="L39" s="3"/>
      <c r="M39" s="3"/>
    </row>
    <row r="40" spans="1:13" ht="47.25">
      <c r="A40" s="25" t="s">
        <v>113</v>
      </c>
      <c r="B40" s="25" t="s">
        <v>133</v>
      </c>
      <c r="C40" s="25" t="s">
        <v>134</v>
      </c>
      <c r="D40" s="25" t="s">
        <v>117</v>
      </c>
      <c r="E40" s="25" t="s">
        <v>135</v>
      </c>
      <c r="F40" s="25" t="s">
        <v>119</v>
      </c>
      <c r="G40" s="10" t="s">
        <v>98</v>
      </c>
      <c r="H40" s="37">
        <v>1120</v>
      </c>
      <c r="I40" s="38"/>
      <c r="J40" s="37">
        <f>SUM(H40:I40)</f>
        <v>1120</v>
      </c>
      <c r="L40" s="3"/>
      <c r="M40" s="3"/>
    </row>
    <row r="41" spans="1:13" ht="31.5">
      <c r="A41" s="25" t="s">
        <v>113</v>
      </c>
      <c r="B41" s="25" t="s">
        <v>133</v>
      </c>
      <c r="C41" s="25" t="s">
        <v>136</v>
      </c>
      <c r="D41" s="25" t="s">
        <v>117</v>
      </c>
      <c r="E41" s="25" t="s">
        <v>116</v>
      </c>
      <c r="F41" s="25" t="s">
        <v>119</v>
      </c>
      <c r="G41" s="10" t="s">
        <v>16</v>
      </c>
      <c r="H41" s="37">
        <f>SUM(H42:H42)</f>
        <v>3750</v>
      </c>
      <c r="I41" s="37">
        <f>SUM(I42:I42)</f>
        <v>0</v>
      </c>
      <c r="J41" s="37">
        <f>SUM(J42:J42)</f>
        <v>3750</v>
      </c>
      <c r="L41" s="3"/>
      <c r="M41" s="3"/>
    </row>
    <row r="42" spans="1:13" ht="78.75">
      <c r="A42" s="25" t="s">
        <v>113</v>
      </c>
      <c r="B42" s="25" t="s">
        <v>133</v>
      </c>
      <c r="C42" s="25" t="s">
        <v>137</v>
      </c>
      <c r="D42" s="25" t="s">
        <v>117</v>
      </c>
      <c r="E42" s="25" t="s">
        <v>135</v>
      </c>
      <c r="F42" s="25" t="s">
        <v>119</v>
      </c>
      <c r="G42" s="10" t="s">
        <v>96</v>
      </c>
      <c r="H42" s="37">
        <v>3750</v>
      </c>
      <c r="I42" s="38"/>
      <c r="J42" s="37">
        <f>SUM(H42:I42)</f>
        <v>3750</v>
      </c>
      <c r="L42" s="3"/>
      <c r="M42" s="3"/>
    </row>
    <row r="43" spans="1:13" ht="15.75">
      <c r="A43" s="25"/>
      <c r="B43" s="25"/>
      <c r="C43" s="25"/>
      <c r="D43" s="25"/>
      <c r="E43" s="25"/>
      <c r="F43" s="25"/>
      <c r="G43" s="10"/>
      <c r="H43" s="37"/>
      <c r="I43" s="38"/>
      <c r="J43" s="37"/>
      <c r="L43" s="3"/>
      <c r="M43" s="3"/>
    </row>
    <row r="44" spans="1:14" s="22" customFormat="1" ht="31.5">
      <c r="A44" s="24" t="s">
        <v>113</v>
      </c>
      <c r="B44" s="24" t="s">
        <v>138</v>
      </c>
      <c r="C44" s="24" t="s">
        <v>115</v>
      </c>
      <c r="D44" s="24" t="s">
        <v>114</v>
      </c>
      <c r="E44" s="24" t="s">
        <v>116</v>
      </c>
      <c r="F44" s="24" t="s">
        <v>112</v>
      </c>
      <c r="G44" s="11" t="s">
        <v>17</v>
      </c>
      <c r="H44" s="36">
        <f>SUM(H45,H47)</f>
        <v>34651</v>
      </c>
      <c r="I44" s="36">
        <f>SUM(I45,I47)</f>
        <v>0</v>
      </c>
      <c r="J44" s="36">
        <f>SUM(J45,J47)</f>
        <v>34651</v>
      </c>
      <c r="L44" s="26"/>
      <c r="M44" s="26"/>
      <c r="N44" s="26"/>
    </row>
    <row r="45" spans="1:13" ht="15.75" hidden="1">
      <c r="A45" s="25" t="s">
        <v>113</v>
      </c>
      <c r="B45" s="25" t="s">
        <v>138</v>
      </c>
      <c r="C45" s="25" t="s">
        <v>128</v>
      </c>
      <c r="D45" s="25" t="s">
        <v>114</v>
      </c>
      <c r="E45" s="25" t="s">
        <v>116</v>
      </c>
      <c r="F45" s="25" t="s">
        <v>139</v>
      </c>
      <c r="G45" s="10" t="s">
        <v>75</v>
      </c>
      <c r="H45" s="36">
        <f>SUM(H46)</f>
        <v>0</v>
      </c>
      <c r="I45" s="36">
        <f>SUM(I46)</f>
        <v>0</v>
      </c>
      <c r="J45" s="36">
        <f>SUM(J46)</f>
        <v>0</v>
      </c>
      <c r="L45" s="3"/>
      <c r="M45" s="3"/>
    </row>
    <row r="46" spans="1:13" ht="31.5" hidden="1">
      <c r="A46" s="25" t="s">
        <v>113</v>
      </c>
      <c r="B46" s="25" t="s">
        <v>138</v>
      </c>
      <c r="C46" s="25" t="s">
        <v>140</v>
      </c>
      <c r="D46" s="25" t="s">
        <v>125</v>
      </c>
      <c r="E46" s="25" t="s">
        <v>116</v>
      </c>
      <c r="F46" s="25" t="s">
        <v>139</v>
      </c>
      <c r="G46" s="10" t="s">
        <v>76</v>
      </c>
      <c r="H46" s="37">
        <v>0</v>
      </c>
      <c r="I46" s="38"/>
      <c r="J46" s="37">
        <f>SUM(H46:I46)</f>
        <v>0</v>
      </c>
      <c r="L46" s="3"/>
      <c r="M46" s="3"/>
    </row>
    <row r="47" spans="1:13" ht="78.75">
      <c r="A47" s="25" t="s">
        <v>113</v>
      </c>
      <c r="B47" s="25" t="s">
        <v>138</v>
      </c>
      <c r="C47" s="25" t="s">
        <v>141</v>
      </c>
      <c r="D47" s="25" t="s">
        <v>114</v>
      </c>
      <c r="E47" s="25" t="s">
        <v>116</v>
      </c>
      <c r="F47" s="25" t="s">
        <v>139</v>
      </c>
      <c r="G47" s="15" t="s">
        <v>71</v>
      </c>
      <c r="H47" s="37">
        <f>SUM(H48,H51)</f>
        <v>34651</v>
      </c>
      <c r="I47" s="37">
        <f>SUM(I48,I51)</f>
        <v>0</v>
      </c>
      <c r="J47" s="37">
        <f>SUM(J48,J51)</f>
        <v>34651</v>
      </c>
      <c r="L47" s="3"/>
      <c r="M47" s="3"/>
    </row>
    <row r="48" spans="1:13" ht="47.25">
      <c r="A48" s="25" t="s">
        <v>113</v>
      </c>
      <c r="B48" s="25" t="s">
        <v>138</v>
      </c>
      <c r="C48" s="25" t="s">
        <v>142</v>
      </c>
      <c r="D48" s="25" t="s">
        <v>114</v>
      </c>
      <c r="E48" s="25" t="s">
        <v>116</v>
      </c>
      <c r="F48" s="25" t="s">
        <v>139</v>
      </c>
      <c r="G48" s="15" t="s">
        <v>45</v>
      </c>
      <c r="H48" s="37">
        <f>SUM(H49:H50)</f>
        <v>29701</v>
      </c>
      <c r="I48" s="37">
        <f>SUM(I49:I50)</f>
        <v>0</v>
      </c>
      <c r="J48" s="37">
        <f>SUM(J49:J50)</f>
        <v>29701</v>
      </c>
      <c r="L48" s="3"/>
      <c r="M48" s="3"/>
    </row>
    <row r="49" spans="1:13" ht="69" customHeight="1">
      <c r="A49" s="25" t="s">
        <v>113</v>
      </c>
      <c r="B49" s="25" t="s">
        <v>138</v>
      </c>
      <c r="C49" s="25" t="s">
        <v>222</v>
      </c>
      <c r="D49" s="25" t="s">
        <v>125</v>
      </c>
      <c r="E49" s="25" t="s">
        <v>116</v>
      </c>
      <c r="F49" s="25" t="s">
        <v>139</v>
      </c>
      <c r="G49" s="49" t="s">
        <v>223</v>
      </c>
      <c r="H49" s="37">
        <v>24700</v>
      </c>
      <c r="I49" s="37">
        <v>0</v>
      </c>
      <c r="J49" s="37">
        <f>SUM(H49:I49)</f>
        <v>24700</v>
      </c>
      <c r="L49" s="3"/>
      <c r="M49" s="3"/>
    </row>
    <row r="50" spans="1:13" ht="66">
      <c r="A50" s="25" t="s">
        <v>113</v>
      </c>
      <c r="B50" s="25" t="s">
        <v>138</v>
      </c>
      <c r="C50" s="25" t="s">
        <v>222</v>
      </c>
      <c r="D50" s="25" t="s">
        <v>164</v>
      </c>
      <c r="E50" s="25" t="s">
        <v>116</v>
      </c>
      <c r="F50" s="25" t="s">
        <v>139</v>
      </c>
      <c r="G50" s="51" t="s">
        <v>224</v>
      </c>
      <c r="H50" s="37">
        <v>5001</v>
      </c>
      <c r="I50" s="37">
        <v>0</v>
      </c>
      <c r="J50" s="37">
        <f>SUM(H50:I50)</f>
        <v>5001</v>
      </c>
      <c r="L50" s="3"/>
      <c r="M50" s="3"/>
    </row>
    <row r="51" spans="1:13" ht="63">
      <c r="A51" s="25" t="s">
        <v>113</v>
      </c>
      <c r="B51" s="25" t="s">
        <v>138</v>
      </c>
      <c r="C51" s="25" t="s">
        <v>165</v>
      </c>
      <c r="D51" s="25" t="s">
        <v>114</v>
      </c>
      <c r="E51" s="25" t="s">
        <v>116</v>
      </c>
      <c r="F51" s="25" t="s">
        <v>139</v>
      </c>
      <c r="G51" s="15" t="s">
        <v>46</v>
      </c>
      <c r="H51" s="37">
        <f>SUM(H52)</f>
        <v>4950</v>
      </c>
      <c r="I51" s="37">
        <f>SUM(I52)</f>
        <v>0</v>
      </c>
      <c r="J51" s="37">
        <f>SUM(J52)</f>
        <v>4950</v>
      </c>
      <c r="L51" s="3"/>
      <c r="M51" s="3"/>
    </row>
    <row r="52" spans="1:13" ht="47.25">
      <c r="A52" s="25" t="s">
        <v>113</v>
      </c>
      <c r="B52" s="25" t="s">
        <v>138</v>
      </c>
      <c r="C52" s="25" t="s">
        <v>166</v>
      </c>
      <c r="D52" s="25" t="s">
        <v>125</v>
      </c>
      <c r="E52" s="25" t="s">
        <v>116</v>
      </c>
      <c r="F52" s="25" t="s">
        <v>139</v>
      </c>
      <c r="G52" s="10" t="s">
        <v>72</v>
      </c>
      <c r="H52" s="37">
        <v>4950</v>
      </c>
      <c r="I52" s="38"/>
      <c r="J52" s="37">
        <f>SUM(H52:I52)</f>
        <v>4950</v>
      </c>
      <c r="L52" s="3"/>
      <c r="M52" s="3"/>
    </row>
    <row r="53" spans="1:13" ht="15.75">
      <c r="A53" s="25"/>
      <c r="B53" s="25"/>
      <c r="C53" s="25"/>
      <c r="D53" s="25"/>
      <c r="E53" s="25"/>
      <c r="F53" s="25"/>
      <c r="G53" s="17"/>
      <c r="H53" s="37"/>
      <c r="I53" s="38"/>
      <c r="J53" s="37"/>
      <c r="L53" s="3"/>
      <c r="M53" s="3"/>
    </row>
    <row r="54" spans="1:13" ht="15.75">
      <c r="A54" s="24" t="s">
        <v>113</v>
      </c>
      <c r="B54" s="24" t="s">
        <v>143</v>
      </c>
      <c r="C54" s="24" t="s">
        <v>115</v>
      </c>
      <c r="D54" s="24" t="s">
        <v>114</v>
      </c>
      <c r="E54" s="24" t="s">
        <v>116</v>
      </c>
      <c r="F54" s="24" t="s">
        <v>112</v>
      </c>
      <c r="G54" s="11" t="s">
        <v>18</v>
      </c>
      <c r="H54" s="36">
        <f>SUM(H55)</f>
        <v>1800</v>
      </c>
      <c r="I54" s="36">
        <f>SUM(I55)</f>
        <v>0</v>
      </c>
      <c r="J54" s="36">
        <f>SUM(J55)</f>
        <v>1800</v>
      </c>
      <c r="L54" s="3"/>
      <c r="M54" s="3"/>
    </row>
    <row r="55" spans="1:13" ht="15.75">
      <c r="A55" s="25" t="s">
        <v>113</v>
      </c>
      <c r="B55" s="25" t="s">
        <v>143</v>
      </c>
      <c r="C55" s="25" t="s">
        <v>126</v>
      </c>
      <c r="D55" s="25" t="s">
        <v>117</v>
      </c>
      <c r="E55" s="25" t="s">
        <v>116</v>
      </c>
      <c r="F55" s="25" t="s">
        <v>139</v>
      </c>
      <c r="G55" s="10" t="s">
        <v>19</v>
      </c>
      <c r="H55" s="37">
        <v>1800</v>
      </c>
      <c r="I55" s="38">
        <v>0</v>
      </c>
      <c r="J55" s="37">
        <f>SUM(H55:I55)</f>
        <v>1800</v>
      </c>
      <c r="L55" s="3"/>
      <c r="M55" s="3"/>
    </row>
    <row r="56" spans="1:13" ht="15.75">
      <c r="A56" s="25"/>
      <c r="B56" s="25"/>
      <c r="C56" s="25"/>
      <c r="D56" s="25"/>
      <c r="E56" s="25"/>
      <c r="F56" s="25"/>
      <c r="G56" s="10"/>
      <c r="H56" s="37"/>
      <c r="I56" s="38"/>
      <c r="J56" s="37"/>
      <c r="L56" s="3"/>
      <c r="M56" s="3"/>
    </row>
    <row r="57" spans="1:13" ht="31.5">
      <c r="A57" s="24" t="s">
        <v>113</v>
      </c>
      <c r="B57" s="24" t="s">
        <v>225</v>
      </c>
      <c r="C57" s="24" t="s">
        <v>115</v>
      </c>
      <c r="D57" s="24" t="s">
        <v>114</v>
      </c>
      <c r="E57" s="24" t="s">
        <v>116</v>
      </c>
      <c r="F57" s="24" t="s">
        <v>112</v>
      </c>
      <c r="G57" s="52" t="s">
        <v>226</v>
      </c>
      <c r="H57" s="36">
        <f>SUM(H58)</f>
        <v>83</v>
      </c>
      <c r="I57" s="36">
        <f>SUM(I58)</f>
        <v>0</v>
      </c>
      <c r="J57" s="36">
        <f>SUM(J58)</f>
        <v>83</v>
      </c>
      <c r="L57" s="3"/>
      <c r="M57" s="3"/>
    </row>
    <row r="58" spans="1:13" ht="15.75">
      <c r="A58" s="25" t="s">
        <v>113</v>
      </c>
      <c r="B58" s="25" t="s">
        <v>225</v>
      </c>
      <c r="C58" s="53" t="s">
        <v>126</v>
      </c>
      <c r="D58" s="25" t="s">
        <v>114</v>
      </c>
      <c r="E58" s="25" t="s">
        <v>116</v>
      </c>
      <c r="F58" s="25" t="s">
        <v>227</v>
      </c>
      <c r="G58" s="54" t="s">
        <v>228</v>
      </c>
      <c r="H58" s="37">
        <f>H59</f>
        <v>83</v>
      </c>
      <c r="I58" s="38">
        <f>I59</f>
        <v>0</v>
      </c>
      <c r="J58" s="37">
        <f>SUM(H58:I58)</f>
        <v>83</v>
      </c>
      <c r="L58" s="3"/>
      <c r="M58" s="3"/>
    </row>
    <row r="59" spans="1:13" ht="15.75">
      <c r="A59" s="25" t="s">
        <v>113</v>
      </c>
      <c r="B59" s="25" t="s">
        <v>225</v>
      </c>
      <c r="C59" s="55" t="s">
        <v>229</v>
      </c>
      <c r="D59" s="25" t="s">
        <v>114</v>
      </c>
      <c r="E59" s="25" t="s">
        <v>116</v>
      </c>
      <c r="F59" s="25" t="s">
        <v>227</v>
      </c>
      <c r="G59" s="54" t="s">
        <v>230</v>
      </c>
      <c r="H59" s="37">
        <f>H60</f>
        <v>83</v>
      </c>
      <c r="I59" s="38">
        <f>I60</f>
        <v>0</v>
      </c>
      <c r="J59" s="37">
        <f>SUM(H59:I59)</f>
        <v>83</v>
      </c>
      <c r="L59" s="3"/>
      <c r="M59" s="3"/>
    </row>
    <row r="60" spans="1:13" ht="31.5">
      <c r="A60" s="25" t="s">
        <v>113</v>
      </c>
      <c r="B60" s="25" t="s">
        <v>225</v>
      </c>
      <c r="C60" s="53" t="s">
        <v>231</v>
      </c>
      <c r="D60" s="25" t="s">
        <v>125</v>
      </c>
      <c r="E60" s="25" t="s">
        <v>116</v>
      </c>
      <c r="F60" s="25" t="s">
        <v>227</v>
      </c>
      <c r="G60" s="54" t="s">
        <v>232</v>
      </c>
      <c r="H60" s="37">
        <v>83</v>
      </c>
      <c r="I60" s="38">
        <v>0</v>
      </c>
      <c r="J60" s="37">
        <f>SUM(H60:I60)</f>
        <v>83</v>
      </c>
      <c r="L60" s="3"/>
      <c r="M60" s="3"/>
    </row>
    <row r="61" spans="1:13" ht="15.75">
      <c r="A61" s="25"/>
      <c r="B61" s="25"/>
      <c r="C61" s="25"/>
      <c r="D61" s="25"/>
      <c r="E61" s="25"/>
      <c r="F61" s="25"/>
      <c r="G61" s="10"/>
      <c r="H61" s="37"/>
      <c r="I61" s="38"/>
      <c r="J61" s="37"/>
      <c r="L61" s="3"/>
      <c r="M61" s="3"/>
    </row>
    <row r="62" spans="1:13" ht="31.5">
      <c r="A62" s="24" t="s">
        <v>113</v>
      </c>
      <c r="B62" s="24" t="s">
        <v>144</v>
      </c>
      <c r="C62" s="24" t="s">
        <v>115</v>
      </c>
      <c r="D62" s="24" t="s">
        <v>114</v>
      </c>
      <c r="E62" s="24" t="s">
        <v>116</v>
      </c>
      <c r="F62" s="24" t="s">
        <v>112</v>
      </c>
      <c r="G62" s="11" t="s">
        <v>77</v>
      </c>
      <c r="H62" s="36">
        <f aca="true" t="shared" si="0" ref="H62:J64">SUM(H63)</f>
        <v>132.63</v>
      </c>
      <c r="I62" s="36">
        <f t="shared" si="0"/>
        <v>0</v>
      </c>
      <c r="J62" s="36">
        <f t="shared" si="0"/>
        <v>132.63</v>
      </c>
      <c r="L62" s="3"/>
      <c r="M62" s="3"/>
    </row>
    <row r="63" spans="1:13" ht="47.25">
      <c r="A63" s="25" t="s">
        <v>113</v>
      </c>
      <c r="B63" s="25" t="s">
        <v>144</v>
      </c>
      <c r="C63" s="25" t="s">
        <v>167</v>
      </c>
      <c r="D63" s="25" t="s">
        <v>114</v>
      </c>
      <c r="E63" s="25" t="s">
        <v>116</v>
      </c>
      <c r="F63" s="25" t="s">
        <v>168</v>
      </c>
      <c r="G63" s="10" t="s">
        <v>78</v>
      </c>
      <c r="H63" s="37">
        <f t="shared" si="0"/>
        <v>132.63</v>
      </c>
      <c r="I63" s="37">
        <f t="shared" si="0"/>
        <v>0</v>
      </c>
      <c r="J63" s="37">
        <f t="shared" si="0"/>
        <v>132.63</v>
      </c>
      <c r="L63" s="3"/>
      <c r="M63" s="3"/>
    </row>
    <row r="64" spans="1:13" ht="31.5">
      <c r="A64" s="25" t="s">
        <v>113</v>
      </c>
      <c r="B64" s="25" t="s">
        <v>144</v>
      </c>
      <c r="C64" s="25" t="s">
        <v>169</v>
      </c>
      <c r="D64" s="25" t="s">
        <v>114</v>
      </c>
      <c r="E64" s="25" t="s">
        <v>116</v>
      </c>
      <c r="F64" s="25" t="s">
        <v>168</v>
      </c>
      <c r="G64" s="10" t="s">
        <v>79</v>
      </c>
      <c r="H64" s="37">
        <f t="shared" si="0"/>
        <v>132.63</v>
      </c>
      <c r="I64" s="37">
        <f t="shared" si="0"/>
        <v>0</v>
      </c>
      <c r="J64" s="37">
        <f t="shared" si="0"/>
        <v>132.63</v>
      </c>
      <c r="L64" s="3"/>
      <c r="M64" s="3"/>
    </row>
    <row r="65" spans="1:13" ht="31.5">
      <c r="A65" s="25" t="s">
        <v>113</v>
      </c>
      <c r="B65" s="25" t="s">
        <v>144</v>
      </c>
      <c r="C65" s="25" t="s">
        <v>233</v>
      </c>
      <c r="D65" s="25" t="s">
        <v>164</v>
      </c>
      <c r="E65" s="25" t="s">
        <v>116</v>
      </c>
      <c r="F65" s="25" t="s">
        <v>168</v>
      </c>
      <c r="G65" s="10" t="s">
        <v>80</v>
      </c>
      <c r="H65" s="37">
        <v>132.63</v>
      </c>
      <c r="I65" s="38"/>
      <c r="J65" s="37">
        <f>SUM(H65:I65)</f>
        <v>132.63</v>
      </c>
      <c r="L65" s="3"/>
      <c r="M65" s="3"/>
    </row>
    <row r="66" spans="1:13" ht="15.75">
      <c r="A66" s="25"/>
      <c r="B66" s="25"/>
      <c r="C66" s="25"/>
      <c r="D66" s="25"/>
      <c r="E66" s="25"/>
      <c r="F66" s="25"/>
      <c r="G66" s="10"/>
      <c r="H66" s="37"/>
      <c r="I66" s="38"/>
      <c r="J66" s="37"/>
      <c r="L66" s="3"/>
      <c r="M66" s="3"/>
    </row>
    <row r="67" spans="1:19" ht="15.75">
      <c r="A67" s="24" t="s">
        <v>113</v>
      </c>
      <c r="B67" s="24" t="s">
        <v>145</v>
      </c>
      <c r="C67" s="24" t="s">
        <v>115</v>
      </c>
      <c r="D67" s="24" t="s">
        <v>114</v>
      </c>
      <c r="E67" s="24" t="s">
        <v>116</v>
      </c>
      <c r="F67" s="24" t="s">
        <v>112</v>
      </c>
      <c r="G67" s="11" t="s">
        <v>20</v>
      </c>
      <c r="H67" s="36">
        <f>SUM(H68,H70,H71,H73,H77:H79)</f>
        <v>2582</v>
      </c>
      <c r="I67" s="36">
        <f>SUM(I68,I70,I71,I73,I77:I79)</f>
        <v>0</v>
      </c>
      <c r="J67" s="36">
        <f>SUM(J68,J70,J71,J73,J77:J79)</f>
        <v>2582</v>
      </c>
      <c r="L67" s="3"/>
      <c r="M67" s="3"/>
      <c r="Q67" s="46"/>
      <c r="R67" s="46"/>
      <c r="S67" s="46"/>
    </row>
    <row r="68" spans="1:19" ht="31.5">
      <c r="A68" s="25" t="s">
        <v>113</v>
      </c>
      <c r="B68" s="25" t="s">
        <v>145</v>
      </c>
      <c r="C68" s="25" t="s">
        <v>128</v>
      </c>
      <c r="D68" s="25" t="s">
        <v>114</v>
      </c>
      <c r="E68" s="25" t="s">
        <v>116</v>
      </c>
      <c r="F68" s="25" t="s">
        <v>170</v>
      </c>
      <c r="G68" s="10" t="s">
        <v>50</v>
      </c>
      <c r="H68" s="37">
        <f>SUM(H69:H69)</f>
        <v>46</v>
      </c>
      <c r="I68" s="37">
        <f>SUM(I69:I69)</f>
        <v>0</v>
      </c>
      <c r="J68" s="37">
        <f>SUM(J69:J69)</f>
        <v>46</v>
      </c>
      <c r="L68" s="3"/>
      <c r="M68" s="3"/>
      <c r="Q68" s="46"/>
      <c r="R68" s="46"/>
      <c r="S68" s="46"/>
    </row>
    <row r="69" spans="1:19" ht="63">
      <c r="A69" s="25" t="s">
        <v>113</v>
      </c>
      <c r="B69" s="25" t="s">
        <v>145</v>
      </c>
      <c r="C69" s="25" t="s">
        <v>134</v>
      </c>
      <c r="D69" s="25" t="s">
        <v>117</v>
      </c>
      <c r="E69" s="25" t="s">
        <v>116</v>
      </c>
      <c r="F69" s="25" t="s">
        <v>170</v>
      </c>
      <c r="G69" s="10" t="s">
        <v>51</v>
      </c>
      <c r="H69" s="37">
        <v>46</v>
      </c>
      <c r="I69" s="38"/>
      <c r="J69" s="37">
        <f aca="true" t="shared" si="1" ref="J69:J80">SUM(H69:I69)</f>
        <v>46</v>
      </c>
      <c r="L69" s="3"/>
      <c r="M69" s="3"/>
      <c r="Q69" s="46"/>
      <c r="R69" s="47"/>
      <c r="S69" s="46"/>
    </row>
    <row r="70" spans="1:19" ht="47.25">
      <c r="A70" s="25" t="s">
        <v>113</v>
      </c>
      <c r="B70" s="25" t="s">
        <v>145</v>
      </c>
      <c r="C70" s="25" t="s">
        <v>171</v>
      </c>
      <c r="D70" s="25" t="s">
        <v>117</v>
      </c>
      <c r="E70" s="25" t="s">
        <v>116</v>
      </c>
      <c r="F70" s="25" t="s">
        <v>170</v>
      </c>
      <c r="G70" s="10" t="s">
        <v>52</v>
      </c>
      <c r="H70" s="37">
        <v>51</v>
      </c>
      <c r="I70" s="38"/>
      <c r="J70" s="37">
        <f t="shared" si="1"/>
        <v>51</v>
      </c>
      <c r="L70" s="3"/>
      <c r="M70" s="3"/>
      <c r="Q70" s="46"/>
      <c r="R70" s="47"/>
      <c r="S70" s="46"/>
    </row>
    <row r="71" spans="1:19" ht="31.5">
      <c r="A71" s="25" t="s">
        <v>113</v>
      </c>
      <c r="B71" s="25" t="s">
        <v>145</v>
      </c>
      <c r="C71" s="25" t="s">
        <v>172</v>
      </c>
      <c r="D71" s="25" t="s">
        <v>114</v>
      </c>
      <c r="E71" s="25" t="s">
        <v>116</v>
      </c>
      <c r="F71" s="25" t="s">
        <v>170</v>
      </c>
      <c r="G71" s="10" t="s">
        <v>21</v>
      </c>
      <c r="H71" s="37">
        <f>SUM(H72)</f>
        <v>9</v>
      </c>
      <c r="I71" s="37">
        <f>SUM(I72)</f>
        <v>0</v>
      </c>
      <c r="J71" s="37">
        <f>SUM(J72)</f>
        <v>9</v>
      </c>
      <c r="L71" s="3"/>
      <c r="M71" s="3"/>
      <c r="Q71" s="46"/>
      <c r="R71" s="47"/>
      <c r="S71" s="46"/>
    </row>
    <row r="72" spans="1:19" ht="47.25">
      <c r="A72" s="25" t="s">
        <v>113</v>
      </c>
      <c r="B72" s="25" t="s">
        <v>145</v>
      </c>
      <c r="C72" s="25" t="s">
        <v>173</v>
      </c>
      <c r="D72" s="25" t="s">
        <v>125</v>
      </c>
      <c r="E72" s="25" t="s">
        <v>116</v>
      </c>
      <c r="F72" s="25" t="s">
        <v>170</v>
      </c>
      <c r="G72" s="10" t="s">
        <v>38</v>
      </c>
      <c r="H72" s="37">
        <v>9</v>
      </c>
      <c r="I72" s="38"/>
      <c r="J72" s="37">
        <f t="shared" si="1"/>
        <v>9</v>
      </c>
      <c r="L72" s="3"/>
      <c r="M72" s="3"/>
      <c r="Q72" s="46"/>
      <c r="R72" s="47"/>
      <c r="S72" s="46"/>
    </row>
    <row r="73" spans="1:19" ht="78.75">
      <c r="A73" s="25" t="s">
        <v>113</v>
      </c>
      <c r="B73" s="25" t="s">
        <v>145</v>
      </c>
      <c r="C73" s="25" t="s">
        <v>174</v>
      </c>
      <c r="D73" s="25" t="s">
        <v>117</v>
      </c>
      <c r="E73" s="25" t="s">
        <v>116</v>
      </c>
      <c r="F73" s="25" t="s">
        <v>170</v>
      </c>
      <c r="G73" s="10" t="s">
        <v>39</v>
      </c>
      <c r="H73" s="37">
        <f>SUM(H74:H76)</f>
        <v>96</v>
      </c>
      <c r="I73" s="37">
        <f>SUM(I74:I76)</f>
        <v>0</v>
      </c>
      <c r="J73" s="37">
        <f>SUM(J74:J76)</f>
        <v>96</v>
      </c>
      <c r="L73" s="3"/>
      <c r="M73" s="3"/>
      <c r="Q73" s="46"/>
      <c r="R73" s="47"/>
      <c r="S73" s="46"/>
    </row>
    <row r="74" spans="1:19" ht="31.5">
      <c r="A74" s="25" t="s">
        <v>113</v>
      </c>
      <c r="B74" s="25" t="s">
        <v>145</v>
      </c>
      <c r="C74" s="25" t="s">
        <v>175</v>
      </c>
      <c r="D74" s="25" t="s">
        <v>117</v>
      </c>
      <c r="E74" s="25" t="s">
        <v>116</v>
      </c>
      <c r="F74" s="25" t="s">
        <v>170</v>
      </c>
      <c r="G74" s="10" t="s">
        <v>47</v>
      </c>
      <c r="H74" s="37">
        <v>14</v>
      </c>
      <c r="I74" s="37"/>
      <c r="J74" s="37">
        <f t="shared" si="1"/>
        <v>14</v>
      </c>
      <c r="L74" s="3"/>
      <c r="M74" s="3"/>
      <c r="Q74" s="46"/>
      <c r="R74" s="47"/>
      <c r="S74" s="45"/>
    </row>
    <row r="75" spans="1:19" ht="31.5">
      <c r="A75" s="25" t="s">
        <v>113</v>
      </c>
      <c r="B75" s="25" t="s">
        <v>145</v>
      </c>
      <c r="C75" s="25" t="s">
        <v>176</v>
      </c>
      <c r="D75" s="25" t="s">
        <v>117</v>
      </c>
      <c r="E75" s="25" t="s">
        <v>116</v>
      </c>
      <c r="F75" s="25" t="s">
        <v>170</v>
      </c>
      <c r="G75" s="10" t="s">
        <v>48</v>
      </c>
      <c r="H75" s="37">
        <v>42</v>
      </c>
      <c r="I75" s="37"/>
      <c r="J75" s="37">
        <f t="shared" si="1"/>
        <v>42</v>
      </c>
      <c r="L75" s="3"/>
      <c r="M75" s="3"/>
      <c r="Q75" s="46"/>
      <c r="R75" s="47"/>
      <c r="S75" s="45"/>
    </row>
    <row r="76" spans="1:19" ht="15.75">
      <c r="A76" s="25" t="s">
        <v>113</v>
      </c>
      <c r="B76" s="25" t="s">
        <v>145</v>
      </c>
      <c r="C76" s="25" t="s">
        <v>177</v>
      </c>
      <c r="D76" s="25" t="s">
        <v>117</v>
      </c>
      <c r="E76" s="25" t="s">
        <v>116</v>
      </c>
      <c r="F76" s="25" t="s">
        <v>170</v>
      </c>
      <c r="G76" s="10" t="s">
        <v>49</v>
      </c>
      <c r="H76" s="37">
        <v>40</v>
      </c>
      <c r="I76" s="37"/>
      <c r="J76" s="37">
        <f t="shared" si="1"/>
        <v>40</v>
      </c>
      <c r="L76" s="3"/>
      <c r="M76" s="3"/>
      <c r="Q76" s="46"/>
      <c r="R76" s="47"/>
      <c r="S76" s="45"/>
    </row>
    <row r="77" spans="1:19" ht="47.25">
      <c r="A77" s="25" t="s">
        <v>113</v>
      </c>
      <c r="B77" s="25" t="s">
        <v>145</v>
      </c>
      <c r="C77" s="25" t="s">
        <v>178</v>
      </c>
      <c r="D77" s="25" t="s">
        <v>117</v>
      </c>
      <c r="E77" s="25" t="s">
        <v>116</v>
      </c>
      <c r="F77" s="25" t="s">
        <v>170</v>
      </c>
      <c r="G77" s="10" t="s">
        <v>36</v>
      </c>
      <c r="H77" s="37">
        <v>204</v>
      </c>
      <c r="I77" s="38"/>
      <c r="J77" s="37">
        <f t="shared" si="1"/>
        <v>204</v>
      </c>
      <c r="L77" s="3"/>
      <c r="M77" s="3"/>
      <c r="Q77" s="46"/>
      <c r="R77" s="47"/>
      <c r="S77" s="46"/>
    </row>
    <row r="78" spans="1:19" ht="31.5">
      <c r="A78" s="25" t="s">
        <v>113</v>
      </c>
      <c r="B78" s="25" t="s">
        <v>145</v>
      </c>
      <c r="C78" s="25" t="s">
        <v>179</v>
      </c>
      <c r="D78" s="25" t="s">
        <v>117</v>
      </c>
      <c r="E78" s="25" t="s">
        <v>116</v>
      </c>
      <c r="F78" s="25" t="s">
        <v>170</v>
      </c>
      <c r="G78" s="10" t="s">
        <v>22</v>
      </c>
      <c r="H78" s="37">
        <v>1379</v>
      </c>
      <c r="I78" s="38"/>
      <c r="J78" s="37">
        <f t="shared" si="1"/>
        <v>1379</v>
      </c>
      <c r="L78" s="3"/>
      <c r="M78" s="3"/>
      <c r="Q78" s="46"/>
      <c r="R78" s="47"/>
      <c r="S78" s="46"/>
    </row>
    <row r="79" spans="1:19" ht="31.5">
      <c r="A79" s="25" t="s">
        <v>113</v>
      </c>
      <c r="B79" s="25" t="s">
        <v>145</v>
      </c>
      <c r="C79" s="25" t="s">
        <v>180</v>
      </c>
      <c r="D79" s="25" t="s">
        <v>114</v>
      </c>
      <c r="E79" s="25" t="s">
        <v>116</v>
      </c>
      <c r="F79" s="25" t="s">
        <v>170</v>
      </c>
      <c r="G79" s="10" t="s">
        <v>23</v>
      </c>
      <c r="H79" s="37">
        <f>SUM(H80)</f>
        <v>797</v>
      </c>
      <c r="I79" s="37">
        <f>SUM(I80)</f>
        <v>0</v>
      </c>
      <c r="J79" s="37">
        <f>SUM(J80)</f>
        <v>797</v>
      </c>
      <c r="L79" s="3"/>
      <c r="M79" s="3"/>
      <c r="Q79" s="46"/>
      <c r="R79" s="47"/>
      <c r="S79" s="46"/>
    </row>
    <row r="80" spans="1:13" ht="31.5">
      <c r="A80" s="25" t="s">
        <v>113</v>
      </c>
      <c r="B80" s="25" t="s">
        <v>145</v>
      </c>
      <c r="C80" s="25" t="s">
        <v>181</v>
      </c>
      <c r="D80" s="25" t="s">
        <v>125</v>
      </c>
      <c r="E80" s="25" t="s">
        <v>116</v>
      </c>
      <c r="F80" s="25" t="s">
        <v>170</v>
      </c>
      <c r="G80" s="10" t="s">
        <v>24</v>
      </c>
      <c r="H80" s="37">
        <v>797</v>
      </c>
      <c r="I80" s="38"/>
      <c r="J80" s="37">
        <f t="shared" si="1"/>
        <v>797</v>
      </c>
      <c r="L80" s="3"/>
      <c r="M80" s="3"/>
    </row>
    <row r="81" spans="1:13" ht="15.75">
      <c r="A81" s="25"/>
      <c r="B81" s="25"/>
      <c r="C81" s="25"/>
      <c r="D81" s="25"/>
      <c r="E81" s="25"/>
      <c r="F81" s="25"/>
      <c r="G81" s="10"/>
      <c r="H81" s="37"/>
      <c r="I81" s="38"/>
      <c r="J81" s="37"/>
      <c r="L81" s="3"/>
      <c r="M81" s="3"/>
    </row>
    <row r="82" spans="1:13" ht="15.75">
      <c r="A82" s="24" t="s">
        <v>113</v>
      </c>
      <c r="B82" s="24" t="s">
        <v>146</v>
      </c>
      <c r="C82" s="24" t="s">
        <v>115</v>
      </c>
      <c r="D82" s="24" t="s">
        <v>114</v>
      </c>
      <c r="E82" s="24" t="s">
        <v>116</v>
      </c>
      <c r="F82" s="24" t="s">
        <v>112</v>
      </c>
      <c r="G82" s="11" t="s">
        <v>25</v>
      </c>
      <c r="H82" s="36">
        <f aca="true" t="shared" si="2" ref="H82:J83">SUM(H83)</f>
        <v>500</v>
      </c>
      <c r="I82" s="36">
        <f t="shared" si="2"/>
        <v>0</v>
      </c>
      <c r="J82" s="36">
        <f t="shared" si="2"/>
        <v>500</v>
      </c>
      <c r="L82" s="3"/>
      <c r="M82" s="3"/>
    </row>
    <row r="83" spans="1:13" ht="15" customHeight="1">
      <c r="A83" s="25" t="s">
        <v>113</v>
      </c>
      <c r="B83" s="25" t="s">
        <v>146</v>
      </c>
      <c r="C83" s="25" t="s">
        <v>141</v>
      </c>
      <c r="D83" s="25" t="s">
        <v>114</v>
      </c>
      <c r="E83" s="25" t="s">
        <v>116</v>
      </c>
      <c r="F83" s="25" t="s">
        <v>162</v>
      </c>
      <c r="G83" s="10" t="s">
        <v>26</v>
      </c>
      <c r="H83" s="37">
        <f t="shared" si="2"/>
        <v>500</v>
      </c>
      <c r="I83" s="37">
        <f t="shared" si="2"/>
        <v>0</v>
      </c>
      <c r="J83" s="37">
        <f t="shared" si="2"/>
        <v>500</v>
      </c>
      <c r="L83" s="3"/>
      <c r="M83" s="3"/>
    </row>
    <row r="84" spans="1:13" ht="15.75">
      <c r="A84" s="25" t="s">
        <v>113</v>
      </c>
      <c r="B84" s="25" t="s">
        <v>146</v>
      </c>
      <c r="C84" s="25" t="s">
        <v>163</v>
      </c>
      <c r="D84" s="25" t="s">
        <v>125</v>
      </c>
      <c r="E84" s="25" t="s">
        <v>116</v>
      </c>
      <c r="F84" s="25" t="s">
        <v>162</v>
      </c>
      <c r="G84" s="10" t="s">
        <v>27</v>
      </c>
      <c r="H84" s="37">
        <v>500</v>
      </c>
      <c r="I84" s="38">
        <v>0</v>
      </c>
      <c r="J84" s="37">
        <f>SUM(H84:I84)</f>
        <v>500</v>
      </c>
      <c r="L84" s="3"/>
      <c r="M84" s="3"/>
    </row>
    <row r="85" spans="7:13" ht="13.5" customHeight="1">
      <c r="G85" s="10"/>
      <c r="H85" s="37"/>
      <c r="I85" s="38"/>
      <c r="J85" s="37"/>
      <c r="L85" s="3"/>
      <c r="M85" s="3"/>
    </row>
    <row r="86" spans="1:13" ht="15.75">
      <c r="A86" s="24" t="s">
        <v>147</v>
      </c>
      <c r="B86" s="24" t="s">
        <v>114</v>
      </c>
      <c r="C86" s="24" t="s">
        <v>115</v>
      </c>
      <c r="D86" s="24" t="s">
        <v>114</v>
      </c>
      <c r="E86" s="24" t="s">
        <v>116</v>
      </c>
      <c r="F86" s="24" t="s">
        <v>150</v>
      </c>
      <c r="G86" s="11" t="s">
        <v>28</v>
      </c>
      <c r="H86" s="36">
        <f>SUM(H88)</f>
        <v>509084.89</v>
      </c>
      <c r="I86" s="36">
        <f>SUM(I88)</f>
        <v>220186.523</v>
      </c>
      <c r="J86" s="36">
        <f>SUM(J88)</f>
        <v>729271.413</v>
      </c>
      <c r="L86" s="3"/>
      <c r="M86" s="3"/>
    </row>
    <row r="87" spans="1:13" ht="15.75">
      <c r="A87" s="25"/>
      <c r="B87" s="25"/>
      <c r="C87" s="25"/>
      <c r="D87" s="25"/>
      <c r="E87" s="25"/>
      <c r="F87" s="25"/>
      <c r="G87" s="12"/>
      <c r="H87" s="36"/>
      <c r="I87" s="38"/>
      <c r="J87" s="37"/>
      <c r="L87" s="3"/>
      <c r="M87" s="3"/>
    </row>
    <row r="88" spans="1:13" ht="31.5">
      <c r="A88" s="25" t="s">
        <v>147</v>
      </c>
      <c r="B88" s="25" t="s">
        <v>127</v>
      </c>
      <c r="C88" s="25" t="s">
        <v>115</v>
      </c>
      <c r="D88" s="25" t="s">
        <v>114</v>
      </c>
      <c r="E88" s="25" t="s">
        <v>116</v>
      </c>
      <c r="F88" s="25" t="s">
        <v>150</v>
      </c>
      <c r="G88" s="10" t="s">
        <v>29</v>
      </c>
      <c r="H88" s="36">
        <f>SUM(H89,H95,H140,H176)</f>
        <v>509084.89</v>
      </c>
      <c r="I88" s="36">
        <f>SUM(I89,I95,I140,I176)</f>
        <v>220186.523</v>
      </c>
      <c r="J88" s="36">
        <f>SUM(J89,J95,J140,J176)</f>
        <v>729271.413</v>
      </c>
      <c r="K88" s="4"/>
      <c r="L88" s="3"/>
      <c r="M88" s="3"/>
    </row>
    <row r="89" spans="1:13" ht="31.5">
      <c r="A89" s="24" t="s">
        <v>147</v>
      </c>
      <c r="B89" s="24" t="s">
        <v>127</v>
      </c>
      <c r="C89" s="24" t="s">
        <v>126</v>
      </c>
      <c r="D89" s="24" t="s">
        <v>114</v>
      </c>
      <c r="E89" s="24" t="s">
        <v>116</v>
      </c>
      <c r="F89" s="24" t="s">
        <v>150</v>
      </c>
      <c r="G89" s="12" t="s">
        <v>53</v>
      </c>
      <c r="H89" s="36">
        <f>SUM(H90+H92)</f>
        <v>118686.1</v>
      </c>
      <c r="I89" s="36">
        <f>SUM(I90+I92)</f>
        <v>0</v>
      </c>
      <c r="J89" s="36">
        <f>SUM(J90+J92)</f>
        <v>118686.1</v>
      </c>
      <c r="L89" s="3"/>
      <c r="M89" s="3"/>
    </row>
    <row r="90" spans="1:13" ht="15.75">
      <c r="A90" s="25" t="s">
        <v>147</v>
      </c>
      <c r="B90" s="25" t="s">
        <v>127</v>
      </c>
      <c r="C90" s="25" t="s">
        <v>160</v>
      </c>
      <c r="D90" s="25" t="s">
        <v>114</v>
      </c>
      <c r="E90" s="25" t="s">
        <v>116</v>
      </c>
      <c r="F90" s="25" t="s">
        <v>150</v>
      </c>
      <c r="G90" s="18" t="s">
        <v>82</v>
      </c>
      <c r="H90" s="37">
        <f>SUM(H91)</f>
        <v>118315.3</v>
      </c>
      <c r="I90" s="37">
        <f>SUM(I91)</f>
        <v>0</v>
      </c>
      <c r="J90" s="37">
        <f>SUM(J91)</f>
        <v>118315.3</v>
      </c>
      <c r="L90" s="3"/>
      <c r="M90" s="3"/>
    </row>
    <row r="91" spans="1:13" ht="31.5">
      <c r="A91" s="25" t="s">
        <v>147</v>
      </c>
      <c r="B91" s="25" t="s">
        <v>127</v>
      </c>
      <c r="C91" s="25" t="s">
        <v>160</v>
      </c>
      <c r="D91" s="25" t="s">
        <v>125</v>
      </c>
      <c r="E91" s="25" t="s">
        <v>116</v>
      </c>
      <c r="F91" s="25" t="s">
        <v>150</v>
      </c>
      <c r="G91" s="18" t="s">
        <v>81</v>
      </c>
      <c r="H91" s="37">
        <v>118315.3</v>
      </c>
      <c r="I91" s="38"/>
      <c r="J91" s="37">
        <f>SUM(H91:I91)</f>
        <v>118315.3</v>
      </c>
      <c r="L91" s="3"/>
      <c r="M91" s="3"/>
    </row>
    <row r="92" spans="1:13" ht="31.5">
      <c r="A92" s="25" t="s">
        <v>147</v>
      </c>
      <c r="B92" s="25" t="s">
        <v>127</v>
      </c>
      <c r="C92" s="50" t="s">
        <v>161</v>
      </c>
      <c r="D92" s="25" t="s">
        <v>114</v>
      </c>
      <c r="E92" s="25" t="s">
        <v>116</v>
      </c>
      <c r="F92" s="25" t="s">
        <v>150</v>
      </c>
      <c r="G92" s="18" t="s">
        <v>30</v>
      </c>
      <c r="H92" s="37">
        <f>SUM(H93)</f>
        <v>370.8</v>
      </c>
      <c r="I92" s="37">
        <f>SUM(I93)</f>
        <v>0</v>
      </c>
      <c r="J92" s="37">
        <f>SUM(J93)</f>
        <v>370.8</v>
      </c>
      <c r="L92" s="3"/>
      <c r="M92" s="3"/>
    </row>
    <row r="93" spans="1:13" ht="31.5">
      <c r="A93" s="25" t="s">
        <v>147</v>
      </c>
      <c r="B93" s="25" t="s">
        <v>127</v>
      </c>
      <c r="C93" s="50" t="s">
        <v>161</v>
      </c>
      <c r="D93" s="25" t="s">
        <v>125</v>
      </c>
      <c r="E93" s="25" t="s">
        <v>116</v>
      </c>
      <c r="F93" s="25" t="s">
        <v>150</v>
      </c>
      <c r="G93" s="18" t="s">
        <v>31</v>
      </c>
      <c r="H93" s="37">
        <v>370.8</v>
      </c>
      <c r="I93" s="38"/>
      <c r="J93" s="37">
        <f>SUM(H93:I93)</f>
        <v>370.8</v>
      </c>
      <c r="L93" s="3"/>
      <c r="M93" s="3"/>
    </row>
    <row r="94" spans="1:13" ht="15.75">
      <c r="A94" s="25"/>
      <c r="B94" s="25"/>
      <c r="C94" s="25"/>
      <c r="D94" s="25"/>
      <c r="E94" s="25"/>
      <c r="F94" s="25"/>
      <c r="G94" s="10"/>
      <c r="H94" s="37"/>
      <c r="I94" s="37"/>
      <c r="J94" s="37"/>
      <c r="L94" s="3"/>
      <c r="M94" s="3"/>
    </row>
    <row r="95" spans="1:13" ht="31.5">
      <c r="A95" s="24" t="s">
        <v>147</v>
      </c>
      <c r="B95" s="24" t="s">
        <v>127</v>
      </c>
      <c r="C95" s="24" t="s">
        <v>118</v>
      </c>
      <c r="D95" s="24" t="s">
        <v>114</v>
      </c>
      <c r="E95" s="24" t="s">
        <v>116</v>
      </c>
      <c r="F95" s="24" t="s">
        <v>150</v>
      </c>
      <c r="G95" s="19" t="s">
        <v>54</v>
      </c>
      <c r="H95" s="36">
        <f>SUM(H96,H102,H106,H108,H112,H118,H98,H104,H116)</f>
        <v>201663.29</v>
      </c>
      <c r="I95" s="36">
        <f>SUM(I96,I102,I106,I108,I112,I118,I104,I98,I116)</f>
        <v>222009.033</v>
      </c>
      <c r="J95" s="36">
        <f>SUM(J96,J102,J106,J108,J112,J118,J104,J98,J116)</f>
        <v>423672.323</v>
      </c>
      <c r="L95" s="3"/>
      <c r="M95" s="3"/>
    </row>
    <row r="96" spans="1:13" ht="15.75">
      <c r="A96" s="25" t="s">
        <v>147</v>
      </c>
      <c r="B96" s="25" t="s">
        <v>127</v>
      </c>
      <c r="C96" s="25" t="s">
        <v>159</v>
      </c>
      <c r="D96" s="25" t="s">
        <v>114</v>
      </c>
      <c r="E96" s="25" t="s">
        <v>116</v>
      </c>
      <c r="F96" s="25" t="s">
        <v>150</v>
      </c>
      <c r="G96" s="10" t="s">
        <v>55</v>
      </c>
      <c r="H96" s="37">
        <f>SUM(H97)</f>
        <v>60.8</v>
      </c>
      <c r="I96" s="37">
        <f>SUM(I97)</f>
        <v>0</v>
      </c>
      <c r="J96" s="37">
        <f>SUM(J97,)</f>
        <v>60.8</v>
      </c>
      <c r="L96" s="3"/>
      <c r="M96" s="3"/>
    </row>
    <row r="97" spans="1:13" ht="31.5">
      <c r="A97" s="25" t="s">
        <v>147</v>
      </c>
      <c r="B97" s="25" t="s">
        <v>127</v>
      </c>
      <c r="C97" s="25" t="s">
        <v>159</v>
      </c>
      <c r="D97" s="25" t="s">
        <v>125</v>
      </c>
      <c r="E97" s="25" t="s">
        <v>116</v>
      </c>
      <c r="F97" s="25" t="s">
        <v>150</v>
      </c>
      <c r="G97" s="10" t="s">
        <v>56</v>
      </c>
      <c r="H97" s="37">
        <v>60.8</v>
      </c>
      <c r="I97" s="37"/>
      <c r="J97" s="37">
        <f>SUM(H97:I97)</f>
        <v>60.8</v>
      </c>
      <c r="L97" s="3"/>
      <c r="M97" s="3"/>
    </row>
    <row r="98" spans="1:13" ht="31.5">
      <c r="A98" s="25" t="s">
        <v>147</v>
      </c>
      <c r="B98" s="25" t="s">
        <v>127</v>
      </c>
      <c r="C98" s="25" t="s">
        <v>199</v>
      </c>
      <c r="D98" s="25" t="s">
        <v>114</v>
      </c>
      <c r="E98" s="25" t="s">
        <v>116</v>
      </c>
      <c r="F98" s="25" t="s">
        <v>150</v>
      </c>
      <c r="G98" s="10" t="s">
        <v>200</v>
      </c>
      <c r="H98" s="37">
        <f>H101</f>
        <v>119.3</v>
      </c>
      <c r="I98" s="37">
        <f>I101+I99+I100</f>
        <v>2654.5</v>
      </c>
      <c r="J98" s="37">
        <f>J101+J99+J100</f>
        <v>2773.8</v>
      </c>
      <c r="L98" s="3"/>
      <c r="M98" s="3"/>
    </row>
    <row r="99" spans="1:13" ht="48" customHeight="1">
      <c r="A99" s="25" t="s">
        <v>147</v>
      </c>
      <c r="B99" s="25" t="s">
        <v>127</v>
      </c>
      <c r="C99" s="25" t="s">
        <v>199</v>
      </c>
      <c r="D99" s="25" t="s">
        <v>125</v>
      </c>
      <c r="E99" s="25" t="s">
        <v>116</v>
      </c>
      <c r="F99" s="25" t="s">
        <v>150</v>
      </c>
      <c r="G99" s="59" t="s">
        <v>254</v>
      </c>
      <c r="H99" s="37"/>
      <c r="I99" s="37">
        <v>1730.7</v>
      </c>
      <c r="J99" s="37">
        <f>H99+I99</f>
        <v>1730.7</v>
      </c>
      <c r="L99" s="3"/>
      <c r="M99" s="3"/>
    </row>
    <row r="100" spans="1:13" ht="48" customHeight="1">
      <c r="A100" s="25" t="s">
        <v>147</v>
      </c>
      <c r="B100" s="25" t="s">
        <v>127</v>
      </c>
      <c r="C100" s="25" t="s">
        <v>199</v>
      </c>
      <c r="D100" s="25" t="s">
        <v>125</v>
      </c>
      <c r="E100" s="25" t="s">
        <v>116</v>
      </c>
      <c r="F100" s="25" t="s">
        <v>150</v>
      </c>
      <c r="G100" s="59" t="s">
        <v>255</v>
      </c>
      <c r="H100" s="37"/>
      <c r="I100" s="37">
        <v>923.8</v>
      </c>
      <c r="J100" s="37">
        <f>H100+I100</f>
        <v>923.8</v>
      </c>
      <c r="L100" s="3"/>
      <c r="M100" s="3"/>
    </row>
    <row r="101" spans="1:17" ht="62.25" customHeight="1">
      <c r="A101" s="25" t="s">
        <v>147</v>
      </c>
      <c r="B101" s="25" t="s">
        <v>127</v>
      </c>
      <c r="C101" s="25" t="s">
        <v>199</v>
      </c>
      <c r="D101" s="25" t="s">
        <v>125</v>
      </c>
      <c r="E101" s="25" t="s">
        <v>116</v>
      </c>
      <c r="F101" s="25" t="s">
        <v>150</v>
      </c>
      <c r="G101" s="16" t="s">
        <v>216</v>
      </c>
      <c r="H101" s="37">
        <v>119.3</v>
      </c>
      <c r="I101" s="37"/>
      <c r="J101" s="37">
        <v>119.3</v>
      </c>
      <c r="L101" s="3"/>
      <c r="M101" s="3"/>
      <c r="Q101" s="48"/>
    </row>
    <row r="102" spans="1:17" ht="47.25">
      <c r="A102" s="25" t="s">
        <v>147</v>
      </c>
      <c r="B102" s="25" t="s">
        <v>127</v>
      </c>
      <c r="C102" s="25" t="s">
        <v>182</v>
      </c>
      <c r="D102" s="25" t="s">
        <v>114</v>
      </c>
      <c r="E102" s="25" t="s">
        <v>116</v>
      </c>
      <c r="F102" s="25" t="s">
        <v>150</v>
      </c>
      <c r="G102" s="18" t="s">
        <v>57</v>
      </c>
      <c r="H102" s="37">
        <f>SUM(H103)</f>
        <v>0</v>
      </c>
      <c r="I102" s="37">
        <f>SUM(I103)</f>
        <v>0</v>
      </c>
      <c r="J102" s="37">
        <f>SUM(J103,)</f>
        <v>0</v>
      </c>
      <c r="L102" s="3"/>
      <c r="M102" s="3"/>
      <c r="Q102" s="48"/>
    </row>
    <row r="103" spans="1:17" ht="47.25">
      <c r="A103" s="25" t="s">
        <v>147</v>
      </c>
      <c r="B103" s="25" t="s">
        <v>127</v>
      </c>
      <c r="C103" s="25" t="s">
        <v>182</v>
      </c>
      <c r="D103" s="25" t="s">
        <v>114</v>
      </c>
      <c r="E103" s="25" t="s">
        <v>116</v>
      </c>
      <c r="F103" s="25" t="s">
        <v>150</v>
      </c>
      <c r="G103" s="18" t="s">
        <v>58</v>
      </c>
      <c r="H103" s="37">
        <v>0</v>
      </c>
      <c r="I103" s="37">
        <v>0</v>
      </c>
      <c r="J103" s="37">
        <f>SUM(H103:I103)</f>
        <v>0</v>
      </c>
      <c r="L103" s="3"/>
      <c r="M103" s="3"/>
      <c r="Q103" s="48"/>
    </row>
    <row r="104" spans="1:17" ht="15.75">
      <c r="A104" s="25" t="s">
        <v>147</v>
      </c>
      <c r="B104" s="25" t="s">
        <v>127</v>
      </c>
      <c r="C104" s="25" t="s">
        <v>242</v>
      </c>
      <c r="D104" s="25" t="s">
        <v>114</v>
      </c>
      <c r="E104" s="25" t="s">
        <v>116</v>
      </c>
      <c r="F104" s="25" t="s">
        <v>150</v>
      </c>
      <c r="G104" s="10" t="s">
        <v>243</v>
      </c>
      <c r="H104" s="37">
        <f>H105</f>
        <v>319.6</v>
      </c>
      <c r="I104" s="37">
        <f>I105</f>
        <v>0</v>
      </c>
      <c r="J104" s="37">
        <f>J105</f>
        <v>319.6</v>
      </c>
      <c r="L104" s="3"/>
      <c r="M104" s="3"/>
      <c r="Q104" s="48"/>
    </row>
    <row r="105" spans="1:17" ht="31.5">
      <c r="A105" s="25" t="s">
        <v>147</v>
      </c>
      <c r="B105" s="25" t="s">
        <v>127</v>
      </c>
      <c r="C105" s="25" t="s">
        <v>242</v>
      </c>
      <c r="D105" s="25" t="s">
        <v>125</v>
      </c>
      <c r="E105" s="25" t="s">
        <v>116</v>
      </c>
      <c r="F105" s="25" t="s">
        <v>150</v>
      </c>
      <c r="G105" s="10" t="s">
        <v>244</v>
      </c>
      <c r="H105" s="37">
        <v>319.6</v>
      </c>
      <c r="I105" s="37"/>
      <c r="J105" s="37">
        <f>H105+I105</f>
        <v>319.6</v>
      </c>
      <c r="L105" s="3"/>
      <c r="M105" s="3"/>
      <c r="Q105" s="48"/>
    </row>
    <row r="106" spans="1:13" ht="31.5">
      <c r="A106" s="25" t="s">
        <v>147</v>
      </c>
      <c r="B106" s="25" t="s">
        <v>127</v>
      </c>
      <c r="C106" s="25" t="s">
        <v>183</v>
      </c>
      <c r="D106" s="25" t="s">
        <v>114</v>
      </c>
      <c r="E106" s="25" t="s">
        <v>116</v>
      </c>
      <c r="F106" s="25" t="s">
        <v>150</v>
      </c>
      <c r="G106" s="10" t="s">
        <v>60</v>
      </c>
      <c r="H106" s="37">
        <f>SUM(H107)</f>
        <v>0</v>
      </c>
      <c r="I106" s="37">
        <f>SUM(I107)</f>
        <v>0</v>
      </c>
      <c r="J106" s="37">
        <f>SUM(J107,)</f>
        <v>0</v>
      </c>
      <c r="L106" s="3"/>
      <c r="M106" s="3"/>
    </row>
    <row r="107" spans="1:13" ht="31.5">
      <c r="A107" s="25" t="s">
        <v>147</v>
      </c>
      <c r="B107" s="25" t="s">
        <v>127</v>
      </c>
      <c r="C107" s="25" t="s">
        <v>183</v>
      </c>
      <c r="D107" s="25" t="s">
        <v>114</v>
      </c>
      <c r="E107" s="25" t="s">
        <v>116</v>
      </c>
      <c r="F107" s="25" t="s">
        <v>150</v>
      </c>
      <c r="G107" s="10" t="s">
        <v>59</v>
      </c>
      <c r="H107" s="37">
        <v>0</v>
      </c>
      <c r="I107" s="37">
        <v>0</v>
      </c>
      <c r="J107" s="37">
        <f>SUM(H107:I107)</f>
        <v>0</v>
      </c>
      <c r="L107" s="3"/>
      <c r="M107" s="3"/>
    </row>
    <row r="108" spans="1:13" ht="78.75">
      <c r="A108" s="25" t="s">
        <v>147</v>
      </c>
      <c r="B108" s="25" t="s">
        <v>127</v>
      </c>
      <c r="C108" s="25" t="s">
        <v>184</v>
      </c>
      <c r="D108" s="25" t="s">
        <v>114</v>
      </c>
      <c r="E108" s="25" t="s">
        <v>116</v>
      </c>
      <c r="F108" s="25" t="s">
        <v>150</v>
      </c>
      <c r="G108" s="10" t="s">
        <v>83</v>
      </c>
      <c r="H108" s="37">
        <f>SUM(H109)</f>
        <v>79167.2</v>
      </c>
      <c r="I108" s="37">
        <f>SUM(I109)</f>
        <v>6.023</v>
      </c>
      <c r="J108" s="37">
        <f>SUM(J109)</f>
        <v>79173.223</v>
      </c>
      <c r="L108" s="3"/>
      <c r="M108" s="3"/>
    </row>
    <row r="109" spans="1:13" ht="78.75">
      <c r="A109" s="25" t="s">
        <v>147</v>
      </c>
      <c r="B109" s="25" t="s">
        <v>127</v>
      </c>
      <c r="C109" s="25" t="s">
        <v>184</v>
      </c>
      <c r="D109" s="25" t="s">
        <v>114</v>
      </c>
      <c r="E109" s="25" t="s">
        <v>116</v>
      </c>
      <c r="F109" s="25" t="s">
        <v>150</v>
      </c>
      <c r="G109" s="10" t="s">
        <v>193</v>
      </c>
      <c r="H109" s="37">
        <f>SUM(H110:H111)</f>
        <v>79167.2</v>
      </c>
      <c r="I109" s="37">
        <f>SUM(I110:I111)</f>
        <v>6.023</v>
      </c>
      <c r="J109" s="37">
        <f>SUM(J110:J111)</f>
        <v>79173.223</v>
      </c>
      <c r="L109" s="3"/>
      <c r="M109" s="3"/>
    </row>
    <row r="110" spans="1:13" ht="63">
      <c r="A110" s="25" t="s">
        <v>147</v>
      </c>
      <c r="B110" s="25" t="s">
        <v>127</v>
      </c>
      <c r="C110" s="25" t="s">
        <v>184</v>
      </c>
      <c r="D110" s="25" t="s">
        <v>125</v>
      </c>
      <c r="E110" s="50" t="s">
        <v>218</v>
      </c>
      <c r="F110" s="25" t="s">
        <v>150</v>
      </c>
      <c r="G110" s="10" t="s">
        <v>84</v>
      </c>
      <c r="H110" s="37">
        <v>15245.69</v>
      </c>
      <c r="I110" s="37">
        <v>6.023</v>
      </c>
      <c r="J110" s="37">
        <f>H110+I110</f>
        <v>15251.713</v>
      </c>
      <c r="L110" s="3"/>
      <c r="M110" s="3"/>
    </row>
    <row r="111" spans="1:13" ht="63">
      <c r="A111" s="25" t="s">
        <v>147</v>
      </c>
      <c r="B111" s="25" t="s">
        <v>127</v>
      </c>
      <c r="C111" s="25" t="s">
        <v>184</v>
      </c>
      <c r="D111" s="25" t="s">
        <v>125</v>
      </c>
      <c r="E111" s="50" t="s">
        <v>217</v>
      </c>
      <c r="F111" s="25" t="s">
        <v>150</v>
      </c>
      <c r="G111" s="10" t="s">
        <v>85</v>
      </c>
      <c r="H111" s="37">
        <v>63921.51</v>
      </c>
      <c r="I111" s="37"/>
      <c r="J111" s="37">
        <f>H111+I111</f>
        <v>63921.51</v>
      </c>
      <c r="L111" s="3"/>
      <c r="M111" s="3"/>
    </row>
    <row r="112" spans="1:13" ht="63">
      <c r="A112" s="25" t="s">
        <v>147</v>
      </c>
      <c r="B112" s="25" t="s">
        <v>127</v>
      </c>
      <c r="C112" s="25" t="s">
        <v>185</v>
      </c>
      <c r="D112" s="25" t="s">
        <v>114</v>
      </c>
      <c r="E112" s="25" t="s">
        <v>116</v>
      </c>
      <c r="F112" s="25" t="s">
        <v>150</v>
      </c>
      <c r="G112" s="10" t="s">
        <v>205</v>
      </c>
      <c r="H112" s="37">
        <f>SUM(H113)</f>
        <v>1496.26</v>
      </c>
      <c r="I112" s="37">
        <f>SUM(I113)</f>
        <v>0</v>
      </c>
      <c r="J112" s="37">
        <f>SUM(J113)</f>
        <v>1496.26</v>
      </c>
      <c r="L112" s="3"/>
      <c r="M112" s="3"/>
    </row>
    <row r="113" spans="1:13" ht="47.25">
      <c r="A113" s="25" t="s">
        <v>147</v>
      </c>
      <c r="B113" s="25" t="s">
        <v>127</v>
      </c>
      <c r="C113" s="25" t="s">
        <v>185</v>
      </c>
      <c r="D113" s="25" t="s">
        <v>114</v>
      </c>
      <c r="E113" s="25" t="s">
        <v>116</v>
      </c>
      <c r="F113" s="25" t="s">
        <v>150</v>
      </c>
      <c r="G113" s="10" t="s">
        <v>206</v>
      </c>
      <c r="H113" s="37">
        <f>SUM(H114:H115)</f>
        <v>1496.26</v>
      </c>
      <c r="I113" s="37">
        <f>SUM(I114:I115)</f>
        <v>0</v>
      </c>
      <c r="J113" s="37">
        <f>SUM(J114:J115)</f>
        <v>1496.26</v>
      </c>
      <c r="L113" s="3"/>
      <c r="M113" s="3"/>
    </row>
    <row r="114" spans="1:13" ht="36" customHeight="1">
      <c r="A114" s="25" t="s">
        <v>147</v>
      </c>
      <c r="B114" s="25" t="s">
        <v>127</v>
      </c>
      <c r="C114" s="25" t="s">
        <v>185</v>
      </c>
      <c r="D114" s="25" t="s">
        <v>125</v>
      </c>
      <c r="E114" s="25" t="s">
        <v>218</v>
      </c>
      <c r="F114" s="25" t="s">
        <v>150</v>
      </c>
      <c r="G114" s="10" t="s">
        <v>86</v>
      </c>
      <c r="H114" s="37">
        <v>1496.26</v>
      </c>
      <c r="I114" s="37">
        <v>0</v>
      </c>
      <c r="J114" s="37">
        <f>H114+I114</f>
        <v>1496.26</v>
      </c>
      <c r="L114" s="3"/>
      <c r="M114" s="3"/>
    </row>
    <row r="115" spans="1:13" ht="36" customHeight="1" hidden="1">
      <c r="A115" s="25" t="s">
        <v>147</v>
      </c>
      <c r="B115" s="25" t="s">
        <v>127</v>
      </c>
      <c r="C115" s="25" t="s">
        <v>185</v>
      </c>
      <c r="D115" s="25" t="s">
        <v>125</v>
      </c>
      <c r="E115" s="25" t="s">
        <v>218</v>
      </c>
      <c r="F115" s="25" t="s">
        <v>150</v>
      </c>
      <c r="G115" s="10" t="s">
        <v>207</v>
      </c>
      <c r="H115" s="37"/>
      <c r="I115" s="37"/>
      <c r="J115" s="37">
        <f>H115+I115</f>
        <v>0</v>
      </c>
      <c r="L115" s="3"/>
      <c r="M115" s="3"/>
    </row>
    <row r="116" spans="1:13" ht="36" customHeight="1">
      <c r="A116" s="25" t="s">
        <v>147</v>
      </c>
      <c r="B116" s="25" t="s">
        <v>127</v>
      </c>
      <c r="C116" s="25" t="s">
        <v>257</v>
      </c>
      <c r="D116" s="25" t="s">
        <v>114</v>
      </c>
      <c r="E116" s="25" t="s">
        <v>218</v>
      </c>
      <c r="F116" s="25" t="s">
        <v>150</v>
      </c>
      <c r="G116" s="20" t="s">
        <v>256</v>
      </c>
      <c r="H116" s="37">
        <f>H117</f>
        <v>0</v>
      </c>
      <c r="I116" s="37">
        <f>I117</f>
        <v>1822.51</v>
      </c>
      <c r="J116" s="37">
        <f>J117</f>
        <v>1822.51</v>
      </c>
      <c r="L116" s="3"/>
      <c r="M116" s="3"/>
    </row>
    <row r="117" spans="1:13" ht="36" customHeight="1">
      <c r="A117" s="25" t="s">
        <v>147</v>
      </c>
      <c r="B117" s="25" t="s">
        <v>127</v>
      </c>
      <c r="C117" s="25" t="s">
        <v>257</v>
      </c>
      <c r="D117" s="25" t="s">
        <v>125</v>
      </c>
      <c r="E117" s="25" t="s">
        <v>218</v>
      </c>
      <c r="F117" s="25" t="s">
        <v>150</v>
      </c>
      <c r="G117" s="20" t="s">
        <v>256</v>
      </c>
      <c r="H117" s="37"/>
      <c r="I117" s="37">
        <v>1822.51</v>
      </c>
      <c r="J117" s="37">
        <f>H117+I117</f>
        <v>1822.51</v>
      </c>
      <c r="L117" s="3"/>
      <c r="M117" s="3"/>
    </row>
    <row r="118" spans="1:13" ht="15.75">
      <c r="A118" s="25" t="s">
        <v>147</v>
      </c>
      <c r="B118" s="25" t="s">
        <v>127</v>
      </c>
      <c r="C118" s="25" t="s">
        <v>158</v>
      </c>
      <c r="D118" s="25" t="s">
        <v>114</v>
      </c>
      <c r="E118" s="25" t="s">
        <v>116</v>
      </c>
      <c r="F118" s="25" t="s">
        <v>150</v>
      </c>
      <c r="G118" s="10" t="s">
        <v>33</v>
      </c>
      <c r="H118" s="37">
        <f>SUM(H119)</f>
        <v>120500.13</v>
      </c>
      <c r="I118" s="37">
        <f>SUM(I119)</f>
        <v>217526</v>
      </c>
      <c r="J118" s="37">
        <f>SUM(J119,)</f>
        <v>338026.13</v>
      </c>
      <c r="L118" s="3"/>
      <c r="M118" s="3"/>
    </row>
    <row r="119" spans="1:13" ht="15.75">
      <c r="A119" s="25" t="s">
        <v>147</v>
      </c>
      <c r="B119" s="25" t="s">
        <v>127</v>
      </c>
      <c r="C119" s="25" t="s">
        <v>158</v>
      </c>
      <c r="D119" s="25" t="s">
        <v>125</v>
      </c>
      <c r="E119" s="25" t="s">
        <v>116</v>
      </c>
      <c r="F119" s="25" t="s">
        <v>150</v>
      </c>
      <c r="G119" s="10" t="s">
        <v>41</v>
      </c>
      <c r="H119" s="37">
        <f>SUM(H120:H130,H131:H136)</f>
        <v>120500.13</v>
      </c>
      <c r="I119" s="37">
        <f>SUM(I120:I130,I131:I139)</f>
        <v>217526</v>
      </c>
      <c r="J119" s="37">
        <f>SUM(J120:J130,J131:J139)</f>
        <v>338026.13</v>
      </c>
      <c r="L119" s="3"/>
      <c r="M119" s="3"/>
    </row>
    <row r="120" spans="1:17" ht="47.25">
      <c r="A120" s="25" t="s">
        <v>147</v>
      </c>
      <c r="B120" s="25" t="s">
        <v>127</v>
      </c>
      <c r="C120" s="25" t="s">
        <v>158</v>
      </c>
      <c r="D120" s="25" t="s">
        <v>125</v>
      </c>
      <c r="E120" s="25" t="s">
        <v>116</v>
      </c>
      <c r="F120" s="25" t="s">
        <v>150</v>
      </c>
      <c r="G120" s="20" t="s">
        <v>208</v>
      </c>
      <c r="H120" s="37">
        <v>639</v>
      </c>
      <c r="I120" s="37"/>
      <c r="J120" s="37">
        <v>639</v>
      </c>
      <c r="L120" s="3"/>
      <c r="M120" s="3"/>
      <c r="Q120" s="48"/>
    </row>
    <row r="121" spans="1:13" ht="31.5" hidden="1">
      <c r="A121" s="25" t="s">
        <v>147</v>
      </c>
      <c r="B121" s="25" t="s">
        <v>127</v>
      </c>
      <c r="C121" s="25" t="s">
        <v>158</v>
      </c>
      <c r="D121" s="25" t="s">
        <v>125</v>
      </c>
      <c r="E121" s="25" t="s">
        <v>116</v>
      </c>
      <c r="F121" s="25" t="s">
        <v>150</v>
      </c>
      <c r="G121" s="20" t="s">
        <v>2</v>
      </c>
      <c r="H121" s="37"/>
      <c r="I121" s="37"/>
      <c r="J121" s="37">
        <f>SUM(H121:I121)</f>
        <v>0</v>
      </c>
      <c r="L121" s="3"/>
      <c r="M121" s="3"/>
    </row>
    <row r="122" spans="1:13" ht="47.25" hidden="1">
      <c r="A122" s="25" t="s">
        <v>147</v>
      </c>
      <c r="B122" s="25" t="s">
        <v>127</v>
      </c>
      <c r="C122" s="25" t="s">
        <v>158</v>
      </c>
      <c r="D122" s="25" t="s">
        <v>125</v>
      </c>
      <c r="E122" s="25" t="s">
        <v>116</v>
      </c>
      <c r="F122" s="25" t="s">
        <v>150</v>
      </c>
      <c r="G122" s="20" t="s">
        <v>90</v>
      </c>
      <c r="H122" s="37"/>
      <c r="I122" s="37"/>
      <c r="J122" s="37">
        <f>H122+I122</f>
        <v>0</v>
      </c>
      <c r="L122" s="3"/>
      <c r="M122" s="3"/>
    </row>
    <row r="123" spans="1:13" ht="63" hidden="1">
      <c r="A123" s="25" t="s">
        <v>147</v>
      </c>
      <c r="B123" s="25" t="s">
        <v>127</v>
      </c>
      <c r="C123" s="25" t="s">
        <v>158</v>
      </c>
      <c r="D123" s="25" t="s">
        <v>125</v>
      </c>
      <c r="E123" s="25" t="s">
        <v>116</v>
      </c>
      <c r="F123" s="25" t="s">
        <v>150</v>
      </c>
      <c r="G123" s="20" t="s">
        <v>3</v>
      </c>
      <c r="H123" s="37"/>
      <c r="I123" s="37"/>
      <c r="J123" s="37">
        <f>H123+I123</f>
        <v>0</v>
      </c>
      <c r="L123" s="3"/>
      <c r="M123" s="3"/>
    </row>
    <row r="124" spans="1:13" ht="63">
      <c r="A124" s="25" t="s">
        <v>147</v>
      </c>
      <c r="B124" s="25" t="s">
        <v>127</v>
      </c>
      <c r="C124" s="25" t="s">
        <v>158</v>
      </c>
      <c r="D124" s="25" t="s">
        <v>125</v>
      </c>
      <c r="E124" s="25" t="s">
        <v>116</v>
      </c>
      <c r="F124" s="25" t="s">
        <v>150</v>
      </c>
      <c r="G124" s="6" t="s">
        <v>238</v>
      </c>
      <c r="H124" s="37">
        <v>524.4</v>
      </c>
      <c r="I124" s="37">
        <v>0</v>
      </c>
      <c r="J124" s="37">
        <f>SUM(H124,I124)</f>
        <v>524.4</v>
      </c>
      <c r="L124" s="3"/>
      <c r="M124" s="3"/>
    </row>
    <row r="125" spans="1:13" ht="31.5" hidden="1">
      <c r="A125" s="25" t="s">
        <v>147</v>
      </c>
      <c r="B125" s="25" t="s">
        <v>127</v>
      </c>
      <c r="C125" s="25" t="s">
        <v>158</v>
      </c>
      <c r="D125" s="25" t="s">
        <v>125</v>
      </c>
      <c r="E125" s="25" t="s">
        <v>116</v>
      </c>
      <c r="F125" s="25" t="s">
        <v>150</v>
      </c>
      <c r="G125" s="6" t="s">
        <v>196</v>
      </c>
      <c r="H125" s="37">
        <v>0</v>
      </c>
      <c r="I125" s="37">
        <v>0</v>
      </c>
      <c r="J125" s="37">
        <f>SUM(H125,I125)</f>
        <v>0</v>
      </c>
      <c r="L125" s="3"/>
      <c r="M125" s="3"/>
    </row>
    <row r="126" spans="1:13" ht="63">
      <c r="A126" s="25" t="s">
        <v>147</v>
      </c>
      <c r="B126" s="25" t="s">
        <v>127</v>
      </c>
      <c r="C126" s="25" t="s">
        <v>158</v>
      </c>
      <c r="D126" s="25" t="s">
        <v>125</v>
      </c>
      <c r="E126" s="25" t="s">
        <v>116</v>
      </c>
      <c r="F126" s="25" t="s">
        <v>150</v>
      </c>
      <c r="G126" s="6" t="s">
        <v>195</v>
      </c>
      <c r="H126" s="37">
        <v>18000</v>
      </c>
      <c r="I126" s="37"/>
      <c r="J126" s="37">
        <f>H126+I126</f>
        <v>18000</v>
      </c>
      <c r="L126" s="3"/>
      <c r="M126" s="3"/>
    </row>
    <row r="127" spans="1:13" ht="47.25" hidden="1">
      <c r="A127" s="25" t="s">
        <v>147</v>
      </c>
      <c r="B127" s="25" t="s">
        <v>127</v>
      </c>
      <c r="C127" s="25" t="s">
        <v>158</v>
      </c>
      <c r="D127" s="25" t="s">
        <v>125</v>
      </c>
      <c r="E127" s="25" t="s">
        <v>116</v>
      </c>
      <c r="F127" s="25" t="s">
        <v>150</v>
      </c>
      <c r="G127" s="6" t="s">
        <v>92</v>
      </c>
      <c r="H127" s="37"/>
      <c r="I127" s="37"/>
      <c r="J127" s="37">
        <f>H127+I127</f>
        <v>0</v>
      </c>
      <c r="L127" s="3"/>
      <c r="M127" s="3"/>
    </row>
    <row r="128" spans="1:17" ht="63">
      <c r="A128" s="25" t="s">
        <v>147</v>
      </c>
      <c r="B128" s="25" t="s">
        <v>127</v>
      </c>
      <c r="C128" s="25" t="s">
        <v>158</v>
      </c>
      <c r="D128" s="25" t="s">
        <v>125</v>
      </c>
      <c r="E128" s="25" t="s">
        <v>116</v>
      </c>
      <c r="F128" s="25" t="s">
        <v>150</v>
      </c>
      <c r="G128" s="20" t="s">
        <v>239</v>
      </c>
      <c r="H128" s="37">
        <v>4000</v>
      </c>
      <c r="I128" s="37"/>
      <c r="J128" s="37">
        <v>4000</v>
      </c>
      <c r="L128" s="3"/>
      <c r="M128" s="3"/>
      <c r="Q128" s="48"/>
    </row>
    <row r="129" spans="1:17" ht="63">
      <c r="A129" s="25" t="s">
        <v>147</v>
      </c>
      <c r="B129" s="25" t="s">
        <v>127</v>
      </c>
      <c r="C129" s="25" t="s">
        <v>158</v>
      </c>
      <c r="D129" s="25" t="s">
        <v>125</v>
      </c>
      <c r="E129" s="25" t="s">
        <v>116</v>
      </c>
      <c r="F129" s="25" t="s">
        <v>150</v>
      </c>
      <c r="G129" s="20" t="s">
        <v>198</v>
      </c>
      <c r="H129" s="37">
        <v>5978</v>
      </c>
      <c r="I129" s="37"/>
      <c r="J129" s="37">
        <v>5978</v>
      </c>
      <c r="L129" s="3"/>
      <c r="M129" s="3"/>
      <c r="Q129" s="48"/>
    </row>
    <row r="130" spans="1:17" ht="63">
      <c r="A130" s="25" t="s">
        <v>147</v>
      </c>
      <c r="B130" s="25" t="s">
        <v>127</v>
      </c>
      <c r="C130" s="25" t="s">
        <v>158</v>
      </c>
      <c r="D130" s="25" t="s">
        <v>125</v>
      </c>
      <c r="E130" s="25" t="s">
        <v>116</v>
      </c>
      <c r="F130" s="25" t="s">
        <v>150</v>
      </c>
      <c r="G130" s="20" t="s">
        <v>240</v>
      </c>
      <c r="H130" s="37">
        <v>3200</v>
      </c>
      <c r="I130" s="37">
        <v>0</v>
      </c>
      <c r="J130" s="37">
        <f aca="true" t="shared" si="3" ref="J130:J138">SUM(H130:I130)</f>
        <v>3200</v>
      </c>
      <c r="L130" s="3"/>
      <c r="M130" s="3"/>
      <c r="Q130" s="48"/>
    </row>
    <row r="131" spans="1:13" ht="47.25">
      <c r="A131" s="25" t="s">
        <v>147</v>
      </c>
      <c r="B131" s="25" t="s">
        <v>127</v>
      </c>
      <c r="C131" s="25" t="s">
        <v>158</v>
      </c>
      <c r="D131" s="25" t="s">
        <v>125</v>
      </c>
      <c r="E131" s="25" t="s">
        <v>116</v>
      </c>
      <c r="F131" s="25" t="s">
        <v>150</v>
      </c>
      <c r="G131" s="18" t="s">
        <v>93</v>
      </c>
      <c r="H131" s="37">
        <v>110.91</v>
      </c>
      <c r="I131" s="38"/>
      <c r="J131" s="37">
        <f t="shared" si="3"/>
        <v>110.91</v>
      </c>
      <c r="L131" s="3"/>
      <c r="M131" s="3"/>
    </row>
    <row r="132" spans="1:13" ht="31.5">
      <c r="A132" s="25" t="s">
        <v>147</v>
      </c>
      <c r="B132" s="25" t="s">
        <v>127</v>
      </c>
      <c r="C132" s="25" t="s">
        <v>158</v>
      </c>
      <c r="D132" s="25" t="s">
        <v>125</v>
      </c>
      <c r="E132" s="25" t="s">
        <v>116</v>
      </c>
      <c r="F132" s="25" t="s">
        <v>150</v>
      </c>
      <c r="G132" s="18" t="s">
        <v>246</v>
      </c>
      <c r="H132" s="37">
        <v>3484.6</v>
      </c>
      <c r="I132" s="38">
        <v>0</v>
      </c>
      <c r="J132" s="37">
        <f t="shared" si="3"/>
        <v>3484.6</v>
      </c>
      <c r="K132" s="48"/>
      <c r="L132" s="58"/>
      <c r="M132" s="3"/>
    </row>
    <row r="133" spans="1:13" ht="34.5" customHeight="1">
      <c r="A133" s="25" t="s">
        <v>147</v>
      </c>
      <c r="B133" s="25" t="s">
        <v>127</v>
      </c>
      <c r="C133" s="25" t="s">
        <v>158</v>
      </c>
      <c r="D133" s="25" t="s">
        <v>125</v>
      </c>
      <c r="E133" s="25" t="s">
        <v>116</v>
      </c>
      <c r="F133" s="25" t="s">
        <v>150</v>
      </c>
      <c r="G133" s="18" t="s">
        <v>241</v>
      </c>
      <c r="H133" s="37">
        <v>8303</v>
      </c>
      <c r="I133" s="38"/>
      <c r="J133" s="37">
        <f t="shared" si="3"/>
        <v>8303</v>
      </c>
      <c r="K133" s="48"/>
      <c r="L133" s="58"/>
      <c r="M133" s="3"/>
    </row>
    <row r="134" spans="1:10" ht="31.5">
      <c r="A134" s="25" t="s">
        <v>147</v>
      </c>
      <c r="B134" s="25" t="s">
        <v>127</v>
      </c>
      <c r="C134" s="25" t="s">
        <v>158</v>
      </c>
      <c r="D134" s="25" t="s">
        <v>125</v>
      </c>
      <c r="E134" s="25" t="s">
        <v>116</v>
      </c>
      <c r="F134" s="25" t="s">
        <v>150</v>
      </c>
      <c r="G134" s="18" t="s">
        <v>194</v>
      </c>
      <c r="H134" s="37">
        <v>5617.3</v>
      </c>
      <c r="J134" s="37">
        <f t="shared" si="3"/>
        <v>5617.3</v>
      </c>
    </row>
    <row r="135" spans="1:13" ht="31.5">
      <c r="A135" s="25" t="s">
        <v>147</v>
      </c>
      <c r="B135" s="25" t="s">
        <v>127</v>
      </c>
      <c r="C135" s="25" t="s">
        <v>158</v>
      </c>
      <c r="D135" s="25" t="s">
        <v>125</v>
      </c>
      <c r="E135" s="25" t="s">
        <v>116</v>
      </c>
      <c r="F135" s="25" t="s">
        <v>150</v>
      </c>
      <c r="G135" s="18" t="s">
        <v>247</v>
      </c>
      <c r="H135" s="37">
        <v>61948.52</v>
      </c>
      <c r="I135" s="38"/>
      <c r="J135" s="37">
        <f t="shared" si="3"/>
        <v>61948.52</v>
      </c>
      <c r="K135" s="128"/>
      <c r="L135" s="128"/>
      <c r="M135" s="128"/>
    </row>
    <row r="136" spans="1:13" ht="31.5">
      <c r="A136" s="25" t="s">
        <v>147</v>
      </c>
      <c r="B136" s="25" t="s">
        <v>127</v>
      </c>
      <c r="C136" s="25" t="s">
        <v>158</v>
      </c>
      <c r="D136" s="25" t="s">
        <v>125</v>
      </c>
      <c r="E136" s="25" t="s">
        <v>116</v>
      </c>
      <c r="F136" s="25" t="s">
        <v>150</v>
      </c>
      <c r="G136" s="18" t="s">
        <v>245</v>
      </c>
      <c r="H136" s="37">
        <v>8694.4</v>
      </c>
      <c r="I136" s="38"/>
      <c r="J136" s="37">
        <f t="shared" si="3"/>
        <v>8694.4</v>
      </c>
      <c r="L136" s="3"/>
      <c r="M136" s="3"/>
    </row>
    <row r="137" spans="1:13" ht="63">
      <c r="A137" s="25" t="s">
        <v>147</v>
      </c>
      <c r="B137" s="25" t="s">
        <v>127</v>
      </c>
      <c r="C137" s="25" t="s">
        <v>158</v>
      </c>
      <c r="D137" s="25" t="s">
        <v>125</v>
      </c>
      <c r="E137" s="25" t="s">
        <v>116</v>
      </c>
      <c r="F137" s="25" t="s">
        <v>150</v>
      </c>
      <c r="G137" s="18" t="s">
        <v>258</v>
      </c>
      <c r="H137" s="37"/>
      <c r="I137" s="38">
        <v>2426</v>
      </c>
      <c r="J137" s="37">
        <f t="shared" si="3"/>
        <v>2426</v>
      </c>
      <c r="L137" s="3"/>
      <c r="M137" s="3"/>
    </row>
    <row r="138" spans="1:13" ht="63">
      <c r="A138" s="25" t="s">
        <v>147</v>
      </c>
      <c r="B138" s="25" t="s">
        <v>127</v>
      </c>
      <c r="C138" s="25" t="s">
        <v>158</v>
      </c>
      <c r="D138" s="25" t="s">
        <v>125</v>
      </c>
      <c r="E138" s="25" t="s">
        <v>116</v>
      </c>
      <c r="F138" s="25" t="s">
        <v>150</v>
      </c>
      <c r="G138" s="18" t="s">
        <v>259</v>
      </c>
      <c r="H138" s="37"/>
      <c r="I138" s="38">
        <v>100</v>
      </c>
      <c r="J138" s="37">
        <f t="shared" si="3"/>
        <v>100</v>
      </c>
      <c r="L138" s="3"/>
      <c r="M138" s="3"/>
    </row>
    <row r="139" spans="1:13" ht="63">
      <c r="A139" s="25" t="s">
        <v>147</v>
      </c>
      <c r="B139" s="25" t="s">
        <v>127</v>
      </c>
      <c r="C139" s="25" t="s">
        <v>158</v>
      </c>
      <c r="D139" s="25" t="s">
        <v>125</v>
      </c>
      <c r="E139" s="25" t="s">
        <v>116</v>
      </c>
      <c r="F139" s="25" t="s">
        <v>150</v>
      </c>
      <c r="G139" s="6" t="s">
        <v>260</v>
      </c>
      <c r="H139" s="37"/>
      <c r="I139" s="38">
        <v>215000</v>
      </c>
      <c r="J139" s="37">
        <f>H139+I139</f>
        <v>215000</v>
      </c>
      <c r="L139" s="3"/>
      <c r="M139" s="3"/>
    </row>
    <row r="140" spans="1:13" ht="33" customHeight="1">
      <c r="A140" s="25" t="s">
        <v>147</v>
      </c>
      <c r="B140" s="25" t="s">
        <v>127</v>
      </c>
      <c r="C140" s="25" t="s">
        <v>128</v>
      </c>
      <c r="D140" s="25" t="s">
        <v>114</v>
      </c>
      <c r="E140" s="25" t="s">
        <v>116</v>
      </c>
      <c r="F140" s="25" t="s">
        <v>150</v>
      </c>
      <c r="G140" s="12" t="s">
        <v>61</v>
      </c>
      <c r="H140" s="36">
        <f>SUM(H141,H143,H145,H147,H149,H151,H165,H172,H167,H169,H171)</f>
        <v>149056.11000000002</v>
      </c>
      <c r="I140" s="36">
        <f>SUM(I141,I143,I145,I147,I149,I151,I165,I172,I167,I169,I171)</f>
        <v>-1822.51</v>
      </c>
      <c r="J140" s="36">
        <f>SUM(J141,J143,J145,J147,J149,J151,J165,J172,J167,J169,J171)</f>
        <v>147233.6</v>
      </c>
      <c r="L140" s="3"/>
      <c r="M140" s="3"/>
    </row>
    <row r="141" spans="1:13" ht="31.5" hidden="1">
      <c r="A141" s="25" t="s">
        <v>147</v>
      </c>
      <c r="B141" s="25" t="s">
        <v>127</v>
      </c>
      <c r="C141" s="25" t="s">
        <v>189</v>
      </c>
      <c r="D141" s="25" t="s">
        <v>114</v>
      </c>
      <c r="E141" s="25" t="s">
        <v>116</v>
      </c>
      <c r="F141" s="25" t="s">
        <v>150</v>
      </c>
      <c r="G141" s="20" t="s">
        <v>187</v>
      </c>
      <c r="H141" s="37">
        <f>SUM(H142)</f>
        <v>0</v>
      </c>
      <c r="I141" s="37">
        <f>SUM(I142)</f>
        <v>0</v>
      </c>
      <c r="J141" s="37">
        <f>SUM(J142)</f>
        <v>0</v>
      </c>
      <c r="L141" s="3"/>
      <c r="M141" s="3"/>
    </row>
    <row r="142" spans="1:13" ht="31.5" hidden="1">
      <c r="A142" s="25" t="s">
        <v>147</v>
      </c>
      <c r="B142" s="25" t="s">
        <v>127</v>
      </c>
      <c r="C142" s="25" t="s">
        <v>189</v>
      </c>
      <c r="D142" s="25" t="s">
        <v>125</v>
      </c>
      <c r="E142" s="25" t="s">
        <v>116</v>
      </c>
      <c r="F142" s="25" t="s">
        <v>150</v>
      </c>
      <c r="G142" s="20" t="s">
        <v>188</v>
      </c>
      <c r="H142" s="37">
        <v>0</v>
      </c>
      <c r="I142" s="36"/>
      <c r="J142" s="37">
        <f>SUM(H142:I142)</f>
        <v>0</v>
      </c>
      <c r="L142" s="3"/>
      <c r="M142" s="3"/>
    </row>
    <row r="143" spans="1:13" ht="35.25" customHeight="1">
      <c r="A143" s="25" t="s">
        <v>147</v>
      </c>
      <c r="B143" s="25" t="s">
        <v>127</v>
      </c>
      <c r="C143" s="25" t="s">
        <v>153</v>
      </c>
      <c r="D143" s="25" t="s">
        <v>114</v>
      </c>
      <c r="E143" s="25" t="s">
        <v>116</v>
      </c>
      <c r="F143" s="25" t="s">
        <v>150</v>
      </c>
      <c r="G143" s="10" t="s">
        <v>62</v>
      </c>
      <c r="H143" s="37">
        <f>SUM(H144)</f>
        <v>84.3</v>
      </c>
      <c r="I143" s="37">
        <f>SUM(I144)</f>
        <v>0</v>
      </c>
      <c r="J143" s="37">
        <f>SUM(J144)</f>
        <v>84.3</v>
      </c>
      <c r="L143" s="3"/>
      <c r="M143" s="3"/>
    </row>
    <row r="144" spans="1:13" ht="31.5">
      <c r="A144" s="25" t="s">
        <v>147</v>
      </c>
      <c r="B144" s="25" t="s">
        <v>127</v>
      </c>
      <c r="C144" s="25" t="s">
        <v>153</v>
      </c>
      <c r="D144" s="25" t="s">
        <v>125</v>
      </c>
      <c r="E144" s="25" t="s">
        <v>116</v>
      </c>
      <c r="F144" s="25" t="s">
        <v>150</v>
      </c>
      <c r="G144" s="10" t="s">
        <v>63</v>
      </c>
      <c r="H144" s="37">
        <v>84.3</v>
      </c>
      <c r="I144" s="38"/>
      <c r="J144" s="37">
        <f>SUM(H144:I144)</f>
        <v>84.3</v>
      </c>
      <c r="L144" s="3"/>
      <c r="M144" s="3"/>
    </row>
    <row r="145" spans="1:13" ht="47.25">
      <c r="A145" s="25" t="s">
        <v>147</v>
      </c>
      <c r="B145" s="25" t="s">
        <v>127</v>
      </c>
      <c r="C145" s="25" t="s">
        <v>154</v>
      </c>
      <c r="D145" s="25" t="s">
        <v>114</v>
      </c>
      <c r="E145" s="25" t="s">
        <v>116</v>
      </c>
      <c r="F145" s="25" t="s">
        <v>150</v>
      </c>
      <c r="G145" s="10" t="s">
        <v>64</v>
      </c>
      <c r="H145" s="37">
        <f>SUM(H146)</f>
        <v>54.2</v>
      </c>
      <c r="I145" s="37">
        <f>SUM(I146)</f>
        <v>0</v>
      </c>
      <c r="J145" s="37">
        <f>SUM(J146)</f>
        <v>54.2</v>
      </c>
      <c r="L145" s="3"/>
      <c r="M145" s="3"/>
    </row>
    <row r="146" spans="1:13" ht="47.25">
      <c r="A146" s="25" t="s">
        <v>147</v>
      </c>
      <c r="B146" s="25" t="s">
        <v>127</v>
      </c>
      <c r="C146" s="25" t="s">
        <v>154</v>
      </c>
      <c r="D146" s="25" t="s">
        <v>125</v>
      </c>
      <c r="E146" s="25" t="s">
        <v>116</v>
      </c>
      <c r="F146" s="25" t="s">
        <v>150</v>
      </c>
      <c r="G146" s="10" t="s">
        <v>91</v>
      </c>
      <c r="H146" s="37">
        <v>54.2</v>
      </c>
      <c r="I146" s="38"/>
      <c r="J146" s="37">
        <f>SUM(H146:I146)</f>
        <v>54.2</v>
      </c>
      <c r="L146" s="3"/>
      <c r="M146" s="3"/>
    </row>
    <row r="147" spans="1:13" ht="31.5">
      <c r="A147" s="25" t="s">
        <v>147</v>
      </c>
      <c r="B147" s="25" t="s">
        <v>127</v>
      </c>
      <c r="C147" s="25" t="s">
        <v>155</v>
      </c>
      <c r="D147" s="25" t="s">
        <v>114</v>
      </c>
      <c r="E147" s="25" t="s">
        <v>116</v>
      </c>
      <c r="F147" s="25" t="s">
        <v>150</v>
      </c>
      <c r="G147" s="10" t="s">
        <v>65</v>
      </c>
      <c r="H147" s="37">
        <f>SUM(H148)</f>
        <v>1141.9</v>
      </c>
      <c r="I147" s="37">
        <f>SUM(I148)</f>
        <v>0</v>
      </c>
      <c r="J147" s="37">
        <f>SUM(J148)</f>
        <v>1141.9</v>
      </c>
      <c r="L147" s="3"/>
      <c r="M147" s="3"/>
    </row>
    <row r="148" spans="1:13" ht="31.5">
      <c r="A148" s="25" t="s">
        <v>147</v>
      </c>
      <c r="B148" s="25" t="s">
        <v>127</v>
      </c>
      <c r="C148" s="25" t="s">
        <v>155</v>
      </c>
      <c r="D148" s="25" t="s">
        <v>114</v>
      </c>
      <c r="E148" s="25" t="s">
        <v>116</v>
      </c>
      <c r="F148" s="25" t="s">
        <v>150</v>
      </c>
      <c r="G148" s="10" t="s">
        <v>66</v>
      </c>
      <c r="H148" s="37">
        <v>1141.9</v>
      </c>
      <c r="I148" s="38"/>
      <c r="J148" s="37">
        <f>SUM(H148:I148)</f>
        <v>1141.9</v>
      </c>
      <c r="L148" s="3"/>
      <c r="M148" s="3"/>
    </row>
    <row r="149" spans="1:13" ht="31.5">
      <c r="A149" s="25" t="s">
        <v>147</v>
      </c>
      <c r="B149" s="25" t="s">
        <v>127</v>
      </c>
      <c r="C149" s="25" t="s">
        <v>156</v>
      </c>
      <c r="D149" s="25" t="s">
        <v>114</v>
      </c>
      <c r="E149" s="25" t="s">
        <v>116</v>
      </c>
      <c r="F149" s="25" t="s">
        <v>150</v>
      </c>
      <c r="G149" s="10" t="s">
        <v>67</v>
      </c>
      <c r="H149" s="37">
        <f>SUM(H150)</f>
        <v>2806</v>
      </c>
      <c r="I149" s="37">
        <f>SUM(I150)</f>
        <v>0</v>
      </c>
      <c r="J149" s="37">
        <f>SUM(J150)</f>
        <v>2806</v>
      </c>
      <c r="L149" s="3"/>
      <c r="M149" s="3"/>
    </row>
    <row r="150" spans="1:13" ht="31.5">
      <c r="A150" s="25" t="s">
        <v>147</v>
      </c>
      <c r="B150" s="25" t="s">
        <v>127</v>
      </c>
      <c r="C150" s="25" t="s">
        <v>156</v>
      </c>
      <c r="D150" s="25" t="s">
        <v>125</v>
      </c>
      <c r="E150" s="25" t="s">
        <v>116</v>
      </c>
      <c r="F150" s="25" t="s">
        <v>150</v>
      </c>
      <c r="G150" s="10" t="s">
        <v>68</v>
      </c>
      <c r="H150" s="37">
        <v>2806</v>
      </c>
      <c r="I150" s="38"/>
      <c r="J150" s="37">
        <f>SUM(H150:I150)</f>
        <v>2806</v>
      </c>
      <c r="L150" s="3"/>
      <c r="M150" s="3"/>
    </row>
    <row r="151" spans="1:13" ht="31.5">
      <c r="A151" s="25" t="s">
        <v>147</v>
      </c>
      <c r="B151" s="25" t="s">
        <v>127</v>
      </c>
      <c r="C151" s="25" t="s">
        <v>157</v>
      </c>
      <c r="D151" s="25" t="s">
        <v>114</v>
      </c>
      <c r="E151" s="25" t="s">
        <v>116</v>
      </c>
      <c r="F151" s="25" t="s">
        <v>150</v>
      </c>
      <c r="G151" s="20" t="s">
        <v>106</v>
      </c>
      <c r="H151" s="37">
        <f>SUM(H152)</f>
        <v>43080.7</v>
      </c>
      <c r="I151" s="37">
        <f>SUM(I152)</f>
        <v>0</v>
      </c>
      <c r="J151" s="37">
        <f>SUM(J152)</f>
        <v>43080.7</v>
      </c>
      <c r="L151" s="3"/>
      <c r="M151" s="3"/>
    </row>
    <row r="152" spans="1:13" ht="31.5">
      <c r="A152" s="25" t="s">
        <v>147</v>
      </c>
      <c r="B152" s="25" t="s">
        <v>127</v>
      </c>
      <c r="C152" s="25" t="s">
        <v>157</v>
      </c>
      <c r="D152" s="25" t="s">
        <v>125</v>
      </c>
      <c r="E152" s="25" t="s">
        <v>116</v>
      </c>
      <c r="F152" s="25" t="s">
        <v>150</v>
      </c>
      <c r="G152" s="20" t="s">
        <v>89</v>
      </c>
      <c r="H152" s="37">
        <v>43080.7</v>
      </c>
      <c r="I152" s="37"/>
      <c r="J152" s="37">
        <f>SUM(J153:J164)</f>
        <v>43080.7</v>
      </c>
      <c r="L152" s="3"/>
      <c r="M152" s="3"/>
    </row>
    <row r="153" spans="1:13" ht="141.75">
      <c r="A153" s="25" t="s">
        <v>147</v>
      </c>
      <c r="B153" s="25" t="s">
        <v>127</v>
      </c>
      <c r="C153" s="25" t="s">
        <v>157</v>
      </c>
      <c r="D153" s="25" t="s">
        <v>125</v>
      </c>
      <c r="E153" s="25" t="s">
        <v>116</v>
      </c>
      <c r="F153" s="25" t="s">
        <v>150</v>
      </c>
      <c r="G153" s="20" t="s">
        <v>108</v>
      </c>
      <c r="H153" s="37">
        <v>112.1</v>
      </c>
      <c r="I153" s="37"/>
      <c r="J153" s="37">
        <f>H153+I153</f>
        <v>112.1</v>
      </c>
      <c r="L153" s="3"/>
      <c r="M153" s="3"/>
    </row>
    <row r="154" spans="1:13" ht="157.5">
      <c r="A154" s="25" t="s">
        <v>147</v>
      </c>
      <c r="B154" s="25" t="s">
        <v>127</v>
      </c>
      <c r="C154" s="25" t="s">
        <v>157</v>
      </c>
      <c r="D154" s="25" t="s">
        <v>125</v>
      </c>
      <c r="E154" s="25" t="s">
        <v>116</v>
      </c>
      <c r="F154" s="25" t="s">
        <v>150</v>
      </c>
      <c r="G154" s="20" t="s">
        <v>0</v>
      </c>
      <c r="H154" s="37">
        <v>5.5</v>
      </c>
      <c r="I154" s="37"/>
      <c r="J154" s="37">
        <f>H154+I154</f>
        <v>5.5</v>
      </c>
      <c r="L154" s="3"/>
      <c r="M154" s="3"/>
    </row>
    <row r="155" spans="1:13" ht="173.25">
      <c r="A155" s="25" t="s">
        <v>147</v>
      </c>
      <c r="B155" s="25" t="s">
        <v>127</v>
      </c>
      <c r="C155" s="25" t="s">
        <v>157</v>
      </c>
      <c r="D155" s="25" t="s">
        <v>125</v>
      </c>
      <c r="E155" s="25" t="s">
        <v>116</v>
      </c>
      <c r="F155" s="25" t="s">
        <v>150</v>
      </c>
      <c r="G155" s="20" t="s">
        <v>109</v>
      </c>
      <c r="H155" s="37">
        <v>5.5</v>
      </c>
      <c r="I155" s="37"/>
      <c r="J155" s="37">
        <f>H155+I155</f>
        <v>5.5</v>
      </c>
      <c r="L155" s="3"/>
      <c r="M155" s="3"/>
    </row>
    <row r="156" spans="1:13" ht="63">
      <c r="A156" s="25" t="s">
        <v>147</v>
      </c>
      <c r="B156" s="25" t="s">
        <v>127</v>
      </c>
      <c r="C156" s="25" t="s">
        <v>157</v>
      </c>
      <c r="D156" s="25" t="s">
        <v>125</v>
      </c>
      <c r="E156" s="25" t="s">
        <v>116</v>
      </c>
      <c r="F156" s="25" t="s">
        <v>150</v>
      </c>
      <c r="G156" s="20" t="s">
        <v>73</v>
      </c>
      <c r="H156" s="37">
        <v>697.2</v>
      </c>
      <c r="I156" s="38"/>
      <c r="J156" s="37">
        <f>H156+I156</f>
        <v>697.2</v>
      </c>
      <c r="L156" s="3"/>
      <c r="M156" s="3"/>
    </row>
    <row r="157" spans="1:13" ht="63">
      <c r="A157" s="25" t="s">
        <v>147</v>
      </c>
      <c r="B157" s="25" t="s">
        <v>127</v>
      </c>
      <c r="C157" s="25" t="s">
        <v>157</v>
      </c>
      <c r="D157" s="25" t="s">
        <v>125</v>
      </c>
      <c r="E157" s="25" t="s">
        <v>116</v>
      </c>
      <c r="F157" s="25" t="s">
        <v>150</v>
      </c>
      <c r="G157" s="18" t="s">
        <v>209</v>
      </c>
      <c r="H157" s="37">
        <v>41484</v>
      </c>
      <c r="I157" s="38"/>
      <c r="J157" s="37">
        <f>SUM(H157:I157)</f>
        <v>41484</v>
      </c>
      <c r="L157" s="3"/>
      <c r="M157" s="3"/>
    </row>
    <row r="158" spans="1:13" ht="78.75">
      <c r="A158" s="25" t="s">
        <v>147</v>
      </c>
      <c r="B158" s="25" t="s">
        <v>127</v>
      </c>
      <c r="C158" s="25" t="s">
        <v>157</v>
      </c>
      <c r="D158" s="25" t="s">
        <v>125</v>
      </c>
      <c r="E158" s="25" t="s">
        <v>116</v>
      </c>
      <c r="F158" s="25" t="s">
        <v>150</v>
      </c>
      <c r="G158" s="20" t="s">
        <v>190</v>
      </c>
      <c r="H158" s="37">
        <v>24.35</v>
      </c>
      <c r="I158" s="38">
        <v>0</v>
      </c>
      <c r="J158" s="37">
        <f>SUM(H158:I158)</f>
        <v>24.35</v>
      </c>
      <c r="L158" s="3"/>
      <c r="M158" s="3"/>
    </row>
    <row r="159" spans="1:13" ht="78.75">
      <c r="A159" s="25" t="s">
        <v>147</v>
      </c>
      <c r="B159" s="25" t="s">
        <v>127</v>
      </c>
      <c r="C159" s="25" t="s">
        <v>157</v>
      </c>
      <c r="D159" s="25" t="s">
        <v>125</v>
      </c>
      <c r="E159" s="25" t="s">
        <v>116</v>
      </c>
      <c r="F159" s="25" t="s">
        <v>150</v>
      </c>
      <c r="G159" s="20" t="s">
        <v>197</v>
      </c>
      <c r="H159" s="37">
        <v>569.95</v>
      </c>
      <c r="I159" s="38">
        <v>0</v>
      </c>
      <c r="J159" s="37">
        <f>SUM(H159:I159)</f>
        <v>569.95</v>
      </c>
      <c r="L159" s="3"/>
      <c r="M159" s="3"/>
    </row>
    <row r="160" spans="1:18" ht="78.75">
      <c r="A160" s="25" t="s">
        <v>147</v>
      </c>
      <c r="B160" s="25" t="s">
        <v>127</v>
      </c>
      <c r="C160" s="25" t="s">
        <v>157</v>
      </c>
      <c r="D160" s="25" t="s">
        <v>125</v>
      </c>
      <c r="E160" s="25" t="s">
        <v>116</v>
      </c>
      <c r="F160" s="25" t="s">
        <v>150</v>
      </c>
      <c r="G160" s="20" t="s">
        <v>203</v>
      </c>
      <c r="H160" s="37">
        <f>J160</f>
        <v>8.1</v>
      </c>
      <c r="I160" s="38"/>
      <c r="J160" s="37">
        <v>8.1</v>
      </c>
      <c r="L160" s="3"/>
      <c r="M160" s="3"/>
      <c r="Q160" s="48"/>
      <c r="R160" s="48"/>
    </row>
    <row r="161" spans="1:18" ht="78.75" hidden="1">
      <c r="A161" s="25" t="s">
        <v>147</v>
      </c>
      <c r="B161" s="25" t="s">
        <v>127</v>
      </c>
      <c r="C161" s="25" t="s">
        <v>157</v>
      </c>
      <c r="D161" s="25" t="s">
        <v>125</v>
      </c>
      <c r="E161" s="25" t="s">
        <v>116</v>
      </c>
      <c r="F161" s="25" t="s">
        <v>150</v>
      </c>
      <c r="G161" s="20" t="s">
        <v>204</v>
      </c>
      <c r="H161" s="37">
        <v>0</v>
      </c>
      <c r="I161" s="38">
        <v>0</v>
      </c>
      <c r="J161" s="37">
        <f>SUM(H161:I161)</f>
        <v>0</v>
      </c>
      <c r="L161" s="3"/>
      <c r="M161" s="3"/>
      <c r="Q161" s="48"/>
      <c r="R161" s="48"/>
    </row>
    <row r="162" spans="1:13" ht="63">
      <c r="A162" s="25" t="s">
        <v>147</v>
      </c>
      <c r="B162" s="25" t="s">
        <v>127</v>
      </c>
      <c r="C162" s="25" t="s">
        <v>157</v>
      </c>
      <c r="D162" s="25" t="s">
        <v>125</v>
      </c>
      <c r="E162" s="25" t="s">
        <v>116</v>
      </c>
      <c r="F162" s="25" t="s">
        <v>150</v>
      </c>
      <c r="G162" s="10" t="s">
        <v>201</v>
      </c>
      <c r="H162" s="37">
        <f>J162</f>
        <v>39.6</v>
      </c>
      <c r="I162" s="38"/>
      <c r="J162" s="37">
        <v>39.6</v>
      </c>
      <c r="L162" s="3"/>
      <c r="M162" s="3"/>
    </row>
    <row r="163" spans="1:13" ht="47.25">
      <c r="A163" s="25" t="s">
        <v>147</v>
      </c>
      <c r="B163" s="25" t="s">
        <v>127</v>
      </c>
      <c r="C163" s="25" t="s">
        <v>157</v>
      </c>
      <c r="D163" s="25" t="s">
        <v>125</v>
      </c>
      <c r="E163" s="25" t="s">
        <v>116</v>
      </c>
      <c r="F163" s="25" t="s">
        <v>150</v>
      </c>
      <c r="G163" s="10" t="s">
        <v>202</v>
      </c>
      <c r="H163" s="37">
        <f>J163</f>
        <v>134.4</v>
      </c>
      <c r="I163" s="38"/>
      <c r="J163" s="37">
        <v>134.4</v>
      </c>
      <c r="L163" s="3"/>
      <c r="M163" s="3"/>
    </row>
    <row r="164" spans="1:13" ht="47.25" hidden="1">
      <c r="A164" s="25" t="s">
        <v>147</v>
      </c>
      <c r="B164" s="25" t="s">
        <v>127</v>
      </c>
      <c r="C164" s="25" t="s">
        <v>157</v>
      </c>
      <c r="D164" s="25" t="s">
        <v>125</v>
      </c>
      <c r="E164" s="25" t="s">
        <v>116</v>
      </c>
      <c r="F164" s="25" t="s">
        <v>150</v>
      </c>
      <c r="G164" s="20" t="s">
        <v>191</v>
      </c>
      <c r="H164" s="37"/>
      <c r="I164" s="38"/>
      <c r="J164" s="37">
        <f>SUM(H164:I164)</f>
        <v>0</v>
      </c>
      <c r="L164" s="3"/>
      <c r="M164" s="3"/>
    </row>
    <row r="165" spans="1:13" ht="63">
      <c r="A165" s="25" t="s">
        <v>147</v>
      </c>
      <c r="B165" s="25" t="s">
        <v>127</v>
      </c>
      <c r="C165" s="25" t="s">
        <v>152</v>
      </c>
      <c r="D165" s="25" t="s">
        <v>114</v>
      </c>
      <c r="E165" s="25" t="s">
        <v>116</v>
      </c>
      <c r="F165" s="25" t="s">
        <v>150</v>
      </c>
      <c r="G165" s="10" t="s">
        <v>107</v>
      </c>
      <c r="H165" s="37">
        <f>SUM(H166)</f>
        <v>1904.8</v>
      </c>
      <c r="I165" s="37">
        <f>SUM(I166)</f>
        <v>0</v>
      </c>
      <c r="J165" s="37">
        <f>SUM(J166)</f>
        <v>1904.8</v>
      </c>
      <c r="L165" s="3"/>
      <c r="M165" s="3"/>
    </row>
    <row r="166" spans="1:13" ht="63">
      <c r="A166" s="25" t="s">
        <v>147</v>
      </c>
      <c r="B166" s="25" t="s">
        <v>127</v>
      </c>
      <c r="C166" s="25" t="s">
        <v>152</v>
      </c>
      <c r="D166" s="25" t="s">
        <v>125</v>
      </c>
      <c r="E166" s="25" t="s">
        <v>116</v>
      </c>
      <c r="F166" s="25" t="s">
        <v>150</v>
      </c>
      <c r="G166" s="10" t="s">
        <v>1</v>
      </c>
      <c r="H166" s="37">
        <v>1904.8</v>
      </c>
      <c r="I166" s="38"/>
      <c r="J166" s="37">
        <f>SUM(H166:I166)</f>
        <v>1904.8</v>
      </c>
      <c r="L166" s="3"/>
      <c r="M166" s="3"/>
    </row>
    <row r="167" spans="1:13" ht="63">
      <c r="A167" s="25" t="s">
        <v>147</v>
      </c>
      <c r="B167" s="25" t="s">
        <v>127</v>
      </c>
      <c r="C167" s="25" t="s">
        <v>211</v>
      </c>
      <c r="D167" s="25" t="s">
        <v>114</v>
      </c>
      <c r="E167" s="25" t="s">
        <v>116</v>
      </c>
      <c r="F167" s="25" t="s">
        <v>150</v>
      </c>
      <c r="G167" s="18" t="s">
        <v>210</v>
      </c>
      <c r="H167" s="37">
        <f>H168</f>
        <v>3292</v>
      </c>
      <c r="I167" s="38">
        <f>I168</f>
        <v>0</v>
      </c>
      <c r="J167" s="37">
        <f>J168</f>
        <v>3292</v>
      </c>
      <c r="L167" s="3"/>
      <c r="M167" s="3"/>
    </row>
    <row r="168" spans="1:13" ht="63">
      <c r="A168" s="25" t="s">
        <v>147</v>
      </c>
      <c r="B168" s="25" t="s">
        <v>127</v>
      </c>
      <c r="C168" s="25" t="s">
        <v>211</v>
      </c>
      <c r="D168" s="25" t="s">
        <v>125</v>
      </c>
      <c r="E168" s="25" t="s">
        <v>116</v>
      </c>
      <c r="F168" s="25" t="s">
        <v>150</v>
      </c>
      <c r="G168" s="18" t="s">
        <v>210</v>
      </c>
      <c r="H168" s="37">
        <v>3292</v>
      </c>
      <c r="I168" s="38">
        <v>0</v>
      </c>
      <c r="J168" s="37">
        <f>SUM(H168:I168)</f>
        <v>3292</v>
      </c>
      <c r="L168" s="3"/>
      <c r="M168" s="3"/>
    </row>
    <row r="169" spans="1:13" ht="78.75">
      <c r="A169" s="25" t="s">
        <v>147</v>
      </c>
      <c r="B169" s="25" t="s">
        <v>127</v>
      </c>
      <c r="C169" s="25" t="s">
        <v>212</v>
      </c>
      <c r="D169" s="25" t="s">
        <v>114</v>
      </c>
      <c r="E169" s="25" t="s">
        <v>116</v>
      </c>
      <c r="F169" s="25" t="s">
        <v>150</v>
      </c>
      <c r="G169" s="20" t="s">
        <v>204</v>
      </c>
      <c r="H169" s="37">
        <f>H170</f>
        <v>1642.2</v>
      </c>
      <c r="I169" s="38">
        <f>I170</f>
        <v>0</v>
      </c>
      <c r="J169" s="37">
        <f>J170</f>
        <v>1642.2</v>
      </c>
      <c r="L169" s="3"/>
      <c r="M169" s="3"/>
    </row>
    <row r="170" spans="1:13" ht="78.75">
      <c r="A170" s="25" t="s">
        <v>147</v>
      </c>
      <c r="B170" s="25" t="s">
        <v>127</v>
      </c>
      <c r="C170" s="25" t="s">
        <v>212</v>
      </c>
      <c r="D170" s="25" t="s">
        <v>125</v>
      </c>
      <c r="E170" s="25" t="s">
        <v>116</v>
      </c>
      <c r="F170" s="25" t="s">
        <v>150</v>
      </c>
      <c r="G170" s="20" t="s">
        <v>204</v>
      </c>
      <c r="H170" s="37">
        <v>1642.2</v>
      </c>
      <c r="I170" s="38"/>
      <c r="J170" s="37">
        <f>SUM(H170:I170)</f>
        <v>1642.2</v>
      </c>
      <c r="L170" s="3"/>
      <c r="M170" s="3"/>
    </row>
    <row r="171" spans="1:13" ht="47.25">
      <c r="A171" s="25" t="s">
        <v>147</v>
      </c>
      <c r="B171" s="25" t="s">
        <v>127</v>
      </c>
      <c r="C171" s="25" t="s">
        <v>252</v>
      </c>
      <c r="D171" s="25" t="s">
        <v>125</v>
      </c>
      <c r="E171" s="25" t="s">
        <v>116</v>
      </c>
      <c r="F171" s="25" t="s">
        <v>150</v>
      </c>
      <c r="G171" s="20" t="s">
        <v>253</v>
      </c>
      <c r="H171" s="37">
        <v>1822.51</v>
      </c>
      <c r="I171" s="38">
        <v>-1822.51</v>
      </c>
      <c r="J171" s="37">
        <f>SUM(H171:I171)</f>
        <v>0</v>
      </c>
      <c r="L171" s="3"/>
      <c r="M171" s="3"/>
    </row>
    <row r="172" spans="1:13" ht="15.75">
      <c r="A172" s="25" t="s">
        <v>147</v>
      </c>
      <c r="B172" s="25" t="s">
        <v>127</v>
      </c>
      <c r="C172" s="25" t="s">
        <v>151</v>
      </c>
      <c r="D172" s="25" t="s">
        <v>114</v>
      </c>
      <c r="E172" s="25" t="s">
        <v>116</v>
      </c>
      <c r="F172" s="25" t="s">
        <v>150</v>
      </c>
      <c r="G172" s="10" t="s">
        <v>32</v>
      </c>
      <c r="H172" s="36">
        <f>SUM(H173)</f>
        <v>93227.5</v>
      </c>
      <c r="I172" s="36">
        <f>SUM(I173)</f>
        <v>0</v>
      </c>
      <c r="J172" s="36">
        <f>SUM(J173)</f>
        <v>93227.5</v>
      </c>
      <c r="L172" s="3"/>
      <c r="M172" s="3"/>
    </row>
    <row r="173" spans="1:13" ht="15.75">
      <c r="A173" s="25" t="s">
        <v>147</v>
      </c>
      <c r="B173" s="25" t="s">
        <v>127</v>
      </c>
      <c r="C173" s="25" t="s">
        <v>151</v>
      </c>
      <c r="D173" s="25" t="s">
        <v>125</v>
      </c>
      <c r="E173" s="25" t="s">
        <v>116</v>
      </c>
      <c r="F173" s="25" t="s">
        <v>150</v>
      </c>
      <c r="G173" s="10" t="s">
        <v>40</v>
      </c>
      <c r="H173" s="37">
        <f>SUM(H174:H174)</f>
        <v>93227.5</v>
      </c>
      <c r="I173" s="37">
        <f>SUM(I174:I174)</f>
        <v>0</v>
      </c>
      <c r="J173" s="37">
        <f>SUM(J174:J174)</f>
        <v>93227.5</v>
      </c>
      <c r="L173" s="3"/>
      <c r="M173" s="3"/>
    </row>
    <row r="174" spans="1:13" ht="47.25">
      <c r="A174" s="25" t="s">
        <v>147</v>
      </c>
      <c r="B174" s="25" t="s">
        <v>127</v>
      </c>
      <c r="C174" s="25" t="s">
        <v>151</v>
      </c>
      <c r="D174" s="25" t="s">
        <v>125</v>
      </c>
      <c r="E174" s="25" t="s">
        <v>116</v>
      </c>
      <c r="F174" s="25" t="s">
        <v>150</v>
      </c>
      <c r="G174" s="20" t="s">
        <v>69</v>
      </c>
      <c r="H174" s="37">
        <v>93227.5</v>
      </c>
      <c r="I174" s="38"/>
      <c r="J174" s="37">
        <f>SUM(H174:I174)</f>
        <v>93227.5</v>
      </c>
      <c r="L174" s="3"/>
      <c r="M174" s="3"/>
    </row>
    <row r="175" spans="7:13" ht="15.75">
      <c r="G175" s="10"/>
      <c r="H175" s="37"/>
      <c r="I175" s="38"/>
      <c r="J175" s="37"/>
      <c r="L175" s="3"/>
      <c r="M175" s="3"/>
    </row>
    <row r="176" spans="1:14" s="22" customFormat="1" ht="15.75">
      <c r="A176" s="24" t="s">
        <v>147</v>
      </c>
      <c r="B176" s="24" t="s">
        <v>127</v>
      </c>
      <c r="C176" s="24" t="s">
        <v>130</v>
      </c>
      <c r="D176" s="24" t="s">
        <v>114</v>
      </c>
      <c r="E176" s="24" t="s">
        <v>116</v>
      </c>
      <c r="F176" s="24" t="s">
        <v>150</v>
      </c>
      <c r="G176" s="19" t="s">
        <v>4</v>
      </c>
      <c r="H176" s="36">
        <f>SUM(H185,H183,H177)</f>
        <v>39679.39</v>
      </c>
      <c r="I176" s="36">
        <f>SUM(I185,I183,I177,I181)</f>
        <v>0</v>
      </c>
      <c r="J176" s="36">
        <f>SUM(J185,J183,J177,)</f>
        <v>39679.39</v>
      </c>
      <c r="L176" s="26"/>
      <c r="M176" s="26"/>
      <c r="N176" s="26"/>
    </row>
    <row r="177" spans="1:13" ht="47.25">
      <c r="A177" s="25" t="s">
        <v>147</v>
      </c>
      <c r="B177" s="25" t="s">
        <v>127</v>
      </c>
      <c r="C177" s="25" t="s">
        <v>148</v>
      </c>
      <c r="D177" s="25" t="s">
        <v>114</v>
      </c>
      <c r="E177" s="25" t="s">
        <v>116</v>
      </c>
      <c r="F177" s="25" t="s">
        <v>150</v>
      </c>
      <c r="G177" s="20" t="s">
        <v>100</v>
      </c>
      <c r="H177" s="37">
        <f>SUM(H178)</f>
        <v>22146.78</v>
      </c>
      <c r="I177" s="37">
        <f>SUM(I178)</f>
        <v>0</v>
      </c>
      <c r="J177" s="37">
        <f>SUM(J178)</f>
        <v>22146.78</v>
      </c>
      <c r="L177" s="3"/>
      <c r="M177" s="3"/>
    </row>
    <row r="178" spans="1:13" ht="47.25">
      <c r="A178" s="25" t="s">
        <v>147</v>
      </c>
      <c r="B178" s="25" t="s">
        <v>127</v>
      </c>
      <c r="C178" s="25" t="s">
        <v>148</v>
      </c>
      <c r="D178" s="25" t="s">
        <v>125</v>
      </c>
      <c r="E178" s="25" t="s">
        <v>116</v>
      </c>
      <c r="F178" s="25" t="s">
        <v>150</v>
      </c>
      <c r="G178" s="20" t="s">
        <v>101</v>
      </c>
      <c r="H178" s="37">
        <f>SUM(H179:H181)</f>
        <v>22146.78</v>
      </c>
      <c r="I178" s="37">
        <f>I179+I180</f>
        <v>0</v>
      </c>
      <c r="J178" s="37">
        <f>SUM(J179:J181)</f>
        <v>22146.78</v>
      </c>
      <c r="L178" s="3"/>
      <c r="M178" s="3"/>
    </row>
    <row r="179" spans="1:13" ht="47.25">
      <c r="A179" s="25" t="s">
        <v>147</v>
      </c>
      <c r="B179" s="25" t="s">
        <v>127</v>
      </c>
      <c r="C179" s="25" t="s">
        <v>148</v>
      </c>
      <c r="D179" s="25" t="s">
        <v>125</v>
      </c>
      <c r="E179" s="25" t="s">
        <v>116</v>
      </c>
      <c r="F179" s="25" t="s">
        <v>150</v>
      </c>
      <c r="G179" s="20" t="s">
        <v>102</v>
      </c>
      <c r="H179" s="37">
        <v>23.4</v>
      </c>
      <c r="I179" s="37">
        <v>0</v>
      </c>
      <c r="J179" s="37">
        <f>H179+I179</f>
        <v>23.4</v>
      </c>
      <c r="L179" s="3"/>
      <c r="M179" s="3"/>
    </row>
    <row r="180" spans="1:13" ht="47.25">
      <c r="A180" s="25" t="s">
        <v>147</v>
      </c>
      <c r="B180" s="25" t="s">
        <v>127</v>
      </c>
      <c r="C180" s="25" t="s">
        <v>148</v>
      </c>
      <c r="D180" s="25" t="s">
        <v>125</v>
      </c>
      <c r="E180" s="25" t="s">
        <v>116</v>
      </c>
      <c r="F180" s="25" t="s">
        <v>150</v>
      </c>
      <c r="G180" s="20" t="s">
        <v>248</v>
      </c>
      <c r="H180" s="37">
        <v>22062.28</v>
      </c>
      <c r="I180" s="38"/>
      <c r="J180" s="37">
        <f>H180+I180</f>
        <v>22062.28</v>
      </c>
      <c r="L180" s="3"/>
      <c r="M180" s="3"/>
    </row>
    <row r="181" spans="1:13" ht="51.75" customHeight="1">
      <c r="A181" s="25" t="s">
        <v>147</v>
      </c>
      <c r="B181" s="25" t="s">
        <v>127</v>
      </c>
      <c r="C181" s="25" t="s">
        <v>249</v>
      </c>
      <c r="D181" s="25" t="s">
        <v>125</v>
      </c>
      <c r="E181" s="25" t="s">
        <v>116</v>
      </c>
      <c r="F181" s="25" t="s">
        <v>150</v>
      </c>
      <c r="G181" s="20" t="s">
        <v>251</v>
      </c>
      <c r="H181" s="38">
        <f>H182</f>
        <v>61.1</v>
      </c>
      <c r="I181" s="38">
        <f>I182</f>
        <v>0</v>
      </c>
      <c r="J181" s="37">
        <f>H181+I181</f>
        <v>61.1</v>
      </c>
      <c r="L181" s="3"/>
      <c r="M181" s="3"/>
    </row>
    <row r="182" spans="1:13" ht="51.75" customHeight="1">
      <c r="A182" s="25" t="s">
        <v>147</v>
      </c>
      <c r="B182" s="25" t="s">
        <v>127</v>
      </c>
      <c r="C182" s="25" t="s">
        <v>249</v>
      </c>
      <c r="D182" s="25" t="s">
        <v>125</v>
      </c>
      <c r="E182" s="25" t="s">
        <v>116</v>
      </c>
      <c r="F182" s="25" t="s">
        <v>150</v>
      </c>
      <c r="G182" s="20" t="s">
        <v>250</v>
      </c>
      <c r="H182" s="37">
        <v>61.1</v>
      </c>
      <c r="I182" s="37"/>
      <c r="J182" s="37">
        <f>H182+I182</f>
        <v>61.1</v>
      </c>
      <c r="L182" s="3"/>
      <c r="M182" s="3"/>
    </row>
    <row r="183" spans="1:13" ht="63">
      <c r="A183" s="25" t="s">
        <v>147</v>
      </c>
      <c r="B183" s="25" t="s">
        <v>127</v>
      </c>
      <c r="C183" s="25" t="s">
        <v>214</v>
      </c>
      <c r="D183" s="25" t="s">
        <v>114</v>
      </c>
      <c r="E183" s="25" t="s">
        <v>116</v>
      </c>
      <c r="F183" s="25" t="s">
        <v>150</v>
      </c>
      <c r="G183" s="20" t="s">
        <v>215</v>
      </c>
      <c r="H183" s="37">
        <f>H184</f>
        <v>11180.01</v>
      </c>
      <c r="I183" s="37">
        <f>I184</f>
        <v>0</v>
      </c>
      <c r="J183" s="37">
        <f>J184</f>
        <v>11180.01</v>
      </c>
      <c r="L183" s="3"/>
      <c r="M183" s="3"/>
    </row>
    <row r="184" spans="1:13" ht="63">
      <c r="A184" s="25" t="s">
        <v>147</v>
      </c>
      <c r="B184" s="25" t="s">
        <v>127</v>
      </c>
      <c r="C184" s="25" t="s">
        <v>214</v>
      </c>
      <c r="D184" s="25" t="s">
        <v>125</v>
      </c>
      <c r="E184" s="25" t="s">
        <v>218</v>
      </c>
      <c r="F184" s="25" t="s">
        <v>150</v>
      </c>
      <c r="G184" s="20" t="s">
        <v>215</v>
      </c>
      <c r="H184" s="37">
        <v>11180.01</v>
      </c>
      <c r="I184" s="37"/>
      <c r="J184" s="37">
        <f>SUM(H184:I184)</f>
        <v>11180.01</v>
      </c>
      <c r="L184" s="3"/>
      <c r="M184" s="3"/>
    </row>
    <row r="185" spans="1:13" ht="15.75">
      <c r="A185" s="25" t="s">
        <v>147</v>
      </c>
      <c r="B185" s="25" t="s">
        <v>127</v>
      </c>
      <c r="C185" s="25" t="s">
        <v>149</v>
      </c>
      <c r="D185" s="25" t="s">
        <v>114</v>
      </c>
      <c r="E185" s="25" t="s">
        <v>116</v>
      </c>
      <c r="F185" s="25" t="s">
        <v>150</v>
      </c>
      <c r="G185" s="21" t="s">
        <v>5</v>
      </c>
      <c r="H185" s="37">
        <f>SUM(H186)</f>
        <v>6352.6</v>
      </c>
      <c r="I185" s="37">
        <f>SUM(I186)</f>
        <v>0</v>
      </c>
      <c r="J185" s="37">
        <f>SUM(J186)</f>
        <v>6352.6</v>
      </c>
      <c r="L185" s="3"/>
      <c r="M185" s="3"/>
    </row>
    <row r="186" spans="1:13" ht="31.5">
      <c r="A186" s="25" t="s">
        <v>147</v>
      </c>
      <c r="B186" s="25" t="s">
        <v>127</v>
      </c>
      <c r="C186" s="25" t="s">
        <v>149</v>
      </c>
      <c r="D186" s="25" t="s">
        <v>125</v>
      </c>
      <c r="E186" s="25" t="s">
        <v>116</v>
      </c>
      <c r="F186" s="25" t="s">
        <v>150</v>
      </c>
      <c r="G186" s="21" t="s">
        <v>6</v>
      </c>
      <c r="H186" s="37">
        <f>SUM(H187:H188)</f>
        <v>6352.6</v>
      </c>
      <c r="I186" s="37">
        <f>SUM(I187:I189)</f>
        <v>0</v>
      </c>
      <c r="J186" s="37">
        <f>SUM(J187:J189)</f>
        <v>6352.6</v>
      </c>
      <c r="L186" s="3"/>
      <c r="M186" s="3"/>
    </row>
    <row r="187" spans="1:17" ht="78.75">
      <c r="A187" s="25" t="s">
        <v>147</v>
      </c>
      <c r="B187" s="25" t="s">
        <v>127</v>
      </c>
      <c r="C187" s="25" t="s">
        <v>149</v>
      </c>
      <c r="D187" s="25" t="s">
        <v>125</v>
      </c>
      <c r="E187" s="25" t="s">
        <v>116</v>
      </c>
      <c r="F187" s="25" t="s">
        <v>150</v>
      </c>
      <c r="G187" s="21" t="s">
        <v>213</v>
      </c>
      <c r="H187" s="37">
        <v>6352.6</v>
      </c>
      <c r="I187" s="37"/>
      <c r="J187" s="37">
        <f>H187+I187</f>
        <v>6352.6</v>
      </c>
      <c r="L187" s="3"/>
      <c r="M187" s="3"/>
      <c r="Q187" s="48"/>
    </row>
    <row r="188" spans="1:13" ht="47.25" hidden="1">
      <c r="A188" s="25" t="s">
        <v>147</v>
      </c>
      <c r="B188" s="25" t="s">
        <v>127</v>
      </c>
      <c r="C188" s="25" t="s">
        <v>149</v>
      </c>
      <c r="D188" s="25" t="s">
        <v>125</v>
      </c>
      <c r="E188" s="25" t="s">
        <v>116</v>
      </c>
      <c r="F188" s="25" t="s">
        <v>150</v>
      </c>
      <c r="G188" s="20" t="s">
        <v>99</v>
      </c>
      <c r="H188" s="37"/>
      <c r="I188" s="38"/>
      <c r="J188" s="37">
        <f>H188+I188</f>
        <v>0</v>
      </c>
      <c r="L188" s="3"/>
      <c r="M188" s="3"/>
    </row>
    <row r="189" spans="1:13" ht="15.75">
      <c r="A189" s="25"/>
      <c r="B189" s="25"/>
      <c r="C189" s="25"/>
      <c r="D189" s="25"/>
      <c r="E189" s="25"/>
      <c r="F189" s="25"/>
      <c r="H189" s="37"/>
      <c r="J189" s="37"/>
      <c r="L189" s="3"/>
      <c r="M189" s="3"/>
    </row>
    <row r="190" spans="7:13" ht="15.75">
      <c r="G190" s="12" t="s">
        <v>34</v>
      </c>
      <c r="H190" s="36">
        <f>SUM(H14,H86)</f>
        <v>748007.22</v>
      </c>
      <c r="I190" s="36">
        <f>SUM(I14,I86)</f>
        <v>220186.523</v>
      </c>
      <c r="J190" s="36">
        <f>SUM(J14,J86)</f>
        <v>968193.743</v>
      </c>
      <c r="L190" s="3"/>
      <c r="M190" s="3"/>
    </row>
    <row r="191" spans="7:10" ht="15.75">
      <c r="G191" s="39"/>
      <c r="H191" s="35"/>
      <c r="I191" s="35"/>
      <c r="J191" s="34"/>
    </row>
    <row r="192" spans="7:10" ht="15.75">
      <c r="G192" s="40"/>
      <c r="H192" s="35"/>
      <c r="I192" s="31"/>
      <c r="J192" s="34"/>
    </row>
    <row r="193" ht="15.75">
      <c r="J193" s="44"/>
    </row>
    <row r="194" ht="15.75">
      <c r="J194" s="44"/>
    </row>
    <row r="195" ht="15.75">
      <c r="J195" s="44"/>
    </row>
    <row r="196" ht="15.75">
      <c r="J196" s="44"/>
    </row>
  </sheetData>
  <sheetProtection/>
  <mergeCells count="11">
    <mergeCell ref="G1:J1"/>
    <mergeCell ref="G2:J2"/>
    <mergeCell ref="G4:J4"/>
    <mergeCell ref="G5:J5"/>
    <mergeCell ref="G3:J3"/>
    <mergeCell ref="G6:J6"/>
    <mergeCell ref="A11:F11"/>
    <mergeCell ref="A12:F12"/>
    <mergeCell ref="A8:J8"/>
    <mergeCell ref="A9:J9"/>
    <mergeCell ref="K135:M135"/>
  </mergeCells>
  <printOptions/>
  <pageMargins left="1.22" right="1.26" top="0.26" bottom="0.47" header="0.56" footer="0.47"/>
  <pageSetup fitToHeight="5" fitToWidth="1" horizontalDpi="600" verticalDpi="600" orientation="portrait" paperSize="9" scale="55" r:id="rId1"/>
  <rowBreaks count="4" manualBreakCount="4">
    <brk id="49" max="9" man="1"/>
    <brk id="105" max="9" man="1"/>
    <brk id="146" max="9" man="1"/>
    <brk id="164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H22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.375" style="0" customWidth="1"/>
    <col min="2" max="2" width="57.00390625" style="5" customWidth="1"/>
    <col min="3" max="3" width="12.375" style="0" hidden="1" customWidth="1"/>
    <col min="4" max="4" width="12.25390625" style="0" hidden="1" customWidth="1"/>
    <col min="5" max="6" width="9.125" style="0" hidden="1" customWidth="1"/>
  </cols>
  <sheetData>
    <row r="1" spans="4:8" ht="15.75">
      <c r="D1" s="5"/>
      <c r="E1" s="171"/>
      <c r="F1" s="171"/>
      <c r="H1" s="172" t="s">
        <v>787</v>
      </c>
    </row>
    <row r="2" spans="4:8" ht="15.75" hidden="1">
      <c r="D2" s="5"/>
      <c r="E2" s="171"/>
      <c r="F2" s="171"/>
      <c r="H2" s="172" t="s">
        <v>263</v>
      </c>
    </row>
    <row r="3" spans="4:8" ht="15.75">
      <c r="D3" s="5"/>
      <c r="E3" s="171"/>
      <c r="F3" s="171"/>
      <c r="H3" s="172" t="s">
        <v>264</v>
      </c>
    </row>
    <row r="4" spans="4:8" ht="15.75">
      <c r="D4" s="5"/>
      <c r="E4" s="171"/>
      <c r="F4" s="171"/>
      <c r="H4" s="172" t="s">
        <v>265</v>
      </c>
    </row>
    <row r="5" spans="4:8" ht="15.75" customHeight="1">
      <c r="D5" s="5"/>
      <c r="E5" s="173"/>
      <c r="F5" s="173"/>
      <c r="H5" s="174" t="s">
        <v>768</v>
      </c>
    </row>
    <row r="6" spans="4:8" ht="15.75" customHeight="1">
      <c r="D6" s="5"/>
      <c r="E6" s="173"/>
      <c r="F6" s="173"/>
      <c r="H6" s="174"/>
    </row>
    <row r="7" spans="4:8" ht="15.75" customHeight="1">
      <c r="D7" s="60"/>
      <c r="H7" s="172" t="s">
        <v>788</v>
      </c>
    </row>
    <row r="8" spans="4:8" ht="15.75" customHeight="1">
      <c r="D8" s="5"/>
      <c r="H8" s="60" t="s">
        <v>754</v>
      </c>
    </row>
    <row r="9" ht="15.75">
      <c r="B9" s="60"/>
    </row>
    <row r="10" spans="2:3" ht="13.5">
      <c r="B10" s="155" t="s">
        <v>755</v>
      </c>
      <c r="C10" s="167"/>
    </row>
    <row r="11" spans="2:3" ht="47.25" customHeight="1">
      <c r="B11" s="156" t="s">
        <v>789</v>
      </c>
      <c r="C11" s="156"/>
    </row>
    <row r="12" spans="2:3" ht="15.75" customHeight="1">
      <c r="B12" s="156"/>
      <c r="C12" s="156"/>
    </row>
    <row r="13" spans="2:8" ht="15.75" customHeight="1">
      <c r="B13" s="158"/>
      <c r="C13" s="177" t="s">
        <v>111</v>
      </c>
      <c r="D13" s="177"/>
      <c r="E13" t="s">
        <v>771</v>
      </c>
      <c r="G13" s="178" t="s">
        <v>111</v>
      </c>
      <c r="H13" s="178"/>
    </row>
    <row r="14" spans="2:8" ht="68.25">
      <c r="B14" s="161" t="s">
        <v>758</v>
      </c>
      <c r="C14" s="161" t="s">
        <v>111</v>
      </c>
      <c r="D14" s="175" t="s">
        <v>772</v>
      </c>
      <c r="E14" s="161" t="s">
        <v>111</v>
      </c>
      <c r="F14" s="175" t="s">
        <v>772</v>
      </c>
      <c r="G14" s="161" t="s">
        <v>111</v>
      </c>
      <c r="H14" s="175" t="s">
        <v>772</v>
      </c>
    </row>
    <row r="15" spans="2:8" ht="15.75">
      <c r="B15" s="163" t="s">
        <v>761</v>
      </c>
      <c r="C15" s="179">
        <f>SUM(C17:C17)</f>
        <v>0</v>
      </c>
      <c r="D15" s="179">
        <f>SUM(D17:D17)</f>
        <v>0</v>
      </c>
      <c r="E15" s="180">
        <f aca="true" t="shared" si="0" ref="E15:E21">F15</f>
        <v>4580</v>
      </c>
      <c r="F15" s="181">
        <f>SUM(F17:F22)</f>
        <v>4580</v>
      </c>
      <c r="G15" s="182">
        <f>C15+E15</f>
        <v>4580</v>
      </c>
      <c r="H15" s="182">
        <f>D15+F15</f>
        <v>4580</v>
      </c>
    </row>
    <row r="16" spans="2:8" ht="8.25" customHeight="1">
      <c r="B16" s="157"/>
      <c r="C16" s="183"/>
      <c r="D16" s="183"/>
      <c r="E16" s="180"/>
      <c r="F16" s="180"/>
      <c r="G16" s="180"/>
      <c r="H16" s="180"/>
    </row>
    <row r="17" spans="2:8" ht="15.75">
      <c r="B17" s="166" t="s">
        <v>762</v>
      </c>
      <c r="C17" s="183">
        <v>0</v>
      </c>
      <c r="D17" s="183">
        <v>0</v>
      </c>
      <c r="E17" s="180">
        <f t="shared" si="0"/>
        <v>645</v>
      </c>
      <c r="F17" s="180">
        <v>645</v>
      </c>
      <c r="G17" s="180">
        <f aca="true" t="shared" si="1" ref="G17:H22">C17+E17</f>
        <v>645</v>
      </c>
      <c r="H17" s="180">
        <f t="shared" si="1"/>
        <v>645</v>
      </c>
    </row>
    <row r="18" spans="2:8" ht="15.75">
      <c r="B18" s="5" t="s">
        <v>783</v>
      </c>
      <c r="C18" s="183"/>
      <c r="D18" s="183"/>
      <c r="E18" s="180">
        <f t="shared" si="0"/>
        <v>2100</v>
      </c>
      <c r="F18" s="180">
        <v>2100</v>
      </c>
      <c r="G18" s="180">
        <f t="shared" si="1"/>
        <v>2100</v>
      </c>
      <c r="H18" s="180">
        <f t="shared" si="1"/>
        <v>2100</v>
      </c>
    </row>
    <row r="19" spans="2:8" ht="15.75">
      <c r="B19" s="166" t="s">
        <v>790</v>
      </c>
      <c r="C19" s="183"/>
      <c r="D19" s="183"/>
      <c r="E19" s="180">
        <f t="shared" si="0"/>
        <v>850</v>
      </c>
      <c r="F19" s="180">
        <v>850</v>
      </c>
      <c r="G19" s="180">
        <f t="shared" si="1"/>
        <v>850</v>
      </c>
      <c r="H19" s="180">
        <f t="shared" si="1"/>
        <v>850</v>
      </c>
    </row>
    <row r="20" spans="2:8" ht="15.75">
      <c r="B20" s="166" t="s">
        <v>791</v>
      </c>
      <c r="C20" s="183"/>
      <c r="D20" s="183"/>
      <c r="E20" s="180">
        <f t="shared" si="0"/>
        <v>950</v>
      </c>
      <c r="F20" s="180">
        <v>950</v>
      </c>
      <c r="G20" s="180">
        <f t="shared" si="1"/>
        <v>950</v>
      </c>
      <c r="H20" s="180">
        <f t="shared" si="1"/>
        <v>950</v>
      </c>
    </row>
    <row r="21" spans="2:8" ht="14.25" customHeight="1">
      <c r="B21" s="166" t="s">
        <v>792</v>
      </c>
      <c r="C21" s="183"/>
      <c r="D21" s="183"/>
      <c r="E21" s="180">
        <f t="shared" si="0"/>
        <v>35</v>
      </c>
      <c r="F21" s="180">
        <v>35</v>
      </c>
      <c r="G21" s="180">
        <f t="shared" si="1"/>
        <v>35</v>
      </c>
      <c r="H21" s="180">
        <f t="shared" si="1"/>
        <v>35</v>
      </c>
    </row>
    <row r="22" spans="3:8" ht="6.75" customHeight="1" hidden="1">
      <c r="C22" s="183">
        <v>0</v>
      </c>
      <c r="D22" s="183">
        <v>0</v>
      </c>
      <c r="E22" s="180">
        <f>F22</f>
        <v>0</v>
      </c>
      <c r="F22" s="180"/>
      <c r="G22" s="180">
        <f t="shared" si="1"/>
        <v>0</v>
      </c>
      <c r="H22" s="180">
        <f t="shared" si="1"/>
        <v>0</v>
      </c>
    </row>
  </sheetData>
  <sheetProtection/>
  <mergeCells count="3">
    <mergeCell ref="B10:C10"/>
    <mergeCell ref="B11:C12"/>
    <mergeCell ref="G13:H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819"/>
  <sheetViews>
    <sheetView zoomScalePageLayoutView="0" workbookViewId="0" topLeftCell="A1">
      <selection activeCell="K17" sqref="K17"/>
    </sheetView>
  </sheetViews>
  <sheetFormatPr defaultColWidth="8.875" defaultRowHeight="12.75"/>
  <cols>
    <col min="1" max="1" width="54.375" style="63" customWidth="1"/>
    <col min="2" max="2" width="5.75390625" style="64" customWidth="1"/>
    <col min="3" max="3" width="5.125" style="65" customWidth="1"/>
    <col min="4" max="4" width="4.875" style="65" customWidth="1"/>
    <col min="5" max="5" width="10.875" style="65" customWidth="1"/>
    <col min="6" max="6" width="7.25390625" style="65" customWidth="1"/>
    <col min="7" max="8" width="16.875" style="65" hidden="1" customWidth="1"/>
    <col min="9" max="9" width="17.75390625" style="66" customWidth="1"/>
    <col min="10" max="35" width="8.875" style="61" customWidth="1"/>
    <col min="36" max="16384" width="8.875" style="62" customWidth="1"/>
  </cols>
  <sheetData>
    <row r="1" spans="1:9" ht="15.75" customHeight="1">
      <c r="A1" s="131" t="s">
        <v>262</v>
      </c>
      <c r="B1" s="131"/>
      <c r="C1" s="131"/>
      <c r="D1" s="131"/>
      <c r="E1" s="131"/>
      <c r="F1" s="131"/>
      <c r="G1" s="131"/>
      <c r="H1" s="131"/>
      <c r="I1" s="131"/>
    </row>
    <row r="2" spans="1:9" ht="12.75" customHeight="1" hidden="1">
      <c r="A2" s="131" t="s">
        <v>263</v>
      </c>
      <c r="B2" s="131"/>
      <c r="C2" s="131"/>
      <c r="D2" s="131"/>
      <c r="E2" s="131"/>
      <c r="F2" s="131"/>
      <c r="G2" s="131"/>
      <c r="H2" s="131"/>
      <c r="I2" s="131"/>
    </row>
    <row r="3" spans="1:9" ht="15.75" customHeight="1">
      <c r="A3" s="131" t="s">
        <v>264</v>
      </c>
      <c r="B3" s="131"/>
      <c r="C3" s="131"/>
      <c r="D3" s="131"/>
      <c r="E3" s="131"/>
      <c r="F3" s="131"/>
      <c r="G3" s="131"/>
      <c r="H3" s="131"/>
      <c r="I3" s="131"/>
    </row>
    <row r="4" spans="1:9" ht="17.25" customHeight="1">
      <c r="A4" s="131" t="s">
        <v>265</v>
      </c>
      <c r="B4" s="131"/>
      <c r="C4" s="131"/>
      <c r="D4" s="131"/>
      <c r="E4" s="131"/>
      <c r="F4" s="131"/>
      <c r="G4" s="131"/>
      <c r="H4" s="131"/>
      <c r="I4" s="131"/>
    </row>
    <row r="5" spans="1:9" ht="15.75" customHeight="1">
      <c r="A5" s="132" t="s">
        <v>266</v>
      </c>
      <c r="B5" s="132"/>
      <c r="C5" s="132"/>
      <c r="D5" s="132"/>
      <c r="E5" s="132"/>
      <c r="F5" s="132"/>
      <c r="G5" s="132"/>
      <c r="H5" s="132"/>
      <c r="I5" s="132"/>
    </row>
    <row r="6" spans="1:9" ht="15.75">
      <c r="A6" s="133"/>
      <c r="B6" s="133"/>
      <c r="C6" s="133"/>
      <c r="D6" s="133"/>
      <c r="E6" s="133"/>
      <c r="F6" s="133"/>
      <c r="G6" s="133"/>
      <c r="H6" s="133"/>
      <c r="I6" s="133"/>
    </row>
    <row r="7" spans="1:9" ht="18" customHeight="1">
      <c r="A7" s="130" t="s">
        <v>267</v>
      </c>
      <c r="B7" s="130"/>
      <c r="C7" s="130"/>
      <c r="D7" s="130"/>
      <c r="E7" s="130"/>
      <c r="F7" s="130"/>
      <c r="G7" s="130"/>
      <c r="H7" s="130"/>
      <c r="I7" s="130"/>
    </row>
    <row r="8" spans="1:9" ht="21" customHeight="1">
      <c r="A8" s="130" t="s">
        <v>268</v>
      </c>
      <c r="B8" s="130"/>
      <c r="C8" s="130"/>
      <c r="D8" s="130"/>
      <c r="E8" s="130"/>
      <c r="F8" s="130"/>
      <c r="G8" s="130"/>
      <c r="H8" s="130"/>
      <c r="I8" s="130"/>
    </row>
    <row r="9" spans="7:9" ht="15.75">
      <c r="G9" s="66" t="s">
        <v>269</v>
      </c>
      <c r="I9" s="66" t="s">
        <v>269</v>
      </c>
    </row>
    <row r="10" spans="1:9" ht="45.75" customHeight="1">
      <c r="A10" s="67" t="s">
        <v>270</v>
      </c>
      <c r="B10" s="67" t="s">
        <v>271</v>
      </c>
      <c r="C10" s="68" t="s">
        <v>272</v>
      </c>
      <c r="D10" s="68" t="s">
        <v>273</v>
      </c>
      <c r="E10" s="68" t="s">
        <v>274</v>
      </c>
      <c r="F10" s="68" t="s">
        <v>275</v>
      </c>
      <c r="G10" s="69" t="s">
        <v>111</v>
      </c>
      <c r="H10" s="70" t="s">
        <v>276</v>
      </c>
      <c r="I10" s="69" t="s">
        <v>111</v>
      </c>
    </row>
    <row r="11" spans="1:35" s="75" customFormat="1" ht="14.25" customHeight="1">
      <c r="A11" s="71">
        <v>1</v>
      </c>
      <c r="B11" s="72">
        <v>2</v>
      </c>
      <c r="C11" s="72" t="s">
        <v>277</v>
      </c>
      <c r="D11" s="72" t="s">
        <v>278</v>
      </c>
      <c r="E11" s="72" t="s">
        <v>279</v>
      </c>
      <c r="F11" s="72" t="s">
        <v>280</v>
      </c>
      <c r="G11" s="73">
        <v>7</v>
      </c>
      <c r="H11" s="72"/>
      <c r="I11" s="73">
        <v>7</v>
      </c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</row>
    <row r="12" spans="1:35" s="81" customFormat="1" ht="16.5" customHeight="1">
      <c r="A12" s="76" t="s">
        <v>281</v>
      </c>
      <c r="B12" s="77"/>
      <c r="C12" s="78"/>
      <c r="D12" s="78"/>
      <c r="E12" s="78"/>
      <c r="F12" s="78"/>
      <c r="G12" s="79" t="e">
        <f>SUM(G14,G205,G254,G335,G404,G555)</f>
        <v>#REF!</v>
      </c>
      <c r="H12" s="79" t="e">
        <f>SUM(H14,H205,H254,H335,H404,H555)</f>
        <v>#REF!</v>
      </c>
      <c r="I12" s="79">
        <f>SUM(I14,I205,I254,I335,I404,I555)</f>
        <v>1112449.7</v>
      </c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</row>
    <row r="13" spans="1:35" s="81" customFormat="1" ht="9" customHeight="1">
      <c r="A13" s="76"/>
      <c r="B13" s="77"/>
      <c r="C13" s="78"/>
      <c r="D13" s="78"/>
      <c r="E13" s="78"/>
      <c r="F13" s="78"/>
      <c r="G13" s="79"/>
      <c r="H13" s="78"/>
      <c r="I13" s="79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</row>
    <row r="14" spans="1:35" s="86" customFormat="1" ht="31.5">
      <c r="A14" s="82" t="s">
        <v>282</v>
      </c>
      <c r="B14" s="83" t="s">
        <v>283</v>
      </c>
      <c r="C14" s="83"/>
      <c r="D14" s="83"/>
      <c r="E14" s="83"/>
      <c r="F14" s="83"/>
      <c r="G14" s="84">
        <f>SUM(G15,G55,G83,G184,G119)</f>
        <v>158099.16999999998</v>
      </c>
      <c r="H14" s="84">
        <f>SUM(H15,H55,H83,H184,H119)</f>
        <v>11653.5</v>
      </c>
      <c r="I14" s="84">
        <f>SUM(I15,I55,I83,I184,I119)</f>
        <v>169752.66999999998</v>
      </c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</row>
    <row r="15" spans="1:35" s="81" customFormat="1" ht="15.75">
      <c r="A15" s="87" t="s">
        <v>284</v>
      </c>
      <c r="B15" s="88" t="s">
        <v>283</v>
      </c>
      <c r="C15" s="88" t="s">
        <v>117</v>
      </c>
      <c r="D15" s="88" t="s">
        <v>114</v>
      </c>
      <c r="E15" s="88"/>
      <c r="F15" s="88"/>
      <c r="G15" s="89">
        <f>SUM(G16,G41,G45,G38)</f>
        <v>38621.45999999999</v>
      </c>
      <c r="H15" s="89">
        <f>SUM(H16,H41,H45,H38)</f>
        <v>-3770</v>
      </c>
      <c r="I15" s="89">
        <f>SUM(I16,I41,I45,I38)</f>
        <v>34851.45999999999</v>
      </c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</row>
    <row r="16" spans="1:35" s="81" customFormat="1" ht="63">
      <c r="A16" s="87" t="s">
        <v>285</v>
      </c>
      <c r="B16" s="88" t="s">
        <v>283</v>
      </c>
      <c r="C16" s="88" t="s">
        <v>117</v>
      </c>
      <c r="D16" s="88" t="s">
        <v>286</v>
      </c>
      <c r="E16" s="88"/>
      <c r="F16" s="88"/>
      <c r="G16" s="89">
        <f>SUM(G17,G35)</f>
        <v>26347.739999999998</v>
      </c>
      <c r="H16" s="89">
        <f>SUM(H17,H35)</f>
        <v>0</v>
      </c>
      <c r="I16" s="89">
        <f>SUM(I17,I35)</f>
        <v>26347.739999999998</v>
      </c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</row>
    <row r="17" spans="1:35" s="81" customFormat="1" ht="63">
      <c r="A17" s="87" t="s">
        <v>287</v>
      </c>
      <c r="B17" s="88" t="s">
        <v>283</v>
      </c>
      <c r="C17" s="88" t="s">
        <v>117</v>
      </c>
      <c r="D17" s="88" t="s">
        <v>286</v>
      </c>
      <c r="E17" s="88" t="s">
        <v>288</v>
      </c>
      <c r="F17" s="88"/>
      <c r="G17" s="90">
        <f>SUM(G18,G25,G28,G31,G33)</f>
        <v>26307.739999999998</v>
      </c>
      <c r="H17" s="90">
        <f>SUM(H18,H25,H28,H31,H33)</f>
        <v>0</v>
      </c>
      <c r="I17" s="90">
        <f>SUM(I18,I25,I28,I31,I33)</f>
        <v>26307.739999999998</v>
      </c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</row>
    <row r="18" spans="1:35" s="81" customFormat="1" ht="15.75">
      <c r="A18" s="87" t="s">
        <v>289</v>
      </c>
      <c r="B18" s="88" t="s">
        <v>283</v>
      </c>
      <c r="C18" s="88" t="s">
        <v>117</v>
      </c>
      <c r="D18" s="88" t="s">
        <v>286</v>
      </c>
      <c r="E18" s="88" t="s">
        <v>290</v>
      </c>
      <c r="F18" s="88"/>
      <c r="G18" s="90">
        <f>SUM(G19:G22)</f>
        <v>24686.68</v>
      </c>
      <c r="H18" s="90">
        <f>SUM(H19:H22,H23,H24)</f>
        <v>0</v>
      </c>
      <c r="I18" s="90">
        <f>SUM(I19:I22,I23,I24)</f>
        <v>24686.68</v>
      </c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</row>
    <row r="19" spans="1:35" s="81" customFormat="1" ht="15.75">
      <c r="A19" s="87" t="s">
        <v>291</v>
      </c>
      <c r="B19" s="88" t="s">
        <v>283</v>
      </c>
      <c r="C19" s="88" t="s">
        <v>117</v>
      </c>
      <c r="D19" s="88" t="s">
        <v>286</v>
      </c>
      <c r="E19" s="88" t="s">
        <v>290</v>
      </c>
      <c r="F19" s="88" t="s">
        <v>292</v>
      </c>
      <c r="G19" s="90">
        <f>13335+4027.2</f>
        <v>17362.2</v>
      </c>
      <c r="H19" s="88"/>
      <c r="I19" s="90">
        <f>SUM(G19:H19)</f>
        <v>17362.2</v>
      </c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</row>
    <row r="20" spans="1:35" s="81" customFormat="1" ht="31.5">
      <c r="A20" s="87" t="s">
        <v>293</v>
      </c>
      <c r="B20" s="88" t="s">
        <v>283</v>
      </c>
      <c r="C20" s="88" t="s">
        <v>117</v>
      </c>
      <c r="D20" s="88" t="s">
        <v>286</v>
      </c>
      <c r="E20" s="88" t="s">
        <v>290</v>
      </c>
      <c r="F20" s="88" t="s">
        <v>294</v>
      </c>
      <c r="G20" s="90">
        <v>200</v>
      </c>
      <c r="H20" s="88"/>
      <c r="I20" s="90">
        <f>SUM(G20:H20)</f>
        <v>200</v>
      </c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</row>
    <row r="21" spans="1:35" s="81" customFormat="1" ht="30.75" customHeight="1">
      <c r="A21" s="87" t="s">
        <v>295</v>
      </c>
      <c r="B21" s="88" t="s">
        <v>283</v>
      </c>
      <c r="C21" s="88" t="s">
        <v>117</v>
      </c>
      <c r="D21" s="88" t="s">
        <v>286</v>
      </c>
      <c r="E21" s="88" t="s">
        <v>290</v>
      </c>
      <c r="F21" s="88" t="s">
        <v>296</v>
      </c>
      <c r="G21" s="90">
        <v>1302</v>
      </c>
      <c r="H21" s="90"/>
      <c r="I21" s="90">
        <f>SUM(G21:H21)</f>
        <v>1302</v>
      </c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</row>
    <row r="22" spans="1:35" s="81" customFormat="1" ht="31.5">
      <c r="A22" s="87" t="s">
        <v>297</v>
      </c>
      <c r="B22" s="88" t="s">
        <v>283</v>
      </c>
      <c r="C22" s="88" t="s">
        <v>117</v>
      </c>
      <c r="D22" s="88" t="s">
        <v>286</v>
      </c>
      <c r="E22" s="88" t="s">
        <v>290</v>
      </c>
      <c r="F22" s="88" t="s">
        <v>298</v>
      </c>
      <c r="G22" s="90">
        <v>5822.48</v>
      </c>
      <c r="H22" s="91">
        <v>-12.6</v>
      </c>
      <c r="I22" s="90">
        <f>SUM(G22:H22)</f>
        <v>5809.879999999999</v>
      </c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</row>
    <row r="23" spans="1:35" s="81" customFormat="1" ht="31.5">
      <c r="A23" s="87" t="s">
        <v>299</v>
      </c>
      <c r="B23" s="88" t="s">
        <v>283</v>
      </c>
      <c r="C23" s="88" t="s">
        <v>117</v>
      </c>
      <c r="D23" s="88" t="s">
        <v>286</v>
      </c>
      <c r="E23" s="88" t="s">
        <v>290</v>
      </c>
      <c r="F23" s="88" t="s">
        <v>300</v>
      </c>
      <c r="G23" s="90"/>
      <c r="H23" s="91">
        <v>12</v>
      </c>
      <c r="I23" s="90">
        <f>G23+H23</f>
        <v>12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</row>
    <row r="24" spans="1:35" s="81" customFormat="1" ht="15.75">
      <c r="A24" s="87" t="s">
        <v>301</v>
      </c>
      <c r="B24" s="88" t="s">
        <v>283</v>
      </c>
      <c r="C24" s="88" t="s">
        <v>117</v>
      </c>
      <c r="D24" s="88" t="s">
        <v>286</v>
      </c>
      <c r="E24" s="88" t="s">
        <v>290</v>
      </c>
      <c r="F24" s="88" t="s">
        <v>302</v>
      </c>
      <c r="G24" s="90"/>
      <c r="H24" s="91">
        <v>0.6</v>
      </c>
      <c r="I24" s="90">
        <f>G24+H24</f>
        <v>0.6</v>
      </c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</row>
    <row r="25" spans="1:35" s="81" customFormat="1" ht="35.25" customHeight="1">
      <c r="A25" s="87" t="s">
        <v>303</v>
      </c>
      <c r="B25" s="88" t="s">
        <v>283</v>
      </c>
      <c r="C25" s="88" t="s">
        <v>117</v>
      </c>
      <c r="D25" s="88" t="s">
        <v>286</v>
      </c>
      <c r="E25" s="88" t="s">
        <v>304</v>
      </c>
      <c r="F25" s="88"/>
      <c r="G25" s="90">
        <f>SUM(G26:G27)</f>
        <v>1461.3</v>
      </c>
      <c r="H25" s="90">
        <f>SUM(H26:H27)</f>
        <v>0</v>
      </c>
      <c r="I25" s="90">
        <f>SUM(I26:I27)</f>
        <v>1461.3</v>
      </c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</row>
    <row r="26" spans="1:35" s="81" customFormat="1" ht="15.75">
      <c r="A26" s="87" t="s">
        <v>291</v>
      </c>
      <c r="B26" s="88" t="s">
        <v>283</v>
      </c>
      <c r="C26" s="88" t="s">
        <v>117</v>
      </c>
      <c r="D26" s="88" t="s">
        <v>286</v>
      </c>
      <c r="E26" s="88" t="s">
        <v>304</v>
      </c>
      <c r="F26" s="88" t="s">
        <v>292</v>
      </c>
      <c r="G26" s="90">
        <f>1107+334.3</f>
        <v>1441.3</v>
      </c>
      <c r="H26" s="88"/>
      <c r="I26" s="90">
        <f>SUM(G26:H26)</f>
        <v>1441.3</v>
      </c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</row>
    <row r="27" spans="1:35" s="81" customFormat="1" ht="31.5">
      <c r="A27" s="87" t="s">
        <v>293</v>
      </c>
      <c r="B27" s="88" t="s">
        <v>283</v>
      </c>
      <c r="C27" s="88" t="s">
        <v>117</v>
      </c>
      <c r="D27" s="88" t="s">
        <v>286</v>
      </c>
      <c r="E27" s="88" t="s">
        <v>304</v>
      </c>
      <c r="F27" s="88" t="s">
        <v>294</v>
      </c>
      <c r="G27" s="90">
        <v>20</v>
      </c>
      <c r="H27" s="88"/>
      <c r="I27" s="90">
        <f>SUM(G27:H27)</f>
        <v>20</v>
      </c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</row>
    <row r="28" spans="1:35" s="81" customFormat="1" ht="192" customHeight="1">
      <c r="A28" s="87" t="s">
        <v>305</v>
      </c>
      <c r="B28" s="88" t="s">
        <v>283</v>
      </c>
      <c r="C28" s="88" t="s">
        <v>117</v>
      </c>
      <c r="D28" s="88" t="s">
        <v>286</v>
      </c>
      <c r="E28" s="88" t="s">
        <v>306</v>
      </c>
      <c r="F28" s="88"/>
      <c r="G28" s="90">
        <f>SUM(G29:G30)</f>
        <v>112.06</v>
      </c>
      <c r="H28" s="90">
        <f>SUM(H29:H30)</f>
        <v>0</v>
      </c>
      <c r="I28" s="90">
        <f>SUM(I29:I30)</f>
        <v>112.06</v>
      </c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</row>
    <row r="29" spans="1:35" s="81" customFormat="1" ht="15.75">
      <c r="A29" s="87" t="s">
        <v>291</v>
      </c>
      <c r="B29" s="88" t="s">
        <v>283</v>
      </c>
      <c r="C29" s="88" t="s">
        <v>117</v>
      </c>
      <c r="D29" s="88" t="s">
        <v>286</v>
      </c>
      <c r="E29" s="88" t="s">
        <v>306</v>
      </c>
      <c r="F29" s="88" t="s">
        <v>292</v>
      </c>
      <c r="G29" s="90">
        <v>112.06</v>
      </c>
      <c r="H29" s="90"/>
      <c r="I29" s="90">
        <f>SUM(G29:H29)</f>
        <v>112.06</v>
      </c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</row>
    <row r="30" spans="1:35" s="81" customFormat="1" ht="31.5" hidden="1">
      <c r="A30" s="87" t="s">
        <v>297</v>
      </c>
      <c r="B30" s="88" t="s">
        <v>283</v>
      </c>
      <c r="C30" s="88" t="s">
        <v>117</v>
      </c>
      <c r="D30" s="88" t="s">
        <v>286</v>
      </c>
      <c r="E30" s="88" t="s">
        <v>306</v>
      </c>
      <c r="F30" s="88" t="s">
        <v>298</v>
      </c>
      <c r="G30" s="90">
        <v>0</v>
      </c>
      <c r="H30" s="88"/>
      <c r="I30" s="90">
        <v>0</v>
      </c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</row>
    <row r="31" spans="1:35" s="81" customFormat="1" ht="78.75">
      <c r="A31" s="92" t="s">
        <v>307</v>
      </c>
      <c r="B31" s="88" t="s">
        <v>283</v>
      </c>
      <c r="C31" s="88" t="s">
        <v>117</v>
      </c>
      <c r="D31" s="88" t="s">
        <v>286</v>
      </c>
      <c r="E31" s="93" t="s">
        <v>308</v>
      </c>
      <c r="F31" s="88"/>
      <c r="G31" s="90">
        <f>G32</f>
        <v>39.6</v>
      </c>
      <c r="H31" s="90">
        <f>H32</f>
        <v>0</v>
      </c>
      <c r="I31" s="90">
        <f>I32</f>
        <v>39.6</v>
      </c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</row>
    <row r="32" spans="1:35" s="81" customFormat="1" ht="31.5">
      <c r="A32" s="87" t="s">
        <v>297</v>
      </c>
      <c r="B32" s="88" t="s">
        <v>283</v>
      </c>
      <c r="C32" s="88" t="s">
        <v>117</v>
      </c>
      <c r="D32" s="88" t="s">
        <v>286</v>
      </c>
      <c r="E32" s="93" t="s">
        <v>308</v>
      </c>
      <c r="F32" s="88" t="s">
        <v>298</v>
      </c>
      <c r="G32" s="90">
        <v>39.6</v>
      </c>
      <c r="H32" s="90">
        <v>0</v>
      </c>
      <c r="I32" s="90">
        <f>SUM(G32:H32)</f>
        <v>39.6</v>
      </c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</row>
    <row r="33" spans="1:35" s="81" customFormat="1" ht="15.75">
      <c r="A33" s="94" t="s">
        <v>309</v>
      </c>
      <c r="B33" s="88" t="s">
        <v>283</v>
      </c>
      <c r="C33" s="88" t="s">
        <v>117</v>
      </c>
      <c r="D33" s="88" t="s">
        <v>286</v>
      </c>
      <c r="E33" s="88" t="s">
        <v>310</v>
      </c>
      <c r="F33" s="88"/>
      <c r="G33" s="90">
        <f>G34</f>
        <v>8.1</v>
      </c>
      <c r="H33" s="90">
        <f>H34</f>
        <v>0</v>
      </c>
      <c r="I33" s="90">
        <f>I34</f>
        <v>8.1</v>
      </c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</row>
    <row r="34" spans="1:35" s="81" customFormat="1" ht="31.5">
      <c r="A34" s="87" t="s">
        <v>297</v>
      </c>
      <c r="B34" s="88" t="s">
        <v>283</v>
      </c>
      <c r="C34" s="88" t="s">
        <v>117</v>
      </c>
      <c r="D34" s="88" t="s">
        <v>286</v>
      </c>
      <c r="E34" s="88" t="s">
        <v>310</v>
      </c>
      <c r="F34" s="88" t="s">
        <v>298</v>
      </c>
      <c r="G34" s="90">
        <v>8.1</v>
      </c>
      <c r="H34" s="90">
        <v>0</v>
      </c>
      <c r="I34" s="90">
        <f>SUM(G34:H34)</f>
        <v>8.1</v>
      </c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</row>
    <row r="35" spans="1:35" s="81" customFormat="1" ht="15.75">
      <c r="A35" s="87" t="s">
        <v>311</v>
      </c>
      <c r="B35" s="88" t="s">
        <v>283</v>
      </c>
      <c r="C35" s="88" t="s">
        <v>117</v>
      </c>
      <c r="D35" s="88" t="s">
        <v>286</v>
      </c>
      <c r="E35" s="88" t="s">
        <v>312</v>
      </c>
      <c r="F35" s="88"/>
      <c r="G35" s="90">
        <f aca="true" t="shared" si="0" ref="G35:I36">G36</f>
        <v>40</v>
      </c>
      <c r="H35" s="90">
        <f t="shared" si="0"/>
        <v>0</v>
      </c>
      <c r="I35" s="90">
        <f t="shared" si="0"/>
        <v>40</v>
      </c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</row>
    <row r="36" spans="1:35" s="81" customFormat="1" ht="50.25" customHeight="1">
      <c r="A36" s="87" t="s">
        <v>313</v>
      </c>
      <c r="B36" s="88" t="s">
        <v>283</v>
      </c>
      <c r="C36" s="88" t="s">
        <v>117</v>
      </c>
      <c r="D36" s="88" t="s">
        <v>286</v>
      </c>
      <c r="E36" s="88" t="s">
        <v>314</v>
      </c>
      <c r="F36" s="88"/>
      <c r="G36" s="90">
        <f t="shared" si="0"/>
        <v>40</v>
      </c>
      <c r="H36" s="90">
        <f t="shared" si="0"/>
        <v>0</v>
      </c>
      <c r="I36" s="90">
        <f t="shared" si="0"/>
        <v>40</v>
      </c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</row>
    <row r="37" spans="1:35" s="81" customFormat="1" ht="31.5">
      <c r="A37" s="87" t="s">
        <v>297</v>
      </c>
      <c r="B37" s="88" t="s">
        <v>283</v>
      </c>
      <c r="C37" s="88" t="s">
        <v>117</v>
      </c>
      <c r="D37" s="88" t="s">
        <v>286</v>
      </c>
      <c r="E37" s="88" t="s">
        <v>314</v>
      </c>
      <c r="F37" s="88" t="s">
        <v>298</v>
      </c>
      <c r="G37" s="90">
        <v>40</v>
      </c>
      <c r="H37" s="88"/>
      <c r="I37" s="90">
        <f>SUM(G37:H37)</f>
        <v>40</v>
      </c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</row>
    <row r="38" spans="1:35" s="81" customFormat="1" ht="15.75">
      <c r="A38" s="87" t="s">
        <v>315</v>
      </c>
      <c r="B38" s="88" t="s">
        <v>283</v>
      </c>
      <c r="C38" s="88" t="s">
        <v>117</v>
      </c>
      <c r="D38" s="88" t="s">
        <v>125</v>
      </c>
      <c r="E38" s="88"/>
      <c r="F38" s="88"/>
      <c r="G38" s="89">
        <f>G39</f>
        <v>54.2</v>
      </c>
      <c r="H38" s="89">
        <f>H39</f>
        <v>0</v>
      </c>
      <c r="I38" s="89">
        <f>I39</f>
        <v>54.2</v>
      </c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</row>
    <row r="39" spans="1:35" s="81" customFormat="1" ht="47.25" customHeight="1">
      <c r="A39" s="95" t="s">
        <v>316</v>
      </c>
      <c r="B39" s="88" t="s">
        <v>283</v>
      </c>
      <c r="C39" s="88" t="s">
        <v>117</v>
      </c>
      <c r="D39" s="88" t="s">
        <v>125</v>
      </c>
      <c r="E39" s="88" t="s">
        <v>317</v>
      </c>
      <c r="F39" s="88"/>
      <c r="G39" s="90">
        <f>G40</f>
        <v>54.2</v>
      </c>
      <c r="H39" s="88"/>
      <c r="I39" s="90">
        <f>I40</f>
        <v>54.2</v>
      </c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</row>
    <row r="40" spans="1:35" s="81" customFormat="1" ht="30.75" customHeight="1">
      <c r="A40" s="87" t="s">
        <v>297</v>
      </c>
      <c r="B40" s="88" t="s">
        <v>283</v>
      </c>
      <c r="C40" s="88" t="s">
        <v>117</v>
      </c>
      <c r="D40" s="88" t="s">
        <v>125</v>
      </c>
      <c r="E40" s="88" t="s">
        <v>317</v>
      </c>
      <c r="F40" s="88" t="s">
        <v>298</v>
      </c>
      <c r="G40" s="90">
        <v>54.2</v>
      </c>
      <c r="H40" s="88"/>
      <c r="I40" s="90">
        <f>SUM(G40:H40)</f>
        <v>54.2</v>
      </c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</row>
    <row r="41" spans="1:35" s="81" customFormat="1" ht="15.75">
      <c r="A41" s="87" t="s">
        <v>318</v>
      </c>
      <c r="B41" s="88" t="s">
        <v>283</v>
      </c>
      <c r="C41" s="88" t="s">
        <v>117</v>
      </c>
      <c r="D41" s="88" t="s">
        <v>138</v>
      </c>
      <c r="E41" s="88"/>
      <c r="F41" s="88"/>
      <c r="G41" s="89">
        <f aca="true" t="shared" si="1" ref="G41:I43">SUM(G42)</f>
        <v>3000</v>
      </c>
      <c r="H41" s="89">
        <f t="shared" si="1"/>
        <v>0</v>
      </c>
      <c r="I41" s="89">
        <f t="shared" si="1"/>
        <v>3000</v>
      </c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</row>
    <row r="42" spans="1:35" s="81" customFormat="1" ht="15.75">
      <c r="A42" s="87" t="s">
        <v>318</v>
      </c>
      <c r="B42" s="88" t="s">
        <v>283</v>
      </c>
      <c r="C42" s="88" t="s">
        <v>117</v>
      </c>
      <c r="D42" s="88" t="s">
        <v>138</v>
      </c>
      <c r="E42" s="88" t="s">
        <v>319</v>
      </c>
      <c r="F42" s="88"/>
      <c r="G42" s="90">
        <f t="shared" si="1"/>
        <v>3000</v>
      </c>
      <c r="H42" s="90">
        <f t="shared" si="1"/>
        <v>0</v>
      </c>
      <c r="I42" s="90">
        <f t="shared" si="1"/>
        <v>3000</v>
      </c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</row>
    <row r="43" spans="1:35" s="81" customFormat="1" ht="15.75">
      <c r="A43" s="87" t="s">
        <v>320</v>
      </c>
      <c r="B43" s="88" t="s">
        <v>283</v>
      </c>
      <c r="C43" s="88" t="s">
        <v>117</v>
      </c>
      <c r="D43" s="88" t="s">
        <v>138</v>
      </c>
      <c r="E43" s="88" t="s">
        <v>321</v>
      </c>
      <c r="F43" s="88"/>
      <c r="G43" s="90">
        <f t="shared" si="1"/>
        <v>3000</v>
      </c>
      <c r="H43" s="90">
        <f t="shared" si="1"/>
        <v>0</v>
      </c>
      <c r="I43" s="90">
        <f t="shared" si="1"/>
        <v>3000</v>
      </c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</row>
    <row r="44" spans="1:35" s="81" customFormat="1" ht="15.75">
      <c r="A44" s="87" t="s">
        <v>322</v>
      </c>
      <c r="B44" s="88" t="s">
        <v>283</v>
      </c>
      <c r="C44" s="88" t="s">
        <v>117</v>
      </c>
      <c r="D44" s="88" t="s">
        <v>138</v>
      </c>
      <c r="E44" s="88" t="s">
        <v>321</v>
      </c>
      <c r="F44" s="88" t="s">
        <v>323</v>
      </c>
      <c r="G44" s="90">
        <v>3000</v>
      </c>
      <c r="H44" s="88"/>
      <c r="I44" s="90">
        <f>SUM(G44:H44)</f>
        <v>3000</v>
      </c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</row>
    <row r="45" spans="1:35" s="81" customFormat="1" ht="15.75">
      <c r="A45" s="87" t="s">
        <v>324</v>
      </c>
      <c r="B45" s="88" t="s">
        <v>283</v>
      </c>
      <c r="C45" s="88" t="s">
        <v>117</v>
      </c>
      <c r="D45" s="88" t="s">
        <v>225</v>
      </c>
      <c r="E45" s="88"/>
      <c r="F45" s="88"/>
      <c r="G45" s="89">
        <f>SUM(G46,G48,G52)</f>
        <v>9219.52</v>
      </c>
      <c r="H45" s="89">
        <f>SUM(H46,H48,H52)</f>
        <v>-3770</v>
      </c>
      <c r="I45" s="89">
        <f>SUM(I46,I48,I52)</f>
        <v>5449.52</v>
      </c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</row>
    <row r="46" spans="1:35" s="81" customFormat="1" ht="31.5" hidden="1">
      <c r="A46" s="87" t="s">
        <v>325</v>
      </c>
      <c r="B46" s="88" t="s">
        <v>283</v>
      </c>
      <c r="C46" s="88" t="s">
        <v>117</v>
      </c>
      <c r="D46" s="88" t="s">
        <v>225</v>
      </c>
      <c r="E46" s="88" t="s">
        <v>326</v>
      </c>
      <c r="F46" s="88"/>
      <c r="G46" s="90">
        <f>SUM(G47)</f>
        <v>0</v>
      </c>
      <c r="H46" s="88"/>
      <c r="I46" s="90">
        <f>SUM(I47)</f>
        <v>0</v>
      </c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</row>
    <row r="47" spans="1:35" s="81" customFormat="1" ht="31.5" hidden="1">
      <c r="A47" s="87" t="s">
        <v>327</v>
      </c>
      <c r="B47" s="88" t="s">
        <v>283</v>
      </c>
      <c r="C47" s="88" t="s">
        <v>117</v>
      </c>
      <c r="D47" s="88" t="s">
        <v>225</v>
      </c>
      <c r="E47" s="88" t="s">
        <v>326</v>
      </c>
      <c r="F47" s="88" t="s">
        <v>328</v>
      </c>
      <c r="G47" s="90">
        <v>0</v>
      </c>
      <c r="H47" s="88"/>
      <c r="I47" s="90">
        <v>0</v>
      </c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</row>
    <row r="48" spans="1:35" s="81" customFormat="1" ht="15.75">
      <c r="A48" s="87" t="s">
        <v>329</v>
      </c>
      <c r="B48" s="88" t="s">
        <v>283</v>
      </c>
      <c r="C48" s="88" t="s">
        <v>117</v>
      </c>
      <c r="D48" s="88" t="s">
        <v>225</v>
      </c>
      <c r="E48" s="88" t="s">
        <v>330</v>
      </c>
      <c r="F48" s="88"/>
      <c r="G48" s="90">
        <f>SUM(G49:G51)</f>
        <v>6519.52</v>
      </c>
      <c r="H48" s="90">
        <f>SUM(H49:H51)</f>
        <v>-3770</v>
      </c>
      <c r="I48" s="90">
        <f>SUM(I49:I51)</f>
        <v>2749.52</v>
      </c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</row>
    <row r="49" spans="1:35" s="81" customFormat="1" ht="31.5">
      <c r="A49" s="87" t="s">
        <v>331</v>
      </c>
      <c r="B49" s="88" t="s">
        <v>283</v>
      </c>
      <c r="C49" s="88" t="s">
        <v>117</v>
      </c>
      <c r="D49" s="88" t="s">
        <v>225</v>
      </c>
      <c r="E49" s="88" t="s">
        <v>330</v>
      </c>
      <c r="F49" s="88" t="s">
        <v>332</v>
      </c>
      <c r="G49" s="90">
        <v>259.52</v>
      </c>
      <c r="H49" s="90"/>
      <c r="I49" s="90">
        <f>G49+H49</f>
        <v>259.52</v>
      </c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</row>
    <row r="50" spans="1:35" s="81" customFormat="1" ht="31.5">
      <c r="A50" s="87" t="s">
        <v>297</v>
      </c>
      <c r="B50" s="88" t="s">
        <v>283</v>
      </c>
      <c r="C50" s="88" t="s">
        <v>117</v>
      </c>
      <c r="D50" s="88" t="s">
        <v>225</v>
      </c>
      <c r="E50" s="88" t="s">
        <v>330</v>
      </c>
      <c r="F50" s="88" t="s">
        <v>298</v>
      </c>
      <c r="G50" s="90">
        <v>1506</v>
      </c>
      <c r="H50" s="90"/>
      <c r="I50" s="90">
        <f>G50+H50</f>
        <v>1506</v>
      </c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</row>
    <row r="51" spans="1:35" s="81" customFormat="1" ht="15.75">
      <c r="A51" s="87" t="s">
        <v>333</v>
      </c>
      <c r="B51" s="88" t="s">
        <v>283</v>
      </c>
      <c r="C51" s="88" t="s">
        <v>117</v>
      </c>
      <c r="D51" s="88" t="s">
        <v>225</v>
      </c>
      <c r="E51" s="88" t="s">
        <v>330</v>
      </c>
      <c r="F51" s="88" t="s">
        <v>334</v>
      </c>
      <c r="G51" s="90">
        <v>4754</v>
      </c>
      <c r="H51" s="91">
        <v>-3770</v>
      </c>
      <c r="I51" s="90">
        <f>SUM(G51:H51)</f>
        <v>984</v>
      </c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</row>
    <row r="52" spans="1:35" s="81" customFormat="1" ht="15.75">
      <c r="A52" s="87" t="s">
        <v>311</v>
      </c>
      <c r="B52" s="88" t="s">
        <v>283</v>
      </c>
      <c r="C52" s="88" t="s">
        <v>117</v>
      </c>
      <c r="D52" s="88" t="s">
        <v>225</v>
      </c>
      <c r="E52" s="88" t="s">
        <v>312</v>
      </c>
      <c r="F52" s="88"/>
      <c r="G52" s="90">
        <f aca="true" t="shared" si="2" ref="G52:I53">SUM(G53)</f>
        <v>2700</v>
      </c>
      <c r="H52" s="90">
        <f t="shared" si="2"/>
        <v>0</v>
      </c>
      <c r="I52" s="90">
        <f t="shared" si="2"/>
        <v>2700</v>
      </c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</row>
    <row r="53" spans="1:35" s="81" customFormat="1" ht="63">
      <c r="A53" s="87" t="s">
        <v>335</v>
      </c>
      <c r="B53" s="88" t="s">
        <v>283</v>
      </c>
      <c r="C53" s="88" t="s">
        <v>117</v>
      </c>
      <c r="D53" s="88" t="s">
        <v>225</v>
      </c>
      <c r="E53" s="88" t="s">
        <v>336</v>
      </c>
      <c r="F53" s="88"/>
      <c r="G53" s="90">
        <f t="shared" si="2"/>
        <v>2700</v>
      </c>
      <c r="H53" s="90">
        <f t="shared" si="2"/>
        <v>0</v>
      </c>
      <c r="I53" s="90">
        <f t="shared" si="2"/>
        <v>2700</v>
      </c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</row>
    <row r="54" spans="1:35" s="81" customFormat="1" ht="47.25">
      <c r="A54" s="87" t="s">
        <v>337</v>
      </c>
      <c r="B54" s="88" t="s">
        <v>283</v>
      </c>
      <c r="C54" s="88" t="s">
        <v>117</v>
      </c>
      <c r="D54" s="88" t="s">
        <v>225</v>
      </c>
      <c r="E54" s="88" t="s">
        <v>336</v>
      </c>
      <c r="F54" s="88" t="s">
        <v>338</v>
      </c>
      <c r="G54" s="90">
        <v>2700</v>
      </c>
      <c r="H54" s="90">
        <v>0</v>
      </c>
      <c r="I54" s="90">
        <f>SUM(G54:H54)</f>
        <v>2700</v>
      </c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</row>
    <row r="55" spans="1:35" s="81" customFormat="1" ht="15.75">
      <c r="A55" s="87" t="s">
        <v>339</v>
      </c>
      <c r="B55" s="88" t="s">
        <v>283</v>
      </c>
      <c r="C55" s="88" t="s">
        <v>286</v>
      </c>
      <c r="D55" s="88" t="s">
        <v>114</v>
      </c>
      <c r="E55" s="88"/>
      <c r="F55" s="88"/>
      <c r="G55" s="89">
        <f>SUM(G65,G60,G56)</f>
        <v>4166.9</v>
      </c>
      <c r="H55" s="89">
        <f>SUM(H65,H60,H56)</f>
        <v>2954.5</v>
      </c>
      <c r="I55" s="89">
        <f>SUM(I65,I60,I56)</f>
        <v>7121.400000000001</v>
      </c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</row>
    <row r="56" spans="1:35" s="81" customFormat="1" ht="15.75">
      <c r="A56" s="87" t="s">
        <v>340</v>
      </c>
      <c r="B56" s="88" t="s">
        <v>283</v>
      </c>
      <c r="C56" s="88" t="s">
        <v>286</v>
      </c>
      <c r="D56" s="88" t="s">
        <v>125</v>
      </c>
      <c r="E56" s="88"/>
      <c r="F56" s="88"/>
      <c r="G56" s="90">
        <f>G57</f>
        <v>82.5</v>
      </c>
      <c r="H56" s="90">
        <f aca="true" t="shared" si="3" ref="H56:I58">H57</f>
        <v>0</v>
      </c>
      <c r="I56" s="90">
        <f t="shared" si="3"/>
        <v>82.5</v>
      </c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</row>
    <row r="57" spans="1:35" s="81" customFormat="1" ht="15.75">
      <c r="A57" s="87" t="s">
        <v>311</v>
      </c>
      <c r="B57" s="88" t="s">
        <v>283</v>
      </c>
      <c r="C57" s="88" t="s">
        <v>286</v>
      </c>
      <c r="D57" s="88" t="s">
        <v>125</v>
      </c>
      <c r="E57" s="88" t="s">
        <v>312</v>
      </c>
      <c r="F57" s="88"/>
      <c r="G57" s="90">
        <f>G58</f>
        <v>82.5</v>
      </c>
      <c r="H57" s="90">
        <f t="shared" si="3"/>
        <v>0</v>
      </c>
      <c r="I57" s="90">
        <f t="shared" si="3"/>
        <v>82.5</v>
      </c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</row>
    <row r="58" spans="1:35" s="81" customFormat="1" ht="66.75" customHeight="1">
      <c r="A58" s="87" t="s">
        <v>341</v>
      </c>
      <c r="B58" s="88" t="s">
        <v>283</v>
      </c>
      <c r="C58" s="88" t="s">
        <v>286</v>
      </c>
      <c r="D58" s="88" t="s">
        <v>125</v>
      </c>
      <c r="E58" s="88" t="s">
        <v>342</v>
      </c>
      <c r="F58" s="88"/>
      <c r="G58" s="90">
        <f>G59</f>
        <v>82.5</v>
      </c>
      <c r="H58" s="90">
        <f t="shared" si="3"/>
        <v>0</v>
      </c>
      <c r="I58" s="90">
        <f t="shared" si="3"/>
        <v>82.5</v>
      </c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</row>
    <row r="59" spans="1:35" s="81" customFormat="1" ht="47.25">
      <c r="A59" s="87" t="s">
        <v>337</v>
      </c>
      <c r="B59" s="88" t="s">
        <v>283</v>
      </c>
      <c r="C59" s="88" t="s">
        <v>286</v>
      </c>
      <c r="D59" s="88" t="s">
        <v>125</v>
      </c>
      <c r="E59" s="88" t="s">
        <v>342</v>
      </c>
      <c r="F59" s="88" t="s">
        <v>338</v>
      </c>
      <c r="G59" s="90">
        <v>82.5</v>
      </c>
      <c r="H59" s="90">
        <v>0</v>
      </c>
      <c r="I59" s="90">
        <f>SUM(G59:H59)</f>
        <v>82.5</v>
      </c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</row>
    <row r="60" spans="1:35" s="81" customFormat="1" ht="15.75" hidden="1">
      <c r="A60" s="92" t="s">
        <v>343</v>
      </c>
      <c r="B60" s="88" t="s">
        <v>283</v>
      </c>
      <c r="C60" s="88" t="s">
        <v>286</v>
      </c>
      <c r="D60" s="88" t="s">
        <v>344</v>
      </c>
      <c r="E60" s="88"/>
      <c r="F60" s="88"/>
      <c r="G60" s="89">
        <f>G61</f>
        <v>0</v>
      </c>
      <c r="H60" s="88"/>
      <c r="I60" s="89">
        <f>I61</f>
        <v>0</v>
      </c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</row>
    <row r="61" spans="1:35" s="81" customFormat="1" ht="15.75" hidden="1">
      <c r="A61" s="92" t="s">
        <v>345</v>
      </c>
      <c r="B61" s="88" t="s">
        <v>283</v>
      </c>
      <c r="C61" s="88" t="s">
        <v>286</v>
      </c>
      <c r="D61" s="88" t="s">
        <v>344</v>
      </c>
      <c r="E61" s="93" t="s">
        <v>346</v>
      </c>
      <c r="F61" s="88"/>
      <c r="G61" s="90">
        <f>G62</f>
        <v>0</v>
      </c>
      <c r="H61" s="88"/>
      <c r="I61" s="90">
        <f>I62</f>
        <v>0</v>
      </c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</row>
    <row r="62" spans="1:35" s="81" customFormat="1" ht="12.75" customHeight="1" hidden="1">
      <c r="A62" s="92" t="s">
        <v>347</v>
      </c>
      <c r="B62" s="88" t="s">
        <v>283</v>
      </c>
      <c r="C62" s="88" t="s">
        <v>286</v>
      </c>
      <c r="D62" s="88" t="s">
        <v>344</v>
      </c>
      <c r="E62" s="93" t="s">
        <v>348</v>
      </c>
      <c r="F62" s="88"/>
      <c r="G62" s="90">
        <f>G63</f>
        <v>0</v>
      </c>
      <c r="H62" s="88"/>
      <c r="I62" s="90">
        <f>I63</f>
        <v>0</v>
      </c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</row>
    <row r="63" spans="1:35" s="81" customFormat="1" ht="31.5" hidden="1">
      <c r="A63" s="92" t="s">
        <v>349</v>
      </c>
      <c r="B63" s="88" t="s">
        <v>283</v>
      </c>
      <c r="C63" s="88" t="s">
        <v>286</v>
      </c>
      <c r="D63" s="88" t="s">
        <v>344</v>
      </c>
      <c r="E63" s="93" t="s">
        <v>350</v>
      </c>
      <c r="F63" s="88"/>
      <c r="G63" s="90">
        <f>G64</f>
        <v>0</v>
      </c>
      <c r="H63" s="88"/>
      <c r="I63" s="90">
        <f>I64</f>
        <v>0</v>
      </c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</row>
    <row r="64" spans="1:35" s="81" customFormat="1" ht="63" hidden="1">
      <c r="A64" s="92" t="s">
        <v>351</v>
      </c>
      <c r="B64" s="88" t="s">
        <v>283</v>
      </c>
      <c r="C64" s="88" t="s">
        <v>286</v>
      </c>
      <c r="D64" s="88" t="s">
        <v>344</v>
      </c>
      <c r="E64" s="93" t="s">
        <v>350</v>
      </c>
      <c r="F64" s="88" t="s">
        <v>352</v>
      </c>
      <c r="G64" s="90">
        <v>0</v>
      </c>
      <c r="H64" s="88"/>
      <c r="I64" s="90">
        <v>0</v>
      </c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</row>
    <row r="65" spans="1:35" s="81" customFormat="1" ht="15.75">
      <c r="A65" s="87" t="s">
        <v>353</v>
      </c>
      <c r="B65" s="88" t="s">
        <v>283</v>
      </c>
      <c r="C65" s="88" t="s">
        <v>286</v>
      </c>
      <c r="D65" s="88" t="s">
        <v>143</v>
      </c>
      <c r="E65" s="88"/>
      <c r="F65" s="88"/>
      <c r="G65" s="89">
        <f>SUM(G70,G78,G66,G74+G76)</f>
        <v>4084.4</v>
      </c>
      <c r="H65" s="89">
        <f>H70+H74+H76+H78</f>
        <v>2954.5</v>
      </c>
      <c r="I65" s="89">
        <f>SUM(I70,I78,I66,I74,I76)</f>
        <v>7038.900000000001</v>
      </c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</row>
    <row r="66" spans="1:35" s="81" customFormat="1" ht="31.5" hidden="1">
      <c r="A66" s="92" t="s">
        <v>354</v>
      </c>
      <c r="B66" s="88" t="s">
        <v>283</v>
      </c>
      <c r="C66" s="88" t="s">
        <v>286</v>
      </c>
      <c r="D66" s="88" t="s">
        <v>143</v>
      </c>
      <c r="E66" s="93" t="s">
        <v>288</v>
      </c>
      <c r="F66" s="88"/>
      <c r="G66" s="89">
        <f>G67</f>
        <v>0</v>
      </c>
      <c r="H66" s="89">
        <f>H67</f>
        <v>0</v>
      </c>
      <c r="I66" s="89">
        <f>I67</f>
        <v>0</v>
      </c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</row>
    <row r="67" spans="1:35" s="81" customFormat="1" ht="78.75" hidden="1">
      <c r="A67" s="92" t="s">
        <v>307</v>
      </c>
      <c r="B67" s="88" t="s">
        <v>283</v>
      </c>
      <c r="C67" s="88" t="s">
        <v>286</v>
      </c>
      <c r="D67" s="88" t="s">
        <v>143</v>
      </c>
      <c r="E67" s="93" t="s">
        <v>308</v>
      </c>
      <c r="F67" s="88"/>
      <c r="G67" s="90">
        <f>SUM(G68:G69)</f>
        <v>0</v>
      </c>
      <c r="H67" s="90">
        <f>SUM(H68:H69)</f>
        <v>0</v>
      </c>
      <c r="I67" s="90">
        <f>SUM(I68:I69)</f>
        <v>0</v>
      </c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</row>
    <row r="68" spans="1:35" s="81" customFormat="1" ht="15.75" hidden="1">
      <c r="A68" s="87" t="s">
        <v>291</v>
      </c>
      <c r="B68" s="88" t="s">
        <v>283</v>
      </c>
      <c r="C68" s="88" t="s">
        <v>286</v>
      </c>
      <c r="D68" s="88" t="s">
        <v>143</v>
      </c>
      <c r="E68" s="93" t="s">
        <v>308</v>
      </c>
      <c r="F68" s="88" t="s">
        <v>292</v>
      </c>
      <c r="G68" s="90"/>
      <c r="H68" s="88"/>
      <c r="I68" s="9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</row>
    <row r="69" spans="1:35" s="81" customFormat="1" ht="31.5" hidden="1">
      <c r="A69" s="87" t="s">
        <v>297</v>
      </c>
      <c r="B69" s="88" t="s">
        <v>283</v>
      </c>
      <c r="C69" s="88" t="s">
        <v>286</v>
      </c>
      <c r="D69" s="88" t="s">
        <v>143</v>
      </c>
      <c r="E69" s="93" t="s">
        <v>308</v>
      </c>
      <c r="F69" s="88" t="s">
        <v>298</v>
      </c>
      <c r="G69" s="90">
        <v>0</v>
      </c>
      <c r="H69" s="90">
        <v>0</v>
      </c>
      <c r="I69" s="90">
        <f>SUM(G69:H69)</f>
        <v>0</v>
      </c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</row>
    <row r="70" spans="1:35" s="81" customFormat="1" ht="31.5">
      <c r="A70" s="87" t="s">
        <v>355</v>
      </c>
      <c r="B70" s="88" t="s">
        <v>283</v>
      </c>
      <c r="C70" s="88" t="s">
        <v>286</v>
      </c>
      <c r="D70" s="88" t="s">
        <v>143</v>
      </c>
      <c r="E70" s="88" t="s">
        <v>356</v>
      </c>
      <c r="F70" s="88"/>
      <c r="G70" s="90">
        <f aca="true" t="shared" si="4" ref="G70:I72">SUM(G71)</f>
        <v>134.4</v>
      </c>
      <c r="H70" s="90">
        <f t="shared" si="4"/>
        <v>0</v>
      </c>
      <c r="I70" s="90">
        <f t="shared" si="4"/>
        <v>134.4</v>
      </c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</row>
    <row r="71" spans="1:35" s="81" customFormat="1" ht="30.75" customHeight="1">
      <c r="A71" s="96" t="s">
        <v>357</v>
      </c>
      <c r="B71" s="88" t="s">
        <v>283</v>
      </c>
      <c r="C71" s="88" t="s">
        <v>286</v>
      </c>
      <c r="D71" s="88" t="s">
        <v>143</v>
      </c>
      <c r="E71" s="88" t="s">
        <v>358</v>
      </c>
      <c r="F71" s="88"/>
      <c r="G71" s="90">
        <f t="shared" si="4"/>
        <v>134.4</v>
      </c>
      <c r="H71" s="90">
        <f t="shared" si="4"/>
        <v>0</v>
      </c>
      <c r="I71" s="90">
        <f t="shared" si="4"/>
        <v>134.4</v>
      </c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</row>
    <row r="72" spans="1:35" s="81" customFormat="1" ht="47.25">
      <c r="A72" s="92" t="s">
        <v>359</v>
      </c>
      <c r="B72" s="88" t="s">
        <v>283</v>
      </c>
      <c r="C72" s="88" t="s">
        <v>286</v>
      </c>
      <c r="D72" s="88" t="s">
        <v>143</v>
      </c>
      <c r="E72" s="88" t="s">
        <v>360</v>
      </c>
      <c r="F72" s="88"/>
      <c r="G72" s="90">
        <f t="shared" si="4"/>
        <v>134.4</v>
      </c>
      <c r="H72" s="90">
        <f t="shared" si="4"/>
        <v>0</v>
      </c>
      <c r="I72" s="90">
        <f t="shared" si="4"/>
        <v>134.4</v>
      </c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</row>
    <row r="73" spans="1:35" s="81" customFormat="1" ht="47.25">
      <c r="A73" s="87" t="s">
        <v>337</v>
      </c>
      <c r="B73" s="88" t="s">
        <v>283</v>
      </c>
      <c r="C73" s="88" t="s">
        <v>286</v>
      </c>
      <c r="D73" s="88" t="s">
        <v>143</v>
      </c>
      <c r="E73" s="88" t="s">
        <v>360</v>
      </c>
      <c r="F73" s="88" t="s">
        <v>338</v>
      </c>
      <c r="G73" s="90">
        <v>134.4</v>
      </c>
      <c r="H73" s="97"/>
      <c r="I73" s="90">
        <f>SUM(G73:H73)</f>
        <v>134.4</v>
      </c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</row>
    <row r="74" spans="1:35" s="81" customFormat="1" ht="15.75">
      <c r="A74" s="87" t="s">
        <v>361</v>
      </c>
      <c r="B74" s="88" t="s">
        <v>283</v>
      </c>
      <c r="C74" s="88" t="s">
        <v>286</v>
      </c>
      <c r="D74" s="88" t="s">
        <v>143</v>
      </c>
      <c r="E74" s="88" t="s">
        <v>362</v>
      </c>
      <c r="F74" s="88"/>
      <c r="G74" s="90"/>
      <c r="H74" s="98" t="str">
        <f>H75</f>
        <v>2030,7</v>
      </c>
      <c r="I74" s="90">
        <f>H74+G74</f>
        <v>2030.7</v>
      </c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</row>
    <row r="75" spans="1:35" s="81" customFormat="1" ht="47.25">
      <c r="A75" s="87" t="s">
        <v>363</v>
      </c>
      <c r="B75" s="88" t="s">
        <v>283</v>
      </c>
      <c r="C75" s="88" t="s">
        <v>286</v>
      </c>
      <c r="D75" s="88" t="s">
        <v>143</v>
      </c>
      <c r="E75" s="88" t="s">
        <v>364</v>
      </c>
      <c r="F75" s="88" t="s">
        <v>338</v>
      </c>
      <c r="G75" s="90"/>
      <c r="H75" s="97" t="s">
        <v>365</v>
      </c>
      <c r="I75" s="90">
        <f>G75+H75</f>
        <v>2030.7</v>
      </c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</row>
    <row r="76" spans="1:35" s="81" customFormat="1" ht="15.75">
      <c r="A76" s="87" t="s">
        <v>366</v>
      </c>
      <c r="B76" s="88" t="s">
        <v>283</v>
      </c>
      <c r="C76" s="88" t="s">
        <v>286</v>
      </c>
      <c r="D76" s="88" t="s">
        <v>143</v>
      </c>
      <c r="E76" s="88" t="s">
        <v>367</v>
      </c>
      <c r="F76" s="88"/>
      <c r="G76" s="90"/>
      <c r="H76" s="98" t="str">
        <f>H77</f>
        <v>923,8</v>
      </c>
      <c r="I76" s="99">
        <f>G76+H76</f>
        <v>923.8</v>
      </c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</row>
    <row r="77" spans="1:35" s="81" customFormat="1" ht="63">
      <c r="A77" s="87" t="s">
        <v>368</v>
      </c>
      <c r="B77" s="88" t="s">
        <v>283</v>
      </c>
      <c r="C77" s="88" t="s">
        <v>286</v>
      </c>
      <c r="D77" s="88" t="s">
        <v>143</v>
      </c>
      <c r="E77" s="88" t="s">
        <v>369</v>
      </c>
      <c r="F77" s="88" t="s">
        <v>338</v>
      </c>
      <c r="G77" s="90"/>
      <c r="H77" s="97" t="s">
        <v>370</v>
      </c>
      <c r="I77" s="90">
        <f>G77+H77</f>
        <v>923.8</v>
      </c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</row>
    <row r="78" spans="1:35" s="81" customFormat="1" ht="15.75">
      <c r="A78" s="87" t="s">
        <v>311</v>
      </c>
      <c r="B78" s="88" t="s">
        <v>283</v>
      </c>
      <c r="C78" s="88" t="s">
        <v>286</v>
      </c>
      <c r="D78" s="88" t="s">
        <v>143</v>
      </c>
      <c r="E78" s="88" t="s">
        <v>312</v>
      </c>
      <c r="F78" s="88"/>
      <c r="G78" s="90">
        <f>SUM(G81,G79)</f>
        <v>3950</v>
      </c>
      <c r="H78" s="90">
        <f>SUM(H81,H79)</f>
        <v>0</v>
      </c>
      <c r="I78" s="90">
        <f>SUM(I81,I79)</f>
        <v>3950</v>
      </c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</row>
    <row r="79" spans="1:35" s="81" customFormat="1" ht="78.75" hidden="1">
      <c r="A79" s="87" t="s">
        <v>341</v>
      </c>
      <c r="B79" s="88" t="s">
        <v>283</v>
      </c>
      <c r="C79" s="88" t="s">
        <v>286</v>
      </c>
      <c r="D79" s="88" t="s">
        <v>143</v>
      </c>
      <c r="E79" s="88" t="s">
        <v>342</v>
      </c>
      <c r="F79" s="88"/>
      <c r="G79" s="90">
        <f>SUM(G80)</f>
        <v>0</v>
      </c>
      <c r="H79" s="90">
        <f>SUM(H80)</f>
        <v>0</v>
      </c>
      <c r="I79" s="90">
        <f>SUM(I80)</f>
        <v>0</v>
      </c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</row>
    <row r="80" spans="1:35" s="81" customFormat="1" ht="47.25" hidden="1">
      <c r="A80" s="87" t="s">
        <v>337</v>
      </c>
      <c r="B80" s="88" t="s">
        <v>283</v>
      </c>
      <c r="C80" s="88" t="s">
        <v>286</v>
      </c>
      <c r="D80" s="88" t="s">
        <v>143</v>
      </c>
      <c r="E80" s="88" t="s">
        <v>342</v>
      </c>
      <c r="F80" s="88" t="s">
        <v>338</v>
      </c>
      <c r="G80" s="90">
        <v>0</v>
      </c>
      <c r="H80" s="90">
        <v>0</v>
      </c>
      <c r="I80" s="90">
        <f>SUM(G80:H80)</f>
        <v>0</v>
      </c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</row>
    <row r="81" spans="1:35" s="81" customFormat="1" ht="63">
      <c r="A81" s="87" t="s">
        <v>371</v>
      </c>
      <c r="B81" s="88" t="s">
        <v>283</v>
      </c>
      <c r="C81" s="88" t="s">
        <v>286</v>
      </c>
      <c r="D81" s="88" t="s">
        <v>143</v>
      </c>
      <c r="E81" s="88" t="s">
        <v>372</v>
      </c>
      <c r="F81" s="88"/>
      <c r="G81" s="90">
        <f>SUM(G82)</f>
        <v>3950</v>
      </c>
      <c r="H81" s="90">
        <f>SUM(H82)</f>
        <v>0</v>
      </c>
      <c r="I81" s="90">
        <f>SUM(I82)</f>
        <v>3950</v>
      </c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</row>
    <row r="82" spans="1:35" s="81" customFormat="1" ht="47.25">
      <c r="A82" s="87" t="s">
        <v>337</v>
      </c>
      <c r="B82" s="88" t="s">
        <v>283</v>
      </c>
      <c r="C82" s="88" t="s">
        <v>286</v>
      </c>
      <c r="D82" s="88" t="s">
        <v>143</v>
      </c>
      <c r="E82" s="88" t="s">
        <v>372</v>
      </c>
      <c r="F82" s="88" t="s">
        <v>338</v>
      </c>
      <c r="G82" s="90">
        <v>3950</v>
      </c>
      <c r="H82" s="90"/>
      <c r="I82" s="90">
        <f>SUM(G82:H82)</f>
        <v>3950</v>
      </c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</row>
    <row r="83" spans="1:35" s="81" customFormat="1" ht="15.75">
      <c r="A83" s="87" t="s">
        <v>373</v>
      </c>
      <c r="B83" s="88" t="s">
        <v>283</v>
      </c>
      <c r="C83" s="88" t="s">
        <v>125</v>
      </c>
      <c r="D83" s="88" t="s">
        <v>114</v>
      </c>
      <c r="E83" s="88"/>
      <c r="F83" s="88"/>
      <c r="G83" s="89">
        <f>SUM(G84,G108,G112)</f>
        <v>30402</v>
      </c>
      <c r="H83" s="89">
        <f>SUM(H84,H108,H112)</f>
        <v>12369</v>
      </c>
      <c r="I83" s="89">
        <f>SUM(I84,I108,I112)</f>
        <v>42771</v>
      </c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</row>
    <row r="84" spans="1:35" s="81" customFormat="1" ht="15.75">
      <c r="A84" s="87" t="s">
        <v>374</v>
      </c>
      <c r="B84" s="88" t="s">
        <v>283</v>
      </c>
      <c r="C84" s="88" t="s">
        <v>125</v>
      </c>
      <c r="D84" s="88" t="s">
        <v>117</v>
      </c>
      <c r="E84" s="88"/>
      <c r="F84" s="88"/>
      <c r="G84" s="89">
        <f>SUM(G85,G100,G103)</f>
        <v>25402</v>
      </c>
      <c r="H84" s="89">
        <f>SUM(H85,H100,H103)</f>
        <v>12369</v>
      </c>
      <c r="I84" s="89">
        <f>SUM(I85,I100,I103)</f>
        <v>37771</v>
      </c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</row>
    <row r="85" spans="1:35" s="81" customFormat="1" ht="47.25">
      <c r="A85" s="87" t="s">
        <v>375</v>
      </c>
      <c r="B85" s="88" t="s">
        <v>283</v>
      </c>
      <c r="C85" s="88" t="s">
        <v>125</v>
      </c>
      <c r="D85" s="88" t="s">
        <v>117</v>
      </c>
      <c r="E85" s="88" t="s">
        <v>376</v>
      </c>
      <c r="F85" s="88"/>
      <c r="G85" s="90">
        <f>SUM(G86,G91)</f>
        <v>23902</v>
      </c>
      <c r="H85" s="90">
        <f>H86+H91</f>
        <v>12369</v>
      </c>
      <c r="I85" s="90">
        <f>SUM(I86,I91)</f>
        <v>36271</v>
      </c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</row>
    <row r="86" spans="1:35" s="81" customFormat="1" ht="94.5">
      <c r="A86" s="87" t="s">
        <v>377</v>
      </c>
      <c r="B86" s="88" t="s">
        <v>283</v>
      </c>
      <c r="C86" s="88" t="s">
        <v>125</v>
      </c>
      <c r="D86" s="88" t="s">
        <v>117</v>
      </c>
      <c r="E86" s="88" t="s">
        <v>378</v>
      </c>
      <c r="F86" s="88"/>
      <c r="G86" s="90">
        <f>SUM(G87,G89)</f>
        <v>17015.7</v>
      </c>
      <c r="H86" s="90">
        <f>H87+H89</f>
        <v>12369</v>
      </c>
      <c r="I86" s="90">
        <f>SUM(I87,I89)</f>
        <v>29384.7</v>
      </c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</row>
    <row r="87" spans="1:35" s="81" customFormat="1" ht="12.75" customHeight="1" hidden="1">
      <c r="A87" s="87" t="s">
        <v>379</v>
      </c>
      <c r="B87" s="88" t="s">
        <v>283</v>
      </c>
      <c r="C87" s="88" t="s">
        <v>125</v>
      </c>
      <c r="D87" s="88" t="s">
        <v>117</v>
      </c>
      <c r="E87" s="88" t="s">
        <v>380</v>
      </c>
      <c r="F87" s="88"/>
      <c r="G87" s="90">
        <f>SUM(G88)</f>
        <v>0</v>
      </c>
      <c r="H87" s="88"/>
      <c r="I87" s="90">
        <f>SUM(I88)</f>
        <v>0</v>
      </c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</row>
    <row r="88" spans="1:35" s="81" customFormat="1" ht="15.75" hidden="1">
      <c r="A88" s="87" t="s">
        <v>381</v>
      </c>
      <c r="B88" s="88" t="s">
        <v>283</v>
      </c>
      <c r="C88" s="88" t="s">
        <v>125</v>
      </c>
      <c r="D88" s="88" t="s">
        <v>117</v>
      </c>
      <c r="E88" s="88" t="s">
        <v>380</v>
      </c>
      <c r="F88" s="88" t="s">
        <v>382</v>
      </c>
      <c r="G88" s="90"/>
      <c r="H88" s="88"/>
      <c r="I88" s="9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</row>
    <row r="89" spans="1:35" s="81" customFormat="1" ht="78.75">
      <c r="A89" s="87" t="s">
        <v>383</v>
      </c>
      <c r="B89" s="88" t="s">
        <v>283</v>
      </c>
      <c r="C89" s="88" t="s">
        <v>125</v>
      </c>
      <c r="D89" s="88" t="s">
        <v>117</v>
      </c>
      <c r="E89" s="88" t="s">
        <v>384</v>
      </c>
      <c r="F89" s="88"/>
      <c r="G89" s="90">
        <f>SUM(G90)</f>
        <v>17015.7</v>
      </c>
      <c r="H89" s="90">
        <f>H90</f>
        <v>12369</v>
      </c>
      <c r="I89" s="90">
        <f>SUM(I90)</f>
        <v>29384.7</v>
      </c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</row>
    <row r="90" spans="1:35" s="81" customFormat="1" ht="31.5">
      <c r="A90" s="87" t="s">
        <v>385</v>
      </c>
      <c r="B90" s="88" t="s">
        <v>283</v>
      </c>
      <c r="C90" s="88" t="s">
        <v>125</v>
      </c>
      <c r="D90" s="88" t="s">
        <v>117</v>
      </c>
      <c r="E90" s="88" t="s">
        <v>384</v>
      </c>
      <c r="F90" s="88" t="s">
        <v>386</v>
      </c>
      <c r="G90" s="90">
        <v>17015.7</v>
      </c>
      <c r="H90" s="90">
        <v>12369</v>
      </c>
      <c r="I90" s="90">
        <f>SUM(G90:H90)</f>
        <v>29384.7</v>
      </c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</row>
    <row r="91" spans="1:35" s="81" customFormat="1" ht="47.25" customHeight="1">
      <c r="A91" s="87" t="s">
        <v>387</v>
      </c>
      <c r="B91" s="88" t="s">
        <v>283</v>
      </c>
      <c r="C91" s="88" t="s">
        <v>125</v>
      </c>
      <c r="D91" s="88" t="s">
        <v>117</v>
      </c>
      <c r="E91" s="88" t="s">
        <v>388</v>
      </c>
      <c r="F91" s="88"/>
      <c r="G91" s="90">
        <f>SUM(G92,G96)</f>
        <v>6886.3</v>
      </c>
      <c r="H91" s="90">
        <f>H92+H96</f>
        <v>0</v>
      </c>
      <c r="I91" s="90">
        <f>SUM(I92,I96)</f>
        <v>6886.3</v>
      </c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</row>
    <row r="92" spans="1:35" s="81" customFormat="1" ht="31.5" hidden="1">
      <c r="A92" s="87" t="s">
        <v>389</v>
      </c>
      <c r="B92" s="88" t="s">
        <v>283</v>
      </c>
      <c r="C92" s="88" t="s">
        <v>125</v>
      </c>
      <c r="D92" s="88" t="s">
        <v>117</v>
      </c>
      <c r="E92" s="88" t="s">
        <v>390</v>
      </c>
      <c r="F92" s="88"/>
      <c r="G92" s="90">
        <f>SUM(G93)</f>
        <v>0</v>
      </c>
      <c r="H92" s="88"/>
      <c r="I92" s="90">
        <f>SUM(I93)</f>
        <v>0</v>
      </c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</row>
    <row r="93" spans="1:35" s="81" customFormat="1" ht="47.25" hidden="1">
      <c r="A93" s="87" t="s">
        <v>337</v>
      </c>
      <c r="B93" s="88" t="s">
        <v>283</v>
      </c>
      <c r="C93" s="88" t="s">
        <v>125</v>
      </c>
      <c r="D93" s="88" t="s">
        <v>117</v>
      </c>
      <c r="E93" s="88" t="s">
        <v>390</v>
      </c>
      <c r="F93" s="88" t="s">
        <v>338</v>
      </c>
      <c r="G93" s="90">
        <f>SUM(G94:G95)</f>
        <v>0</v>
      </c>
      <c r="H93" s="88"/>
      <c r="I93" s="90">
        <f>SUM(I94:I95)</f>
        <v>0</v>
      </c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</row>
    <row r="94" spans="1:35" s="81" customFormat="1" ht="31.5" hidden="1">
      <c r="A94" s="87" t="s">
        <v>391</v>
      </c>
      <c r="B94" s="88" t="s">
        <v>283</v>
      </c>
      <c r="C94" s="88" t="s">
        <v>125</v>
      </c>
      <c r="D94" s="88" t="s">
        <v>117</v>
      </c>
      <c r="E94" s="88" t="s">
        <v>390</v>
      </c>
      <c r="F94" s="88" t="s">
        <v>382</v>
      </c>
      <c r="G94" s="90"/>
      <c r="H94" s="88"/>
      <c r="I94" s="9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</row>
    <row r="95" spans="1:35" s="81" customFormat="1" ht="15.75" hidden="1">
      <c r="A95" s="87" t="s">
        <v>392</v>
      </c>
      <c r="B95" s="88" t="s">
        <v>283</v>
      </c>
      <c r="C95" s="88" t="s">
        <v>125</v>
      </c>
      <c r="D95" s="88" t="s">
        <v>117</v>
      </c>
      <c r="E95" s="88" t="s">
        <v>390</v>
      </c>
      <c r="F95" s="88" t="s">
        <v>338</v>
      </c>
      <c r="G95" s="90">
        <v>0</v>
      </c>
      <c r="H95" s="88"/>
      <c r="I95" s="90">
        <v>0</v>
      </c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</row>
    <row r="96" spans="1:35" s="81" customFormat="1" ht="31.5">
      <c r="A96" s="87" t="s">
        <v>393</v>
      </c>
      <c r="B96" s="88" t="s">
        <v>283</v>
      </c>
      <c r="C96" s="88" t="s">
        <v>125</v>
      </c>
      <c r="D96" s="88" t="s">
        <v>117</v>
      </c>
      <c r="E96" s="88" t="s">
        <v>394</v>
      </c>
      <c r="F96" s="88"/>
      <c r="G96" s="90">
        <f>SUM(G97)</f>
        <v>6886.3</v>
      </c>
      <c r="H96" s="90">
        <f>H97</f>
        <v>0</v>
      </c>
      <c r="I96" s="90">
        <f>SUM(I97)</f>
        <v>6886.3</v>
      </c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</row>
    <row r="97" spans="1:35" s="81" customFormat="1" ht="31.5">
      <c r="A97" s="87" t="s">
        <v>385</v>
      </c>
      <c r="B97" s="88" t="s">
        <v>283</v>
      </c>
      <c r="C97" s="88" t="s">
        <v>125</v>
      </c>
      <c r="D97" s="88" t="s">
        <v>117</v>
      </c>
      <c r="E97" s="88" t="s">
        <v>394</v>
      </c>
      <c r="F97" s="100" t="s">
        <v>386</v>
      </c>
      <c r="G97" s="90">
        <f>SUM(G98:G99)</f>
        <v>6886.3</v>
      </c>
      <c r="H97" s="90">
        <f>SUM(H98:H99)</f>
        <v>0</v>
      </c>
      <c r="I97" s="90">
        <f>SUM(I98:I99)</f>
        <v>6886.3</v>
      </c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</row>
    <row r="98" spans="1:35" s="81" customFormat="1" ht="31.5">
      <c r="A98" s="87" t="s">
        <v>391</v>
      </c>
      <c r="B98" s="88" t="s">
        <v>283</v>
      </c>
      <c r="C98" s="88" t="s">
        <v>125</v>
      </c>
      <c r="D98" s="88" t="s">
        <v>117</v>
      </c>
      <c r="E98" s="88" t="s">
        <v>394</v>
      </c>
      <c r="F98" s="100" t="s">
        <v>386</v>
      </c>
      <c r="G98" s="90"/>
      <c r="H98" s="90"/>
      <c r="I98" s="9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</row>
    <row r="99" spans="1:35" s="81" customFormat="1" ht="31.5">
      <c r="A99" s="87" t="s">
        <v>395</v>
      </c>
      <c r="B99" s="88" t="s">
        <v>283</v>
      </c>
      <c r="C99" s="88" t="s">
        <v>125</v>
      </c>
      <c r="D99" s="88" t="s">
        <v>117</v>
      </c>
      <c r="E99" s="88" t="s">
        <v>394</v>
      </c>
      <c r="F99" s="100" t="s">
        <v>386</v>
      </c>
      <c r="G99" s="90">
        <v>6886.3</v>
      </c>
      <c r="H99" s="90">
        <v>0</v>
      </c>
      <c r="I99" s="90">
        <f>SUM(G99:H99)</f>
        <v>6886.3</v>
      </c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</row>
    <row r="100" spans="1:35" s="81" customFormat="1" ht="15.75" hidden="1">
      <c r="A100" s="87" t="s">
        <v>396</v>
      </c>
      <c r="B100" s="88" t="s">
        <v>283</v>
      </c>
      <c r="C100" s="88" t="s">
        <v>125</v>
      </c>
      <c r="D100" s="88" t="s">
        <v>117</v>
      </c>
      <c r="E100" s="88" t="s">
        <v>397</v>
      </c>
      <c r="F100" s="88"/>
      <c r="G100" s="90">
        <f>SUM(G101)</f>
        <v>0</v>
      </c>
      <c r="H100" s="88"/>
      <c r="I100" s="90">
        <f>SUM(I101)</f>
        <v>0</v>
      </c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</row>
    <row r="101" spans="1:35" s="81" customFormat="1" ht="47.25" hidden="1">
      <c r="A101" s="87" t="s">
        <v>398</v>
      </c>
      <c r="B101" s="88" t="s">
        <v>283</v>
      </c>
      <c r="C101" s="88" t="s">
        <v>125</v>
      </c>
      <c r="D101" s="88" t="s">
        <v>117</v>
      </c>
      <c r="E101" s="88" t="s">
        <v>399</v>
      </c>
      <c r="F101" s="88"/>
      <c r="G101" s="90">
        <f>SUM(G102)</f>
        <v>0</v>
      </c>
      <c r="H101" s="88"/>
      <c r="I101" s="90">
        <f>SUM(I102)</f>
        <v>0</v>
      </c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</row>
    <row r="102" spans="1:35" s="81" customFormat="1" ht="15.75" hidden="1">
      <c r="A102" s="87" t="s">
        <v>381</v>
      </c>
      <c r="B102" s="88" t="s">
        <v>283</v>
      </c>
      <c r="C102" s="88" t="s">
        <v>125</v>
      </c>
      <c r="D102" s="88" t="s">
        <v>117</v>
      </c>
      <c r="E102" s="88" t="s">
        <v>399</v>
      </c>
      <c r="F102" s="88" t="s">
        <v>382</v>
      </c>
      <c r="G102" s="90"/>
      <c r="H102" s="88"/>
      <c r="I102" s="9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</row>
    <row r="103" spans="1:35" s="81" customFormat="1" ht="15.75">
      <c r="A103" s="87" t="s">
        <v>311</v>
      </c>
      <c r="B103" s="88" t="s">
        <v>283</v>
      </c>
      <c r="C103" s="88" t="s">
        <v>125</v>
      </c>
      <c r="D103" s="88" t="s">
        <v>117</v>
      </c>
      <c r="E103" s="88" t="s">
        <v>312</v>
      </c>
      <c r="F103" s="88"/>
      <c r="G103" s="90">
        <f>SUM(G104,G106)</f>
        <v>1500</v>
      </c>
      <c r="H103" s="90">
        <f>H106+H104</f>
        <v>0</v>
      </c>
      <c r="I103" s="90">
        <f>SUM(I104,I106)</f>
        <v>1500</v>
      </c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</row>
    <row r="104" spans="1:35" s="81" customFormat="1" ht="12.75" customHeight="1" hidden="1">
      <c r="A104" s="96" t="s">
        <v>400</v>
      </c>
      <c r="B104" s="100" t="s">
        <v>283</v>
      </c>
      <c r="C104" s="100" t="s">
        <v>125</v>
      </c>
      <c r="D104" s="100" t="s">
        <v>117</v>
      </c>
      <c r="E104" s="100" t="s">
        <v>401</v>
      </c>
      <c r="F104" s="100"/>
      <c r="G104" s="90">
        <f>SUM(G105)</f>
        <v>0</v>
      </c>
      <c r="H104" s="100"/>
      <c r="I104" s="90">
        <f>SUM(I105)</f>
        <v>0</v>
      </c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</row>
    <row r="105" spans="1:35" s="81" customFormat="1" ht="47.25" hidden="1">
      <c r="A105" s="87" t="s">
        <v>337</v>
      </c>
      <c r="B105" s="100" t="s">
        <v>283</v>
      </c>
      <c r="C105" s="100" t="s">
        <v>125</v>
      </c>
      <c r="D105" s="100" t="s">
        <v>117</v>
      </c>
      <c r="E105" s="100" t="s">
        <v>401</v>
      </c>
      <c r="F105" s="100" t="s">
        <v>338</v>
      </c>
      <c r="G105" s="90">
        <v>0</v>
      </c>
      <c r="H105" s="100"/>
      <c r="I105" s="90">
        <v>0</v>
      </c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</row>
    <row r="106" spans="1:35" s="81" customFormat="1" ht="48" customHeight="1">
      <c r="A106" s="96" t="s">
        <v>402</v>
      </c>
      <c r="B106" s="100" t="s">
        <v>283</v>
      </c>
      <c r="C106" s="100" t="s">
        <v>125</v>
      </c>
      <c r="D106" s="100" t="s">
        <v>117</v>
      </c>
      <c r="E106" s="100" t="s">
        <v>403</v>
      </c>
      <c r="F106" s="100"/>
      <c r="G106" s="90">
        <f>SUM(G107)</f>
        <v>1500</v>
      </c>
      <c r="H106" s="101">
        <f>H107</f>
        <v>0</v>
      </c>
      <c r="I106" s="90">
        <f>SUM(I107)</f>
        <v>1500</v>
      </c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</row>
    <row r="107" spans="1:35" s="81" customFormat="1" ht="31.5">
      <c r="A107" s="87" t="s">
        <v>385</v>
      </c>
      <c r="B107" s="100" t="s">
        <v>283</v>
      </c>
      <c r="C107" s="100" t="s">
        <v>125</v>
      </c>
      <c r="D107" s="100" t="s">
        <v>117</v>
      </c>
      <c r="E107" s="100" t="s">
        <v>403</v>
      </c>
      <c r="F107" s="100" t="s">
        <v>386</v>
      </c>
      <c r="G107" s="90">
        <v>1500</v>
      </c>
      <c r="H107" s="101"/>
      <c r="I107" s="90">
        <f>SUM(G107:H107)</f>
        <v>1500</v>
      </c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</row>
    <row r="108" spans="1:35" s="81" customFormat="1" ht="15.75">
      <c r="A108" s="87" t="s">
        <v>404</v>
      </c>
      <c r="B108" s="88" t="s">
        <v>283</v>
      </c>
      <c r="C108" s="88" t="s">
        <v>125</v>
      </c>
      <c r="D108" s="88" t="s">
        <v>127</v>
      </c>
      <c r="E108" s="88"/>
      <c r="F108" s="88"/>
      <c r="G108" s="89">
        <f>SUM(G109)</f>
        <v>5000</v>
      </c>
      <c r="H108" s="89">
        <f>SUM(H109)</f>
        <v>0</v>
      </c>
      <c r="I108" s="89">
        <f>SUM(I109)</f>
        <v>5000</v>
      </c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</row>
    <row r="109" spans="1:35" s="81" customFormat="1" ht="15.75">
      <c r="A109" s="87" t="s">
        <v>405</v>
      </c>
      <c r="B109" s="88" t="s">
        <v>283</v>
      </c>
      <c r="C109" s="88" t="s">
        <v>125</v>
      </c>
      <c r="D109" s="88" t="s">
        <v>127</v>
      </c>
      <c r="E109" s="88" t="s">
        <v>406</v>
      </c>
      <c r="F109" s="88"/>
      <c r="G109" s="90">
        <f>SUM(,G110)</f>
        <v>5000</v>
      </c>
      <c r="H109" s="90">
        <f>SUM(,H110)</f>
        <v>0</v>
      </c>
      <c r="I109" s="90">
        <f>SUM(,I110)</f>
        <v>5000</v>
      </c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</row>
    <row r="110" spans="1:35" s="81" customFormat="1" ht="15.75">
      <c r="A110" s="87" t="s">
        <v>407</v>
      </c>
      <c r="B110" s="88" t="s">
        <v>283</v>
      </c>
      <c r="C110" s="88" t="s">
        <v>125</v>
      </c>
      <c r="D110" s="88" t="s">
        <v>127</v>
      </c>
      <c r="E110" s="88" t="s">
        <v>408</v>
      </c>
      <c r="F110" s="88"/>
      <c r="G110" s="90">
        <f>SUM(G111:G111)</f>
        <v>5000</v>
      </c>
      <c r="H110" s="90">
        <f>SUM(H111:H111)</f>
        <v>0</v>
      </c>
      <c r="I110" s="90">
        <f>SUM(I111:I111)</f>
        <v>5000</v>
      </c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</row>
    <row r="111" spans="1:35" s="81" customFormat="1" ht="47.25">
      <c r="A111" s="87" t="s">
        <v>337</v>
      </c>
      <c r="B111" s="88" t="s">
        <v>283</v>
      </c>
      <c r="C111" s="88" t="s">
        <v>125</v>
      </c>
      <c r="D111" s="88" t="s">
        <v>127</v>
      </c>
      <c r="E111" s="88" t="s">
        <v>408</v>
      </c>
      <c r="F111" s="100" t="s">
        <v>338</v>
      </c>
      <c r="G111" s="90">
        <v>5000</v>
      </c>
      <c r="H111" s="100"/>
      <c r="I111" s="90">
        <f>SUM(G111:H111)</f>
        <v>5000</v>
      </c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</row>
    <row r="112" spans="1:35" s="81" customFormat="1" ht="15.75" hidden="1">
      <c r="A112" s="92" t="s">
        <v>409</v>
      </c>
      <c r="B112" s="88" t="s">
        <v>283</v>
      </c>
      <c r="C112" s="88" t="s">
        <v>125</v>
      </c>
      <c r="D112" s="88" t="s">
        <v>410</v>
      </c>
      <c r="E112" s="88"/>
      <c r="F112" s="88"/>
      <c r="G112" s="89">
        <f>SUM(G113,G117)</f>
        <v>0</v>
      </c>
      <c r="H112" s="88"/>
      <c r="I112" s="89">
        <f>SUM(I113,I117)</f>
        <v>0</v>
      </c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</row>
    <row r="113" spans="1:35" s="81" customFormat="1" ht="15.75" hidden="1">
      <c r="A113" s="92" t="s">
        <v>409</v>
      </c>
      <c r="B113" s="88" t="s">
        <v>283</v>
      </c>
      <c r="C113" s="88" t="s">
        <v>125</v>
      </c>
      <c r="D113" s="88" t="s">
        <v>410</v>
      </c>
      <c r="E113" s="93" t="s">
        <v>411</v>
      </c>
      <c r="F113" s="88"/>
      <c r="G113" s="90">
        <f>G114</f>
        <v>0</v>
      </c>
      <c r="H113" s="88"/>
      <c r="I113" s="90">
        <f>I114</f>
        <v>0</v>
      </c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</row>
    <row r="114" spans="1:35" s="81" customFormat="1" ht="12.75" customHeight="1" hidden="1">
      <c r="A114" s="92" t="s">
        <v>412</v>
      </c>
      <c r="B114" s="88" t="s">
        <v>283</v>
      </c>
      <c r="C114" s="88" t="s">
        <v>125</v>
      </c>
      <c r="D114" s="88" t="s">
        <v>410</v>
      </c>
      <c r="E114" s="93" t="s">
        <v>413</v>
      </c>
      <c r="F114" s="88"/>
      <c r="G114" s="90">
        <f>G115</f>
        <v>0</v>
      </c>
      <c r="H114" s="88"/>
      <c r="I114" s="90">
        <f>I115</f>
        <v>0</v>
      </c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</row>
    <row r="115" spans="1:35" s="81" customFormat="1" ht="31.5" hidden="1">
      <c r="A115" s="92" t="s">
        <v>414</v>
      </c>
      <c r="B115" s="88" t="s">
        <v>283</v>
      </c>
      <c r="C115" s="88" t="s">
        <v>125</v>
      </c>
      <c r="D115" s="88" t="s">
        <v>410</v>
      </c>
      <c r="E115" s="93" t="s">
        <v>415</v>
      </c>
      <c r="F115" s="88"/>
      <c r="G115" s="90">
        <f>G116</f>
        <v>0</v>
      </c>
      <c r="H115" s="88"/>
      <c r="I115" s="90">
        <f>I116</f>
        <v>0</v>
      </c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</row>
    <row r="116" spans="1:35" s="81" customFormat="1" ht="63" hidden="1">
      <c r="A116" s="92" t="s">
        <v>351</v>
      </c>
      <c r="B116" s="88" t="s">
        <v>283</v>
      </c>
      <c r="C116" s="88" t="s">
        <v>125</v>
      </c>
      <c r="D116" s="88" t="s">
        <v>410</v>
      </c>
      <c r="E116" s="93" t="s">
        <v>415</v>
      </c>
      <c r="F116" s="88" t="s">
        <v>352</v>
      </c>
      <c r="G116" s="90">
        <v>0</v>
      </c>
      <c r="H116" s="88"/>
      <c r="I116" s="90">
        <v>0</v>
      </c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</row>
    <row r="117" spans="1:35" s="81" customFormat="1" ht="31.5" hidden="1">
      <c r="A117" s="92" t="s">
        <v>416</v>
      </c>
      <c r="B117" s="88" t="s">
        <v>283</v>
      </c>
      <c r="C117" s="88" t="s">
        <v>125</v>
      </c>
      <c r="D117" s="88" t="s">
        <v>410</v>
      </c>
      <c r="E117" s="93" t="s">
        <v>417</v>
      </c>
      <c r="F117" s="88"/>
      <c r="G117" s="90">
        <f>G118</f>
        <v>0</v>
      </c>
      <c r="H117" s="88"/>
      <c r="I117" s="90">
        <f>I118</f>
        <v>0</v>
      </c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</row>
    <row r="118" spans="1:35" s="81" customFormat="1" ht="12.75" customHeight="1" hidden="1">
      <c r="A118" s="87" t="s">
        <v>337</v>
      </c>
      <c r="B118" s="88" t="s">
        <v>283</v>
      </c>
      <c r="C118" s="88" t="s">
        <v>125</v>
      </c>
      <c r="D118" s="88" t="s">
        <v>410</v>
      </c>
      <c r="E118" s="93" t="s">
        <v>417</v>
      </c>
      <c r="F118" s="88" t="s">
        <v>338</v>
      </c>
      <c r="G118" s="90">
        <v>0</v>
      </c>
      <c r="H118" s="88"/>
      <c r="I118" s="90">
        <v>0</v>
      </c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</row>
    <row r="119" spans="1:35" s="81" customFormat="1" ht="15.75" customHeight="1">
      <c r="A119" s="87" t="s">
        <v>418</v>
      </c>
      <c r="B119" s="88" t="s">
        <v>283</v>
      </c>
      <c r="C119" s="88" t="s">
        <v>344</v>
      </c>
      <c r="D119" s="88" t="s">
        <v>114</v>
      </c>
      <c r="E119" s="88"/>
      <c r="F119" s="88"/>
      <c r="G119" s="89">
        <f>SUM(G120,G138,G154,G164,G177)</f>
        <v>80548.81</v>
      </c>
      <c r="H119" s="89">
        <f>SUM(H120,H138,H154,H164,H177)</f>
        <v>100</v>
      </c>
      <c r="I119" s="89">
        <f>SUM(I120,I138,I154,I164,I177)</f>
        <v>80648.81000000001</v>
      </c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</row>
    <row r="120" spans="1:35" s="81" customFormat="1" ht="15.75" customHeight="1">
      <c r="A120" s="87" t="s">
        <v>419</v>
      </c>
      <c r="B120" s="88" t="s">
        <v>283</v>
      </c>
      <c r="C120" s="88" t="s">
        <v>344</v>
      </c>
      <c r="D120" s="88" t="s">
        <v>117</v>
      </c>
      <c r="E120" s="88"/>
      <c r="F120" s="88"/>
      <c r="G120" s="89">
        <f>SUM(G124,G133,G121,G127)</f>
        <v>32176.010000000002</v>
      </c>
      <c r="H120" s="89">
        <f>SUM(H124,H133,H121,H127,H130)</f>
        <v>-192.5</v>
      </c>
      <c r="I120" s="89">
        <f>SUM(I124,I133,I121,I127,I130)</f>
        <v>31983.510000000002</v>
      </c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</row>
    <row r="121" spans="1:35" s="81" customFormat="1" ht="61.5" customHeight="1">
      <c r="A121" s="87" t="s">
        <v>420</v>
      </c>
      <c r="B121" s="88" t="s">
        <v>283</v>
      </c>
      <c r="C121" s="88" t="s">
        <v>344</v>
      </c>
      <c r="D121" s="88" t="s">
        <v>117</v>
      </c>
      <c r="E121" s="88" t="s">
        <v>421</v>
      </c>
      <c r="F121" s="88"/>
      <c r="G121" s="90">
        <f aca="true" t="shared" si="5" ref="G121:I122">G122</f>
        <v>11180.01</v>
      </c>
      <c r="H121" s="90">
        <f t="shared" si="5"/>
        <v>0</v>
      </c>
      <c r="I121" s="90">
        <f t="shared" si="5"/>
        <v>11180.01</v>
      </c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</row>
    <row r="122" spans="1:35" s="81" customFormat="1" ht="60" customHeight="1">
      <c r="A122" s="87" t="s">
        <v>422</v>
      </c>
      <c r="B122" s="88" t="s">
        <v>283</v>
      </c>
      <c r="C122" s="88" t="s">
        <v>344</v>
      </c>
      <c r="D122" s="88" t="s">
        <v>117</v>
      </c>
      <c r="E122" s="88" t="s">
        <v>423</v>
      </c>
      <c r="F122" s="88"/>
      <c r="G122" s="90">
        <f t="shared" si="5"/>
        <v>11180.01</v>
      </c>
      <c r="H122" s="90">
        <f t="shared" si="5"/>
        <v>0</v>
      </c>
      <c r="I122" s="90">
        <f t="shared" si="5"/>
        <v>11180.01</v>
      </c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</row>
    <row r="123" spans="1:35" s="81" customFormat="1" ht="29.25" customHeight="1">
      <c r="A123" s="102" t="s">
        <v>424</v>
      </c>
      <c r="B123" s="88" t="s">
        <v>283</v>
      </c>
      <c r="C123" s="88" t="s">
        <v>344</v>
      </c>
      <c r="D123" s="88" t="s">
        <v>117</v>
      </c>
      <c r="E123" s="88" t="s">
        <v>423</v>
      </c>
      <c r="F123" s="88" t="s">
        <v>425</v>
      </c>
      <c r="G123" s="90">
        <v>11180.01</v>
      </c>
      <c r="H123" s="90"/>
      <c r="I123" s="90">
        <f>SUM(G123:H123)</f>
        <v>11180.01</v>
      </c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</row>
    <row r="124" spans="1:35" s="81" customFormat="1" ht="39" customHeight="1">
      <c r="A124" s="87" t="s">
        <v>426</v>
      </c>
      <c r="B124" s="88" t="s">
        <v>283</v>
      </c>
      <c r="C124" s="88" t="s">
        <v>344</v>
      </c>
      <c r="D124" s="88" t="s">
        <v>117</v>
      </c>
      <c r="E124" s="88" t="s">
        <v>427</v>
      </c>
      <c r="F124" s="88"/>
      <c r="G124" s="90">
        <f>SUM(G125)</f>
        <v>13447</v>
      </c>
      <c r="H124" s="90">
        <f>SUM(H125)</f>
        <v>0</v>
      </c>
      <c r="I124" s="90">
        <f>SUM(I125)</f>
        <v>13447</v>
      </c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</row>
    <row r="125" spans="1:35" s="81" customFormat="1" ht="36" customHeight="1">
      <c r="A125" s="87" t="s">
        <v>428</v>
      </c>
      <c r="B125" s="88" t="s">
        <v>283</v>
      </c>
      <c r="C125" s="88" t="s">
        <v>344</v>
      </c>
      <c r="D125" s="88" t="s">
        <v>117</v>
      </c>
      <c r="E125" s="88" t="s">
        <v>429</v>
      </c>
      <c r="F125" s="88"/>
      <c r="G125" s="90">
        <f>SUM(G126:G126)</f>
        <v>13447</v>
      </c>
      <c r="H125" s="90">
        <f>SUM(H126:H126)</f>
        <v>0</v>
      </c>
      <c r="I125" s="90">
        <f>SUM(I126:I126)</f>
        <v>13447</v>
      </c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</row>
    <row r="126" spans="1:35" s="81" customFormat="1" ht="51.75" customHeight="1">
      <c r="A126" s="87" t="s">
        <v>430</v>
      </c>
      <c r="B126" s="88" t="s">
        <v>283</v>
      </c>
      <c r="C126" s="88" t="s">
        <v>344</v>
      </c>
      <c r="D126" s="88" t="s">
        <v>117</v>
      </c>
      <c r="E126" s="88" t="s">
        <v>429</v>
      </c>
      <c r="F126" s="87">
        <v>611</v>
      </c>
      <c r="G126" s="90">
        <f>5133+155+8159</f>
        <v>13447</v>
      </c>
      <c r="H126" s="103"/>
      <c r="I126" s="90">
        <f>SUM(G126:H126)</f>
        <v>13447</v>
      </c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</row>
    <row r="127" spans="1:35" s="81" customFormat="1" ht="110.25" customHeight="1">
      <c r="A127" s="104" t="s">
        <v>431</v>
      </c>
      <c r="B127" s="88" t="s">
        <v>283</v>
      </c>
      <c r="C127" s="88" t="s">
        <v>344</v>
      </c>
      <c r="D127" s="88" t="s">
        <v>117</v>
      </c>
      <c r="E127" s="93" t="s">
        <v>432</v>
      </c>
      <c r="F127" s="87"/>
      <c r="G127" s="90">
        <f>G128</f>
        <v>5037</v>
      </c>
      <c r="H127" s="105">
        <f aca="true" t="shared" si="6" ref="G127:I128">H128</f>
        <v>0</v>
      </c>
      <c r="I127" s="90">
        <f t="shared" si="6"/>
        <v>5037</v>
      </c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</row>
    <row r="128" spans="1:35" s="81" customFormat="1" ht="90" customHeight="1">
      <c r="A128" s="92" t="s">
        <v>433</v>
      </c>
      <c r="B128" s="88" t="s">
        <v>283</v>
      </c>
      <c r="C128" s="88" t="s">
        <v>344</v>
      </c>
      <c r="D128" s="88" t="s">
        <v>117</v>
      </c>
      <c r="E128" s="93" t="s">
        <v>434</v>
      </c>
      <c r="F128" s="87"/>
      <c r="G128" s="90">
        <f t="shared" si="6"/>
        <v>5037</v>
      </c>
      <c r="H128" s="105">
        <f t="shared" si="6"/>
        <v>0</v>
      </c>
      <c r="I128" s="90">
        <f t="shared" si="6"/>
        <v>5037</v>
      </c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</row>
    <row r="129" spans="1:35" s="81" customFormat="1" ht="51" customHeight="1">
      <c r="A129" s="87" t="s">
        <v>430</v>
      </c>
      <c r="B129" s="88" t="s">
        <v>283</v>
      </c>
      <c r="C129" s="88" t="s">
        <v>344</v>
      </c>
      <c r="D129" s="88" t="s">
        <v>117</v>
      </c>
      <c r="E129" s="93" t="s">
        <v>434</v>
      </c>
      <c r="F129" s="87">
        <v>611</v>
      </c>
      <c r="G129" s="90">
        <v>5037</v>
      </c>
      <c r="H129" s="105"/>
      <c r="I129" s="90">
        <f>SUM(G129:H129)</f>
        <v>5037</v>
      </c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</row>
    <row r="130" spans="1:35" s="81" customFormat="1" ht="23.25" customHeight="1">
      <c r="A130" s="87" t="s">
        <v>435</v>
      </c>
      <c r="B130" s="88" t="s">
        <v>283</v>
      </c>
      <c r="C130" s="88" t="s">
        <v>344</v>
      </c>
      <c r="D130" s="88" t="s">
        <v>117</v>
      </c>
      <c r="E130" s="93" t="s">
        <v>367</v>
      </c>
      <c r="F130" s="87"/>
      <c r="G130" s="90">
        <f aca="true" t="shared" si="7" ref="G130:I131">G131</f>
        <v>0</v>
      </c>
      <c r="H130" s="105">
        <f t="shared" si="7"/>
        <v>100</v>
      </c>
      <c r="I130" s="90">
        <f t="shared" si="7"/>
        <v>100</v>
      </c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</row>
    <row r="131" spans="1:35" s="81" customFormat="1" ht="31.5" customHeight="1">
      <c r="A131" s="87" t="s">
        <v>436</v>
      </c>
      <c r="B131" s="88" t="s">
        <v>283</v>
      </c>
      <c r="C131" s="88" t="s">
        <v>344</v>
      </c>
      <c r="D131" s="88" t="s">
        <v>117</v>
      </c>
      <c r="E131" s="93" t="s">
        <v>437</v>
      </c>
      <c r="F131" s="87"/>
      <c r="G131" s="90">
        <f t="shared" si="7"/>
        <v>0</v>
      </c>
      <c r="H131" s="105">
        <f t="shared" si="7"/>
        <v>100</v>
      </c>
      <c r="I131" s="90">
        <f t="shared" si="7"/>
        <v>100</v>
      </c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</row>
    <row r="132" spans="1:35" s="81" customFormat="1" ht="18.75" customHeight="1">
      <c r="A132" s="87" t="s">
        <v>424</v>
      </c>
      <c r="B132" s="88" t="s">
        <v>438</v>
      </c>
      <c r="C132" s="88" t="s">
        <v>344</v>
      </c>
      <c r="D132" s="88" t="s">
        <v>117</v>
      </c>
      <c r="E132" s="93" t="s">
        <v>437</v>
      </c>
      <c r="F132" s="87">
        <v>612</v>
      </c>
      <c r="G132" s="90"/>
      <c r="H132" s="105">
        <v>100</v>
      </c>
      <c r="I132" s="90">
        <f>G132+H132</f>
        <v>100</v>
      </c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</row>
    <row r="133" spans="1:35" s="81" customFormat="1" ht="15.75" customHeight="1">
      <c r="A133" s="87" t="s">
        <v>311</v>
      </c>
      <c r="B133" s="88" t="s">
        <v>283</v>
      </c>
      <c r="C133" s="88" t="s">
        <v>344</v>
      </c>
      <c r="D133" s="88" t="s">
        <v>117</v>
      </c>
      <c r="E133" s="88" t="s">
        <v>312</v>
      </c>
      <c r="F133" s="88"/>
      <c r="G133" s="90">
        <f>SUM(G134,G136)</f>
        <v>2512</v>
      </c>
      <c r="H133" s="90">
        <f>H134+H136</f>
        <v>-292.5</v>
      </c>
      <c r="I133" s="90">
        <f>SUM(I134,I136)</f>
        <v>2219.5</v>
      </c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</row>
    <row r="134" spans="1:35" s="81" customFormat="1" ht="68.25" customHeight="1">
      <c r="A134" s="87" t="s">
        <v>439</v>
      </c>
      <c r="B134" s="88" t="s">
        <v>283</v>
      </c>
      <c r="C134" s="88" t="s">
        <v>344</v>
      </c>
      <c r="D134" s="88" t="s">
        <v>117</v>
      </c>
      <c r="E134" s="88" t="s">
        <v>440</v>
      </c>
      <c r="F134" s="88"/>
      <c r="G134" s="90">
        <f>G135</f>
        <v>390</v>
      </c>
      <c r="H134" s="101" t="str">
        <f>H135</f>
        <v>-292,5</v>
      </c>
      <c r="I134" s="90">
        <f>I135</f>
        <v>97.5</v>
      </c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</row>
    <row r="135" spans="1:35" s="81" customFormat="1" ht="15.75" customHeight="1">
      <c r="A135" s="102" t="s">
        <v>424</v>
      </c>
      <c r="B135" s="88" t="s">
        <v>283</v>
      </c>
      <c r="C135" s="88" t="s">
        <v>344</v>
      </c>
      <c r="D135" s="88" t="s">
        <v>117</v>
      </c>
      <c r="E135" s="88" t="s">
        <v>440</v>
      </c>
      <c r="F135" s="88" t="s">
        <v>425</v>
      </c>
      <c r="G135" s="90">
        <v>390</v>
      </c>
      <c r="H135" s="97" t="s">
        <v>441</v>
      </c>
      <c r="I135" s="90">
        <f>G135+H135</f>
        <v>97.5</v>
      </c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</row>
    <row r="136" spans="1:35" s="81" customFormat="1" ht="30" customHeight="1">
      <c r="A136" s="87" t="s">
        <v>442</v>
      </c>
      <c r="B136" s="88" t="s">
        <v>283</v>
      </c>
      <c r="C136" s="88" t="s">
        <v>344</v>
      </c>
      <c r="D136" s="88" t="s">
        <v>117</v>
      </c>
      <c r="E136" s="88" t="s">
        <v>443</v>
      </c>
      <c r="F136" s="88"/>
      <c r="G136" s="90">
        <f>G137</f>
        <v>2122</v>
      </c>
      <c r="H136" s="101">
        <f>H137</f>
        <v>0</v>
      </c>
      <c r="I136" s="90">
        <f>I137</f>
        <v>2122</v>
      </c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</row>
    <row r="137" spans="1:35" s="81" customFormat="1" ht="15.75" customHeight="1">
      <c r="A137" s="102" t="s">
        <v>424</v>
      </c>
      <c r="B137" s="88" t="s">
        <v>283</v>
      </c>
      <c r="C137" s="88" t="s">
        <v>344</v>
      </c>
      <c r="D137" s="88" t="s">
        <v>117</v>
      </c>
      <c r="E137" s="88" t="s">
        <v>443</v>
      </c>
      <c r="F137" s="88" t="s">
        <v>425</v>
      </c>
      <c r="G137" s="90">
        <v>2122</v>
      </c>
      <c r="H137" s="88"/>
      <c r="I137" s="90">
        <f>SUM(G137:H137)</f>
        <v>2122</v>
      </c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</row>
    <row r="138" spans="1:35" s="81" customFormat="1" ht="15.75" customHeight="1">
      <c r="A138" s="87" t="s">
        <v>444</v>
      </c>
      <c r="B138" s="88" t="s">
        <v>283</v>
      </c>
      <c r="C138" s="88" t="s">
        <v>344</v>
      </c>
      <c r="D138" s="88" t="s">
        <v>127</v>
      </c>
      <c r="E138" s="88"/>
      <c r="F138" s="88"/>
      <c r="G138" s="89">
        <f>SUM(G142,G145,G148,G139)</f>
        <v>31603.8</v>
      </c>
      <c r="H138" s="89">
        <f>SUM(H142,H145,H148,H139,H151)</f>
        <v>97.5</v>
      </c>
      <c r="I138" s="89">
        <f>SUM(I142,I145,I148,I139,I151)</f>
        <v>31701.300000000003</v>
      </c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</row>
    <row r="139" spans="1:35" s="81" customFormat="1" ht="31.5" customHeight="1">
      <c r="A139" s="87" t="s">
        <v>426</v>
      </c>
      <c r="B139" s="88" t="s">
        <v>283</v>
      </c>
      <c r="C139" s="88" t="s">
        <v>344</v>
      </c>
      <c r="D139" s="88" t="s">
        <v>127</v>
      </c>
      <c r="E139" s="88" t="s">
        <v>427</v>
      </c>
      <c r="F139" s="88"/>
      <c r="G139" s="90">
        <f aca="true" t="shared" si="8" ref="G139:I140">G140</f>
        <v>3968</v>
      </c>
      <c r="H139" s="90">
        <f t="shared" si="8"/>
        <v>-21</v>
      </c>
      <c r="I139" s="90">
        <f t="shared" si="8"/>
        <v>3947</v>
      </c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</row>
    <row r="140" spans="1:35" s="81" customFormat="1" ht="19.5" customHeight="1">
      <c r="A140" s="87" t="s">
        <v>428</v>
      </c>
      <c r="B140" s="88" t="s">
        <v>283</v>
      </c>
      <c r="C140" s="88" t="s">
        <v>344</v>
      </c>
      <c r="D140" s="88" t="s">
        <v>127</v>
      </c>
      <c r="E140" s="88" t="s">
        <v>429</v>
      </c>
      <c r="F140" s="88"/>
      <c r="G140" s="90">
        <f t="shared" si="8"/>
        <v>3968</v>
      </c>
      <c r="H140" s="90">
        <f t="shared" si="8"/>
        <v>-21</v>
      </c>
      <c r="I140" s="90">
        <f t="shared" si="8"/>
        <v>3947</v>
      </c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</row>
    <row r="141" spans="1:35" s="81" customFormat="1" ht="53.25" customHeight="1">
      <c r="A141" s="87" t="s">
        <v>430</v>
      </c>
      <c r="B141" s="88" t="s">
        <v>283</v>
      </c>
      <c r="C141" s="88" t="s">
        <v>344</v>
      </c>
      <c r="D141" s="88" t="s">
        <v>127</v>
      </c>
      <c r="E141" s="88" t="s">
        <v>429</v>
      </c>
      <c r="F141" s="88" t="s">
        <v>445</v>
      </c>
      <c r="G141" s="90">
        <v>3968</v>
      </c>
      <c r="H141" s="90">
        <v>-21</v>
      </c>
      <c r="I141" s="90">
        <f>SUM(G141:H141)</f>
        <v>3947</v>
      </c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</row>
    <row r="142" spans="1:35" s="81" customFormat="1" ht="15.75" customHeight="1">
      <c r="A142" s="87" t="s">
        <v>446</v>
      </c>
      <c r="B142" s="88" t="s">
        <v>283</v>
      </c>
      <c r="C142" s="88" t="s">
        <v>344</v>
      </c>
      <c r="D142" s="88" t="s">
        <v>127</v>
      </c>
      <c r="E142" s="88" t="s">
        <v>447</v>
      </c>
      <c r="F142" s="88"/>
      <c r="G142" s="90">
        <f>SUM(G143)</f>
        <v>2383</v>
      </c>
      <c r="H142" s="90">
        <f>SUM(H143)</f>
        <v>-111.15</v>
      </c>
      <c r="I142" s="90">
        <f>SUM(I143)</f>
        <v>2271.85</v>
      </c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</row>
    <row r="143" spans="1:35" s="81" customFormat="1" ht="15.75" customHeight="1">
      <c r="A143" s="87" t="s">
        <v>428</v>
      </c>
      <c r="B143" s="88" t="s">
        <v>283</v>
      </c>
      <c r="C143" s="88" t="s">
        <v>344</v>
      </c>
      <c r="D143" s="88" t="s">
        <v>127</v>
      </c>
      <c r="E143" s="88" t="s">
        <v>448</v>
      </c>
      <c r="F143" s="88"/>
      <c r="G143" s="90">
        <f>SUM(G144:G144)</f>
        <v>2383</v>
      </c>
      <c r="H143" s="90">
        <f>SUM(H144:H144)</f>
        <v>-111.15</v>
      </c>
      <c r="I143" s="90">
        <f>SUM(I144:I144)</f>
        <v>2271.85</v>
      </c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</row>
    <row r="144" spans="1:35" s="81" customFormat="1" ht="51" customHeight="1">
      <c r="A144" s="87" t="s">
        <v>430</v>
      </c>
      <c r="B144" s="88" t="s">
        <v>283</v>
      </c>
      <c r="C144" s="88" t="s">
        <v>344</v>
      </c>
      <c r="D144" s="88" t="s">
        <v>127</v>
      </c>
      <c r="E144" s="88" t="s">
        <v>448</v>
      </c>
      <c r="F144" s="87">
        <v>611</v>
      </c>
      <c r="G144" s="90">
        <f>13+2370</f>
        <v>2383</v>
      </c>
      <c r="H144" s="106">
        <v>-111.15</v>
      </c>
      <c r="I144" s="90">
        <f>SUM(G144:H144)</f>
        <v>2271.85</v>
      </c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</row>
    <row r="145" spans="1:35" s="81" customFormat="1" ht="21.75" customHeight="1">
      <c r="A145" s="87" t="s">
        <v>449</v>
      </c>
      <c r="B145" s="88" t="s">
        <v>283</v>
      </c>
      <c r="C145" s="88" t="s">
        <v>344</v>
      </c>
      <c r="D145" s="88" t="s">
        <v>127</v>
      </c>
      <c r="E145" s="88" t="s">
        <v>450</v>
      </c>
      <c r="F145" s="88"/>
      <c r="G145" s="90">
        <f aca="true" t="shared" si="9" ref="G145:I146">SUM(G146)</f>
        <v>1978.8</v>
      </c>
      <c r="H145" s="90">
        <f t="shared" si="9"/>
        <v>0</v>
      </c>
      <c r="I145" s="90">
        <f t="shared" si="9"/>
        <v>1978.8</v>
      </c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</row>
    <row r="146" spans="1:35" s="81" customFormat="1" ht="30" customHeight="1">
      <c r="A146" s="87" t="s">
        <v>451</v>
      </c>
      <c r="B146" s="88" t="s">
        <v>283</v>
      </c>
      <c r="C146" s="88" t="s">
        <v>344</v>
      </c>
      <c r="D146" s="88" t="s">
        <v>127</v>
      </c>
      <c r="E146" s="88" t="s">
        <v>452</v>
      </c>
      <c r="F146" s="88"/>
      <c r="G146" s="90">
        <f t="shared" si="9"/>
        <v>1978.8</v>
      </c>
      <c r="H146" s="90">
        <f t="shared" si="9"/>
        <v>0</v>
      </c>
      <c r="I146" s="90">
        <f t="shared" si="9"/>
        <v>1978.8</v>
      </c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</row>
    <row r="147" spans="1:35" s="81" customFormat="1" ht="22.5" customHeight="1">
      <c r="A147" s="102" t="s">
        <v>424</v>
      </c>
      <c r="B147" s="88" t="s">
        <v>283</v>
      </c>
      <c r="C147" s="88" t="s">
        <v>344</v>
      </c>
      <c r="D147" s="88" t="s">
        <v>127</v>
      </c>
      <c r="E147" s="88" t="s">
        <v>452</v>
      </c>
      <c r="F147" s="88" t="s">
        <v>425</v>
      </c>
      <c r="G147" s="90">
        <v>1978.8</v>
      </c>
      <c r="H147" s="88"/>
      <c r="I147" s="90">
        <f>SUM(G147:H147)</f>
        <v>1978.8</v>
      </c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</row>
    <row r="148" spans="1:35" s="81" customFormat="1" ht="112.5" customHeight="1">
      <c r="A148" s="104" t="s">
        <v>431</v>
      </c>
      <c r="B148" s="88" t="s">
        <v>283</v>
      </c>
      <c r="C148" s="88" t="s">
        <v>344</v>
      </c>
      <c r="D148" s="88" t="s">
        <v>127</v>
      </c>
      <c r="E148" s="93" t="s">
        <v>432</v>
      </c>
      <c r="F148" s="87"/>
      <c r="G148" s="90">
        <f aca="true" t="shared" si="10" ref="G148:I149">G149</f>
        <v>23274</v>
      </c>
      <c r="H148" s="101">
        <f t="shared" si="10"/>
        <v>0</v>
      </c>
      <c r="I148" s="90">
        <f t="shared" si="10"/>
        <v>23274</v>
      </c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</row>
    <row r="149" spans="1:35" s="81" customFormat="1" ht="81.75" customHeight="1">
      <c r="A149" s="92" t="s">
        <v>433</v>
      </c>
      <c r="B149" s="88" t="s">
        <v>283</v>
      </c>
      <c r="C149" s="88" t="s">
        <v>344</v>
      </c>
      <c r="D149" s="88" t="s">
        <v>127</v>
      </c>
      <c r="E149" s="93" t="s">
        <v>434</v>
      </c>
      <c r="F149" s="87"/>
      <c r="G149" s="90">
        <f t="shared" si="10"/>
        <v>23274</v>
      </c>
      <c r="H149" s="101">
        <f t="shared" si="10"/>
        <v>0</v>
      </c>
      <c r="I149" s="90">
        <f t="shared" si="10"/>
        <v>23274</v>
      </c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</row>
    <row r="150" spans="1:35" s="81" customFormat="1" ht="48.75" customHeight="1">
      <c r="A150" s="87" t="s">
        <v>430</v>
      </c>
      <c r="B150" s="88" t="s">
        <v>283</v>
      </c>
      <c r="C150" s="88" t="s">
        <v>344</v>
      </c>
      <c r="D150" s="88" t="s">
        <v>127</v>
      </c>
      <c r="E150" s="93" t="s">
        <v>434</v>
      </c>
      <c r="F150" s="87">
        <v>611</v>
      </c>
      <c r="G150" s="90">
        <v>23274</v>
      </c>
      <c r="H150" s="101"/>
      <c r="I150" s="90">
        <f>SUM(G150:H150)</f>
        <v>23274</v>
      </c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</row>
    <row r="151" spans="1:35" s="81" customFormat="1" ht="24.75" customHeight="1">
      <c r="A151" s="87" t="s">
        <v>311</v>
      </c>
      <c r="B151" s="88" t="s">
        <v>283</v>
      </c>
      <c r="C151" s="88" t="s">
        <v>344</v>
      </c>
      <c r="D151" s="88" t="s">
        <v>127</v>
      </c>
      <c r="E151" s="93" t="s">
        <v>312</v>
      </c>
      <c r="F151" s="87"/>
      <c r="G151" s="90">
        <f>G153</f>
        <v>0</v>
      </c>
      <c r="H151" s="101">
        <f>H153</f>
        <v>229.65</v>
      </c>
      <c r="I151" s="90">
        <f>I153</f>
        <v>229.65</v>
      </c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</row>
    <row r="152" spans="1:35" s="81" customFormat="1" ht="54" customHeight="1">
      <c r="A152" s="87" t="s">
        <v>453</v>
      </c>
      <c r="B152" s="88" t="s">
        <v>283</v>
      </c>
      <c r="C152" s="88" t="s">
        <v>344</v>
      </c>
      <c r="D152" s="88" t="s">
        <v>127</v>
      </c>
      <c r="E152" s="93" t="s">
        <v>440</v>
      </c>
      <c r="F152" s="87"/>
      <c r="G152" s="90">
        <f>G153</f>
        <v>0</v>
      </c>
      <c r="H152" s="101">
        <f>H153</f>
        <v>229.65</v>
      </c>
      <c r="I152" s="90">
        <f>I153</f>
        <v>229.65</v>
      </c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</row>
    <row r="153" spans="1:35" s="81" customFormat="1" ht="18.75" customHeight="1">
      <c r="A153" s="102" t="s">
        <v>424</v>
      </c>
      <c r="B153" s="88" t="s">
        <v>283</v>
      </c>
      <c r="C153" s="88" t="s">
        <v>344</v>
      </c>
      <c r="D153" s="88" t="s">
        <v>127</v>
      </c>
      <c r="E153" s="93" t="s">
        <v>440</v>
      </c>
      <c r="F153" s="87">
        <v>612</v>
      </c>
      <c r="G153" s="90"/>
      <c r="H153" s="101">
        <v>229.65</v>
      </c>
      <c r="I153" s="90">
        <f>G153+H153</f>
        <v>229.65</v>
      </c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</row>
    <row r="154" spans="1:35" s="81" customFormat="1" ht="15.75" customHeight="1">
      <c r="A154" s="87" t="s">
        <v>454</v>
      </c>
      <c r="B154" s="88" t="s">
        <v>283</v>
      </c>
      <c r="C154" s="88" t="s">
        <v>344</v>
      </c>
      <c r="D154" s="88" t="s">
        <v>410</v>
      </c>
      <c r="E154" s="88"/>
      <c r="F154" s="88"/>
      <c r="G154" s="89">
        <f>SUM(G155,G158)</f>
        <v>1510</v>
      </c>
      <c r="H154" s="89">
        <f>SUM(H155,H158,H161)</f>
        <v>97.5</v>
      </c>
      <c r="I154" s="89">
        <f>SUM(I155,I158,I161)</f>
        <v>1607.5</v>
      </c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</row>
    <row r="155" spans="1:35" s="81" customFormat="1" ht="15.75" customHeight="1">
      <c r="A155" s="87" t="s">
        <v>426</v>
      </c>
      <c r="B155" s="88" t="s">
        <v>283</v>
      </c>
      <c r="C155" s="88" t="s">
        <v>344</v>
      </c>
      <c r="D155" s="88" t="s">
        <v>410</v>
      </c>
      <c r="E155" s="88" t="s">
        <v>427</v>
      </c>
      <c r="F155" s="88"/>
      <c r="G155" s="90">
        <f>SUM(G156)</f>
        <v>539</v>
      </c>
      <c r="H155" s="90">
        <f>SUM(H156)</f>
        <v>0</v>
      </c>
      <c r="I155" s="90">
        <f>SUM(I156)</f>
        <v>539</v>
      </c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</row>
    <row r="156" spans="1:35" s="81" customFormat="1" ht="15.75" customHeight="1">
      <c r="A156" s="87" t="s">
        <v>428</v>
      </c>
      <c r="B156" s="88" t="s">
        <v>283</v>
      </c>
      <c r="C156" s="88" t="s">
        <v>344</v>
      </c>
      <c r="D156" s="88" t="s">
        <v>410</v>
      </c>
      <c r="E156" s="88" t="s">
        <v>429</v>
      </c>
      <c r="F156" s="88"/>
      <c r="G156" s="90">
        <f>SUM(G157:G157)</f>
        <v>539</v>
      </c>
      <c r="H156" s="90">
        <f>SUM(H157:H157)</f>
        <v>0</v>
      </c>
      <c r="I156" s="90">
        <f>SUM(I157:I157)</f>
        <v>539</v>
      </c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</row>
    <row r="157" spans="1:35" s="81" customFormat="1" ht="51.75" customHeight="1">
      <c r="A157" s="87" t="s">
        <v>430</v>
      </c>
      <c r="B157" s="88" t="s">
        <v>283</v>
      </c>
      <c r="C157" s="88" t="s">
        <v>344</v>
      </c>
      <c r="D157" s="88" t="s">
        <v>410</v>
      </c>
      <c r="E157" s="88" t="s">
        <v>429</v>
      </c>
      <c r="F157" s="87">
        <v>611</v>
      </c>
      <c r="G157" s="90">
        <v>539</v>
      </c>
      <c r="H157" s="87"/>
      <c r="I157" s="90">
        <f>SUM(G157:H157)</f>
        <v>539</v>
      </c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</row>
    <row r="158" spans="1:35" s="81" customFormat="1" ht="109.5" customHeight="1">
      <c r="A158" s="104" t="s">
        <v>431</v>
      </c>
      <c r="B158" s="88" t="s">
        <v>283</v>
      </c>
      <c r="C158" s="88" t="s">
        <v>344</v>
      </c>
      <c r="D158" s="88" t="s">
        <v>410</v>
      </c>
      <c r="E158" s="93" t="s">
        <v>432</v>
      </c>
      <c r="F158" s="87"/>
      <c r="G158" s="90">
        <f aca="true" t="shared" si="11" ref="G158:I159">G159</f>
        <v>971</v>
      </c>
      <c r="H158" s="105">
        <f t="shared" si="11"/>
        <v>0</v>
      </c>
      <c r="I158" s="90">
        <f t="shared" si="11"/>
        <v>971</v>
      </c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</row>
    <row r="159" spans="1:35" s="81" customFormat="1" ht="79.5" customHeight="1">
      <c r="A159" s="92" t="s">
        <v>433</v>
      </c>
      <c r="B159" s="88" t="s">
        <v>283</v>
      </c>
      <c r="C159" s="88" t="s">
        <v>344</v>
      </c>
      <c r="D159" s="88" t="s">
        <v>410</v>
      </c>
      <c r="E159" s="93" t="s">
        <v>434</v>
      </c>
      <c r="F159" s="87"/>
      <c r="G159" s="90">
        <f t="shared" si="11"/>
        <v>971</v>
      </c>
      <c r="H159" s="105">
        <f t="shared" si="11"/>
        <v>0</v>
      </c>
      <c r="I159" s="90">
        <f t="shared" si="11"/>
        <v>971</v>
      </c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</row>
    <row r="160" spans="1:35" s="81" customFormat="1" ht="49.5" customHeight="1">
      <c r="A160" s="87" t="s">
        <v>430</v>
      </c>
      <c r="B160" s="88" t="s">
        <v>283</v>
      </c>
      <c r="C160" s="88" t="s">
        <v>344</v>
      </c>
      <c r="D160" s="88" t="s">
        <v>410</v>
      </c>
      <c r="E160" s="93" t="s">
        <v>434</v>
      </c>
      <c r="F160" s="87">
        <v>611</v>
      </c>
      <c r="G160" s="90">
        <v>971</v>
      </c>
      <c r="H160" s="105"/>
      <c r="I160" s="90">
        <f>SUM(G160:H160)</f>
        <v>971</v>
      </c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</row>
    <row r="161" spans="1:35" s="81" customFormat="1" ht="18" customHeight="1">
      <c r="A161" s="87" t="s">
        <v>311</v>
      </c>
      <c r="B161" s="88" t="s">
        <v>283</v>
      </c>
      <c r="C161" s="88" t="s">
        <v>455</v>
      </c>
      <c r="D161" s="88" t="s">
        <v>410</v>
      </c>
      <c r="E161" s="93" t="s">
        <v>312</v>
      </c>
      <c r="F161" s="87"/>
      <c r="G161" s="90">
        <f>G163</f>
        <v>0</v>
      </c>
      <c r="H161" s="105">
        <f>H163</f>
        <v>97.5</v>
      </c>
      <c r="I161" s="90">
        <f>I163</f>
        <v>97.5</v>
      </c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</row>
    <row r="162" spans="1:35" s="81" customFormat="1" ht="18" customHeight="1">
      <c r="A162" s="102" t="s">
        <v>424</v>
      </c>
      <c r="B162" s="88" t="s">
        <v>283</v>
      </c>
      <c r="C162" s="88" t="s">
        <v>344</v>
      </c>
      <c r="D162" s="88" t="s">
        <v>410</v>
      </c>
      <c r="E162" s="93" t="s">
        <v>440</v>
      </c>
      <c r="F162" s="87"/>
      <c r="G162" s="90">
        <f>G163</f>
        <v>0</v>
      </c>
      <c r="H162" s="105">
        <f>H163</f>
        <v>97.5</v>
      </c>
      <c r="I162" s="90">
        <f>I163</f>
        <v>97.5</v>
      </c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</row>
    <row r="163" spans="1:35" s="81" customFormat="1" ht="21.75" customHeight="1">
      <c r="A163" s="87" t="s">
        <v>424</v>
      </c>
      <c r="B163" s="88" t="s">
        <v>283</v>
      </c>
      <c r="C163" s="88" t="s">
        <v>455</v>
      </c>
      <c r="D163" s="88" t="s">
        <v>410</v>
      </c>
      <c r="E163" s="93" t="s">
        <v>440</v>
      </c>
      <c r="F163" s="87">
        <v>612</v>
      </c>
      <c r="G163" s="90"/>
      <c r="H163" s="105">
        <v>97.5</v>
      </c>
      <c r="I163" s="90">
        <f>G163+H163</f>
        <v>97.5</v>
      </c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</row>
    <row r="164" spans="1:35" s="81" customFormat="1" ht="15.75" customHeight="1">
      <c r="A164" s="87" t="s">
        <v>456</v>
      </c>
      <c r="B164" s="88" t="s">
        <v>283</v>
      </c>
      <c r="C164" s="88" t="s">
        <v>344</v>
      </c>
      <c r="D164" s="88" t="s">
        <v>286</v>
      </c>
      <c r="E164" s="88"/>
      <c r="F164" s="88"/>
      <c r="G164" s="89">
        <f>SUM(G165,G168,G171)</f>
        <v>5258.2</v>
      </c>
      <c r="H164" s="89">
        <f>H165+H168+H174</f>
        <v>97.5</v>
      </c>
      <c r="I164" s="89">
        <f>SUM(I165,I168,I171,I174)</f>
        <v>5355.7</v>
      </c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</row>
    <row r="165" spans="1:35" s="81" customFormat="1" ht="15.75" customHeight="1">
      <c r="A165" s="87" t="s">
        <v>426</v>
      </c>
      <c r="B165" s="88" t="s">
        <v>283</v>
      </c>
      <c r="C165" s="88" t="s">
        <v>344</v>
      </c>
      <c r="D165" s="88" t="s">
        <v>286</v>
      </c>
      <c r="E165" s="88" t="s">
        <v>429</v>
      </c>
      <c r="F165" s="88"/>
      <c r="G165" s="90">
        <f>SUM(G166)</f>
        <v>1373</v>
      </c>
      <c r="H165" s="90">
        <f>SUM(H166)</f>
        <v>0</v>
      </c>
      <c r="I165" s="90">
        <f>SUM(I166)</f>
        <v>1373</v>
      </c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</row>
    <row r="166" spans="1:35" s="81" customFormat="1" ht="15.75" customHeight="1">
      <c r="A166" s="87" t="s">
        <v>428</v>
      </c>
      <c r="B166" s="88" t="s">
        <v>283</v>
      </c>
      <c r="C166" s="88" t="s">
        <v>344</v>
      </c>
      <c r="D166" s="88" t="s">
        <v>286</v>
      </c>
      <c r="E166" s="88" t="s">
        <v>429</v>
      </c>
      <c r="F166" s="88"/>
      <c r="G166" s="90">
        <f>SUM(G167:G167)</f>
        <v>1373</v>
      </c>
      <c r="H166" s="90">
        <f>SUM(H167:H167)</f>
        <v>0</v>
      </c>
      <c r="I166" s="90">
        <f>SUM(I167:I167)</f>
        <v>1373</v>
      </c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</row>
    <row r="167" spans="1:35" s="81" customFormat="1" ht="51.75" customHeight="1">
      <c r="A167" s="87" t="s">
        <v>430</v>
      </c>
      <c r="B167" s="88" t="s">
        <v>283</v>
      </c>
      <c r="C167" s="88" t="s">
        <v>344</v>
      </c>
      <c r="D167" s="88" t="s">
        <v>286</v>
      </c>
      <c r="E167" s="88" t="s">
        <v>429</v>
      </c>
      <c r="F167" s="87">
        <v>611</v>
      </c>
      <c r="G167" s="90">
        <f>19+1354</f>
        <v>1373</v>
      </c>
      <c r="H167" s="87"/>
      <c r="I167" s="90">
        <f>SUM(G167:H167)</f>
        <v>1373</v>
      </c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</row>
    <row r="168" spans="1:35" s="81" customFormat="1" ht="15.75" customHeight="1">
      <c r="A168" s="87" t="s">
        <v>449</v>
      </c>
      <c r="B168" s="88" t="s">
        <v>283</v>
      </c>
      <c r="C168" s="88" t="s">
        <v>344</v>
      </c>
      <c r="D168" s="88" t="s">
        <v>286</v>
      </c>
      <c r="E168" s="88" t="s">
        <v>450</v>
      </c>
      <c r="F168" s="88"/>
      <c r="G168" s="90">
        <f aca="true" t="shared" si="12" ref="G168:I169">SUM(G169)</f>
        <v>1313.2</v>
      </c>
      <c r="H168" s="90">
        <f t="shared" si="12"/>
        <v>0</v>
      </c>
      <c r="I168" s="90">
        <f t="shared" si="12"/>
        <v>1313.2</v>
      </c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</row>
    <row r="169" spans="1:35" s="81" customFormat="1" ht="15.75" customHeight="1">
      <c r="A169" s="87" t="s">
        <v>451</v>
      </c>
      <c r="B169" s="88" t="s">
        <v>283</v>
      </c>
      <c r="C169" s="88" t="s">
        <v>344</v>
      </c>
      <c r="D169" s="88" t="s">
        <v>286</v>
      </c>
      <c r="E169" s="88" t="s">
        <v>452</v>
      </c>
      <c r="F169" s="88"/>
      <c r="G169" s="90">
        <f t="shared" si="12"/>
        <v>1313.2</v>
      </c>
      <c r="H169" s="90">
        <f t="shared" si="12"/>
        <v>0</v>
      </c>
      <c r="I169" s="90">
        <f t="shared" si="12"/>
        <v>1313.2</v>
      </c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</row>
    <row r="170" spans="1:35" s="81" customFormat="1" ht="15.75" customHeight="1">
      <c r="A170" s="102" t="s">
        <v>424</v>
      </c>
      <c r="B170" s="88" t="s">
        <v>283</v>
      </c>
      <c r="C170" s="88" t="s">
        <v>344</v>
      </c>
      <c r="D170" s="88" t="s">
        <v>286</v>
      </c>
      <c r="E170" s="88" t="s">
        <v>452</v>
      </c>
      <c r="F170" s="88" t="s">
        <v>425</v>
      </c>
      <c r="G170" s="90">
        <v>1313.2</v>
      </c>
      <c r="H170" s="88"/>
      <c r="I170" s="90">
        <f>SUM(G170:H170)</f>
        <v>1313.2</v>
      </c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</row>
    <row r="171" spans="1:35" s="81" customFormat="1" ht="112.5" customHeight="1">
      <c r="A171" s="104" t="s">
        <v>431</v>
      </c>
      <c r="B171" s="88" t="s">
        <v>283</v>
      </c>
      <c r="C171" s="88" t="s">
        <v>344</v>
      </c>
      <c r="D171" s="88" t="s">
        <v>286</v>
      </c>
      <c r="E171" s="93" t="s">
        <v>432</v>
      </c>
      <c r="F171" s="87"/>
      <c r="G171" s="90">
        <f aca="true" t="shared" si="13" ref="G171:I172">G172</f>
        <v>2572</v>
      </c>
      <c r="H171" s="101">
        <f t="shared" si="13"/>
        <v>0</v>
      </c>
      <c r="I171" s="90">
        <f t="shared" si="13"/>
        <v>2572</v>
      </c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</row>
    <row r="172" spans="1:35" s="81" customFormat="1" ht="84.75" customHeight="1">
      <c r="A172" s="92" t="s">
        <v>433</v>
      </c>
      <c r="B172" s="88" t="s">
        <v>283</v>
      </c>
      <c r="C172" s="88" t="s">
        <v>344</v>
      </c>
      <c r="D172" s="88" t="s">
        <v>286</v>
      </c>
      <c r="E172" s="93" t="s">
        <v>434</v>
      </c>
      <c r="F172" s="87"/>
      <c r="G172" s="90">
        <f t="shared" si="13"/>
        <v>2572</v>
      </c>
      <c r="H172" s="101">
        <f t="shared" si="13"/>
        <v>0</v>
      </c>
      <c r="I172" s="90">
        <f t="shared" si="13"/>
        <v>2572</v>
      </c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</row>
    <row r="173" spans="1:35" s="81" customFormat="1" ht="51" customHeight="1">
      <c r="A173" s="87" t="s">
        <v>430</v>
      </c>
      <c r="B173" s="88" t="s">
        <v>283</v>
      </c>
      <c r="C173" s="88" t="s">
        <v>344</v>
      </c>
      <c r="D173" s="88" t="s">
        <v>286</v>
      </c>
      <c r="E173" s="93" t="s">
        <v>434</v>
      </c>
      <c r="F173" s="87">
        <v>611</v>
      </c>
      <c r="G173" s="90">
        <v>2572</v>
      </c>
      <c r="H173" s="101">
        <v>0</v>
      </c>
      <c r="I173" s="90">
        <f>SUM(G173:H173)</f>
        <v>2572</v>
      </c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</row>
    <row r="174" spans="1:35" s="81" customFormat="1" ht="21.75" customHeight="1">
      <c r="A174" s="87" t="s">
        <v>311</v>
      </c>
      <c r="B174" s="88" t="s">
        <v>283</v>
      </c>
      <c r="C174" s="88" t="s">
        <v>344</v>
      </c>
      <c r="D174" s="88" t="s">
        <v>286</v>
      </c>
      <c r="E174" s="93" t="s">
        <v>312</v>
      </c>
      <c r="F174" s="87"/>
      <c r="G174" s="90">
        <f aca="true" t="shared" si="14" ref="G174:I175">G175</f>
        <v>0</v>
      </c>
      <c r="H174" s="101">
        <f t="shared" si="14"/>
        <v>97.5</v>
      </c>
      <c r="I174" s="90">
        <f t="shared" si="14"/>
        <v>97.5</v>
      </c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</row>
    <row r="175" spans="1:35" s="81" customFormat="1" ht="45.75" customHeight="1">
      <c r="A175" s="87" t="s">
        <v>453</v>
      </c>
      <c r="B175" s="88" t="s">
        <v>283</v>
      </c>
      <c r="C175" s="88" t="s">
        <v>344</v>
      </c>
      <c r="D175" s="88" t="s">
        <v>286</v>
      </c>
      <c r="E175" s="93" t="s">
        <v>440</v>
      </c>
      <c r="F175" s="87"/>
      <c r="G175" s="90">
        <f t="shared" si="14"/>
        <v>0</v>
      </c>
      <c r="H175" s="101">
        <f t="shared" si="14"/>
        <v>97.5</v>
      </c>
      <c r="I175" s="90">
        <f t="shared" si="14"/>
        <v>97.5</v>
      </c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</row>
    <row r="176" spans="1:35" s="81" customFormat="1" ht="17.25" customHeight="1">
      <c r="A176" s="87" t="s">
        <v>424</v>
      </c>
      <c r="B176" s="88" t="s">
        <v>283</v>
      </c>
      <c r="C176" s="88" t="s">
        <v>344</v>
      </c>
      <c r="D176" s="88" t="s">
        <v>286</v>
      </c>
      <c r="E176" s="93" t="s">
        <v>440</v>
      </c>
      <c r="F176" s="87">
        <v>612</v>
      </c>
      <c r="G176" s="90"/>
      <c r="H176" s="101">
        <v>97.5</v>
      </c>
      <c r="I176" s="90">
        <f>G176+H176</f>
        <v>97.5</v>
      </c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</row>
    <row r="177" spans="1:35" s="81" customFormat="1" ht="20.25" customHeight="1">
      <c r="A177" s="92" t="s">
        <v>457</v>
      </c>
      <c r="B177" s="88" t="s">
        <v>283</v>
      </c>
      <c r="C177" s="88" t="s">
        <v>344</v>
      </c>
      <c r="D177" s="88" t="s">
        <v>344</v>
      </c>
      <c r="E177" s="88"/>
      <c r="F177" s="107"/>
      <c r="G177" s="108">
        <f>G178+G181+G182</f>
        <v>10000.8</v>
      </c>
      <c r="H177" s="108">
        <f>H178+H181</f>
        <v>0</v>
      </c>
      <c r="I177" s="108">
        <f>I178+I181</f>
        <v>10000.8</v>
      </c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</row>
    <row r="178" spans="1:35" s="81" customFormat="1" ht="114.75" customHeight="1">
      <c r="A178" s="104" t="s">
        <v>431</v>
      </c>
      <c r="B178" s="88" t="s">
        <v>283</v>
      </c>
      <c r="C178" s="88" t="s">
        <v>344</v>
      </c>
      <c r="D178" s="88" t="s">
        <v>344</v>
      </c>
      <c r="E178" s="93" t="s">
        <v>432</v>
      </c>
      <c r="F178" s="107"/>
      <c r="G178" s="90">
        <f aca="true" t="shared" si="15" ref="G178:I179">G179</f>
        <v>9630</v>
      </c>
      <c r="H178" s="101">
        <f t="shared" si="15"/>
        <v>0</v>
      </c>
      <c r="I178" s="90">
        <f t="shared" si="15"/>
        <v>9630</v>
      </c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</row>
    <row r="179" spans="1:35" s="81" customFormat="1" ht="79.5" customHeight="1">
      <c r="A179" s="92" t="s">
        <v>433</v>
      </c>
      <c r="B179" s="88" t="s">
        <v>283</v>
      </c>
      <c r="C179" s="88" t="s">
        <v>344</v>
      </c>
      <c r="D179" s="88" t="s">
        <v>344</v>
      </c>
      <c r="E179" s="93" t="s">
        <v>434</v>
      </c>
      <c r="F179" s="107"/>
      <c r="G179" s="90">
        <f t="shared" si="15"/>
        <v>9630</v>
      </c>
      <c r="H179" s="101">
        <f t="shared" si="15"/>
        <v>0</v>
      </c>
      <c r="I179" s="90">
        <f t="shared" si="15"/>
        <v>9630</v>
      </c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</row>
    <row r="180" spans="1:35" s="81" customFormat="1" ht="18.75" customHeight="1">
      <c r="A180" s="92" t="s">
        <v>458</v>
      </c>
      <c r="B180" s="88" t="s">
        <v>283</v>
      </c>
      <c r="C180" s="88" t="s">
        <v>344</v>
      </c>
      <c r="D180" s="88" t="s">
        <v>344</v>
      </c>
      <c r="E180" s="93" t="s">
        <v>434</v>
      </c>
      <c r="F180" s="107">
        <v>530</v>
      </c>
      <c r="G180" s="90">
        <v>9630</v>
      </c>
      <c r="H180" s="101"/>
      <c r="I180" s="90">
        <f>SUM(G180:H180)</f>
        <v>9630</v>
      </c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</row>
    <row r="181" spans="1:35" s="81" customFormat="1" ht="15.75">
      <c r="A181" s="87" t="s">
        <v>311</v>
      </c>
      <c r="B181" s="88" t="s">
        <v>283</v>
      </c>
      <c r="C181" s="88" t="s">
        <v>344</v>
      </c>
      <c r="D181" s="88" t="s">
        <v>344</v>
      </c>
      <c r="E181" s="88" t="s">
        <v>312</v>
      </c>
      <c r="F181" s="100"/>
      <c r="G181" s="90"/>
      <c r="H181" s="101">
        <f>H182</f>
        <v>0</v>
      </c>
      <c r="I181" s="90">
        <f>I182</f>
        <v>370.8</v>
      </c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</row>
    <row r="182" spans="1:35" s="81" customFormat="1" ht="63">
      <c r="A182" s="87" t="s">
        <v>459</v>
      </c>
      <c r="B182" s="88" t="s">
        <v>283</v>
      </c>
      <c r="C182" s="88" t="s">
        <v>344</v>
      </c>
      <c r="D182" s="88" t="s">
        <v>344</v>
      </c>
      <c r="E182" s="88" t="s">
        <v>460</v>
      </c>
      <c r="F182" s="100"/>
      <c r="G182" s="90">
        <f>G183</f>
        <v>370.8</v>
      </c>
      <c r="H182" s="101">
        <f>H183</f>
        <v>0</v>
      </c>
      <c r="I182" s="90">
        <f>I183</f>
        <v>370.8</v>
      </c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</row>
    <row r="183" spans="1:35" s="81" customFormat="1" ht="15.75">
      <c r="A183" s="102" t="s">
        <v>424</v>
      </c>
      <c r="B183" s="88" t="s">
        <v>283</v>
      </c>
      <c r="C183" s="88" t="s">
        <v>344</v>
      </c>
      <c r="D183" s="88" t="s">
        <v>344</v>
      </c>
      <c r="E183" s="88" t="s">
        <v>460</v>
      </c>
      <c r="F183" s="100" t="s">
        <v>425</v>
      </c>
      <c r="G183" s="90">
        <v>370.8</v>
      </c>
      <c r="H183" s="101"/>
      <c r="I183" s="90">
        <f>SUM(G183:H183)</f>
        <v>370.8</v>
      </c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</row>
    <row r="184" spans="1:35" s="81" customFormat="1" ht="15.75">
      <c r="A184" s="87" t="s">
        <v>461</v>
      </c>
      <c r="B184" s="88" t="s">
        <v>283</v>
      </c>
      <c r="C184" s="88" t="s">
        <v>164</v>
      </c>
      <c r="D184" s="88" t="s">
        <v>114</v>
      </c>
      <c r="E184" s="88"/>
      <c r="F184" s="88"/>
      <c r="G184" s="89">
        <f>SUM(G185,G190,G201)</f>
        <v>4360</v>
      </c>
      <c r="H184" s="89">
        <f>SUM(H185,H190,H201)</f>
        <v>0</v>
      </c>
      <c r="I184" s="89">
        <f>SUM(I185,I190,I201)</f>
        <v>4360</v>
      </c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</row>
    <row r="185" spans="1:35" s="81" customFormat="1" ht="15.75">
      <c r="A185" s="87" t="s">
        <v>462</v>
      </c>
      <c r="B185" s="88" t="s">
        <v>283</v>
      </c>
      <c r="C185" s="88" t="s">
        <v>164</v>
      </c>
      <c r="D185" s="88" t="s">
        <v>117</v>
      </c>
      <c r="E185" s="88"/>
      <c r="F185" s="88"/>
      <c r="G185" s="89">
        <f aca="true" t="shared" si="16" ref="G185:I188">SUM(G186)</f>
        <v>2060</v>
      </c>
      <c r="H185" s="89">
        <f t="shared" si="16"/>
        <v>0</v>
      </c>
      <c r="I185" s="89">
        <f t="shared" si="16"/>
        <v>2060</v>
      </c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</row>
    <row r="186" spans="1:35" s="81" customFormat="1" ht="15.75">
      <c r="A186" s="87" t="s">
        <v>463</v>
      </c>
      <c r="B186" s="88" t="s">
        <v>283</v>
      </c>
      <c r="C186" s="88" t="s">
        <v>164</v>
      </c>
      <c r="D186" s="88" t="s">
        <v>117</v>
      </c>
      <c r="E186" s="88" t="s">
        <v>464</v>
      </c>
      <c r="F186" s="88"/>
      <c r="G186" s="90">
        <f t="shared" si="16"/>
        <v>2060</v>
      </c>
      <c r="H186" s="90">
        <f t="shared" si="16"/>
        <v>0</v>
      </c>
      <c r="I186" s="90">
        <f t="shared" si="16"/>
        <v>2060</v>
      </c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</row>
    <row r="187" spans="1:35" s="81" customFormat="1" ht="31.5">
      <c r="A187" s="87" t="s">
        <v>465</v>
      </c>
      <c r="B187" s="88" t="s">
        <v>283</v>
      </c>
      <c r="C187" s="88" t="s">
        <v>164</v>
      </c>
      <c r="D187" s="88" t="s">
        <v>117</v>
      </c>
      <c r="E187" s="88" t="s">
        <v>466</v>
      </c>
      <c r="F187" s="88"/>
      <c r="G187" s="90">
        <f t="shared" si="16"/>
        <v>2060</v>
      </c>
      <c r="H187" s="90">
        <f t="shared" si="16"/>
        <v>0</v>
      </c>
      <c r="I187" s="90">
        <f t="shared" si="16"/>
        <v>2060</v>
      </c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</row>
    <row r="188" spans="1:35" s="81" customFormat="1" ht="47.25">
      <c r="A188" s="87" t="s">
        <v>467</v>
      </c>
      <c r="B188" s="88" t="s">
        <v>283</v>
      </c>
      <c r="C188" s="88" t="s">
        <v>164</v>
      </c>
      <c r="D188" s="88" t="s">
        <v>117</v>
      </c>
      <c r="E188" s="88" t="s">
        <v>468</v>
      </c>
      <c r="F188" s="88"/>
      <c r="G188" s="90">
        <f t="shared" si="16"/>
        <v>2060</v>
      </c>
      <c r="H188" s="90">
        <f t="shared" si="16"/>
        <v>0</v>
      </c>
      <c r="I188" s="90">
        <f t="shared" si="16"/>
        <v>2060</v>
      </c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</row>
    <row r="189" spans="1:35" s="81" customFormat="1" ht="31.5">
      <c r="A189" s="87" t="s">
        <v>469</v>
      </c>
      <c r="B189" s="88" t="s">
        <v>283</v>
      </c>
      <c r="C189" s="88" t="s">
        <v>164</v>
      </c>
      <c r="D189" s="88" t="s">
        <v>117</v>
      </c>
      <c r="E189" s="88" t="s">
        <v>468</v>
      </c>
      <c r="F189" s="88" t="s">
        <v>470</v>
      </c>
      <c r="G189" s="90">
        <f>1958+102</f>
        <v>2060</v>
      </c>
      <c r="H189" s="88"/>
      <c r="I189" s="90">
        <f>SUM(G189:H189)</f>
        <v>2060</v>
      </c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</row>
    <row r="190" spans="1:35" s="81" customFormat="1" ht="15.75">
      <c r="A190" s="87" t="s">
        <v>471</v>
      </c>
      <c r="B190" s="88" t="s">
        <v>283</v>
      </c>
      <c r="C190" s="88" t="s">
        <v>164</v>
      </c>
      <c r="D190" s="88" t="s">
        <v>410</v>
      </c>
      <c r="E190" s="88"/>
      <c r="F190" s="88"/>
      <c r="G190" s="90">
        <f>SUM(G193,G197,G191)</f>
        <v>2179.32</v>
      </c>
      <c r="H190" s="90">
        <f>SUM(H193,H197,H191)</f>
        <v>0</v>
      </c>
      <c r="I190" s="90">
        <f>SUM(I193,I197,I191)</f>
        <v>2179.32</v>
      </c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</row>
    <row r="191" spans="1:35" s="81" customFormat="1" ht="12.75" customHeight="1" hidden="1">
      <c r="A191" s="94" t="s">
        <v>309</v>
      </c>
      <c r="B191" s="88" t="s">
        <v>283</v>
      </c>
      <c r="C191" s="88" t="s">
        <v>164</v>
      </c>
      <c r="D191" s="88" t="s">
        <v>410</v>
      </c>
      <c r="E191" s="88" t="s">
        <v>310</v>
      </c>
      <c r="F191" s="88"/>
      <c r="G191" s="90">
        <f>G192</f>
        <v>0</v>
      </c>
      <c r="H191" s="90">
        <f>H192</f>
        <v>0</v>
      </c>
      <c r="I191" s="90">
        <f>I192</f>
        <v>0</v>
      </c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</row>
    <row r="192" spans="1:35" s="81" customFormat="1" ht="31.5" hidden="1">
      <c r="A192" s="87" t="s">
        <v>297</v>
      </c>
      <c r="B192" s="88" t="s">
        <v>283</v>
      </c>
      <c r="C192" s="88" t="s">
        <v>164</v>
      </c>
      <c r="D192" s="88" t="s">
        <v>410</v>
      </c>
      <c r="E192" s="88" t="s">
        <v>310</v>
      </c>
      <c r="F192" s="88" t="s">
        <v>298</v>
      </c>
      <c r="G192" s="90">
        <v>0</v>
      </c>
      <c r="H192" s="90">
        <v>0</v>
      </c>
      <c r="I192" s="90">
        <f>SUM(G192:H192)</f>
        <v>0</v>
      </c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</row>
    <row r="193" spans="1:35" s="81" customFormat="1" ht="15.75">
      <c r="A193" s="87" t="s">
        <v>472</v>
      </c>
      <c r="B193" s="88" t="s">
        <v>283</v>
      </c>
      <c r="C193" s="88" t="s">
        <v>164</v>
      </c>
      <c r="D193" s="88" t="s">
        <v>410</v>
      </c>
      <c r="E193" s="88" t="s">
        <v>473</v>
      </c>
      <c r="F193" s="88"/>
      <c r="G193" s="90">
        <f>SUM(G194)</f>
        <v>1600</v>
      </c>
      <c r="H193" s="90">
        <f>SUM(H194)</f>
        <v>0</v>
      </c>
      <c r="I193" s="90">
        <f>SUM(I194)</f>
        <v>1600</v>
      </c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</row>
    <row r="194" spans="1:35" s="81" customFormat="1" ht="15.75">
      <c r="A194" s="87" t="s">
        <v>474</v>
      </c>
      <c r="B194" s="88" t="s">
        <v>283</v>
      </c>
      <c r="C194" s="88" t="s">
        <v>164</v>
      </c>
      <c r="D194" s="88" t="s">
        <v>410</v>
      </c>
      <c r="E194" s="88" t="s">
        <v>475</v>
      </c>
      <c r="F194" s="88"/>
      <c r="G194" s="90">
        <f>SUM(G195,G196)</f>
        <v>1600</v>
      </c>
      <c r="H194" s="90">
        <f>SUM(H195,H196)</f>
        <v>0</v>
      </c>
      <c r="I194" s="90">
        <f>SUM(I195,I196)</f>
        <v>1600</v>
      </c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</row>
    <row r="195" spans="1:35" s="81" customFormat="1" ht="15.75">
      <c r="A195" s="102" t="s">
        <v>424</v>
      </c>
      <c r="B195" s="88" t="s">
        <v>283</v>
      </c>
      <c r="C195" s="88" t="s">
        <v>164</v>
      </c>
      <c r="D195" s="88" t="s">
        <v>410</v>
      </c>
      <c r="E195" s="88" t="s">
        <v>475</v>
      </c>
      <c r="F195" s="88" t="s">
        <v>425</v>
      </c>
      <c r="G195" s="90">
        <v>800</v>
      </c>
      <c r="H195" s="88"/>
      <c r="I195" s="90">
        <f>SUM(G195:H195)</f>
        <v>800</v>
      </c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</row>
    <row r="196" spans="1:35" s="81" customFormat="1" ht="48" customHeight="1">
      <c r="A196" s="87" t="s">
        <v>337</v>
      </c>
      <c r="B196" s="88" t="s">
        <v>283</v>
      </c>
      <c r="C196" s="88" t="s">
        <v>164</v>
      </c>
      <c r="D196" s="88" t="s">
        <v>410</v>
      </c>
      <c r="E196" s="88" t="s">
        <v>475</v>
      </c>
      <c r="F196" s="88" t="s">
        <v>338</v>
      </c>
      <c r="G196" s="90">
        <f>800</f>
        <v>800</v>
      </c>
      <c r="H196" s="88"/>
      <c r="I196" s="90">
        <f>SUM(G196:H196)</f>
        <v>800</v>
      </c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</row>
    <row r="197" spans="1:35" s="81" customFormat="1" ht="31.5">
      <c r="A197" s="87" t="s">
        <v>476</v>
      </c>
      <c r="B197" s="88" t="s">
        <v>283</v>
      </c>
      <c r="C197" s="88" t="s">
        <v>164</v>
      </c>
      <c r="D197" s="88" t="s">
        <v>410</v>
      </c>
      <c r="E197" s="88" t="s">
        <v>477</v>
      </c>
      <c r="F197" s="88"/>
      <c r="G197" s="90">
        <f>SUM(G198)</f>
        <v>579.32</v>
      </c>
      <c r="H197" s="90">
        <f>SUM(H198)</f>
        <v>0</v>
      </c>
      <c r="I197" s="90">
        <f>SUM(I198)</f>
        <v>579.32</v>
      </c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</row>
    <row r="198" spans="1:35" s="81" customFormat="1" ht="15.75">
      <c r="A198" s="87" t="s">
        <v>478</v>
      </c>
      <c r="B198" s="88" t="s">
        <v>283</v>
      </c>
      <c r="C198" s="88" t="s">
        <v>164</v>
      </c>
      <c r="D198" s="88" t="s">
        <v>410</v>
      </c>
      <c r="E198" s="88" t="s">
        <v>479</v>
      </c>
      <c r="F198" s="88"/>
      <c r="G198" s="90">
        <f>SUM(G199:G200)</f>
        <v>579.32</v>
      </c>
      <c r="H198" s="90">
        <f>SUM(H199:H200)</f>
        <v>0</v>
      </c>
      <c r="I198" s="90">
        <f>SUM(I199:I200)</f>
        <v>579.32</v>
      </c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</row>
    <row r="199" spans="1:35" s="81" customFormat="1" ht="31.5">
      <c r="A199" s="87" t="s">
        <v>297</v>
      </c>
      <c r="B199" s="88" t="s">
        <v>283</v>
      </c>
      <c r="C199" s="88" t="s">
        <v>164</v>
      </c>
      <c r="D199" s="88" t="s">
        <v>410</v>
      </c>
      <c r="E199" s="88" t="s">
        <v>479</v>
      </c>
      <c r="F199" s="88" t="s">
        <v>298</v>
      </c>
      <c r="G199" s="90">
        <v>579.32</v>
      </c>
      <c r="H199" s="101">
        <v>0</v>
      </c>
      <c r="I199" s="90">
        <f>SUM(G199:H199)</f>
        <v>579.32</v>
      </c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</row>
    <row r="200" spans="1:35" s="81" customFormat="1" ht="31.5">
      <c r="A200" s="87" t="s">
        <v>480</v>
      </c>
      <c r="B200" s="88" t="s">
        <v>283</v>
      </c>
      <c r="C200" s="88" t="s">
        <v>164</v>
      </c>
      <c r="D200" s="88" t="s">
        <v>410</v>
      </c>
      <c r="E200" s="88" t="s">
        <v>479</v>
      </c>
      <c r="F200" s="88" t="s">
        <v>481</v>
      </c>
      <c r="G200" s="90">
        <v>0</v>
      </c>
      <c r="H200" s="101"/>
      <c r="I200" s="101">
        <f>SUM(G200:H200)</f>
        <v>0</v>
      </c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</row>
    <row r="201" spans="1:35" s="81" customFormat="1" ht="15.75">
      <c r="A201" s="87" t="s">
        <v>482</v>
      </c>
      <c r="B201" s="88" t="s">
        <v>283</v>
      </c>
      <c r="C201" s="88" t="s">
        <v>164</v>
      </c>
      <c r="D201" s="88" t="s">
        <v>129</v>
      </c>
      <c r="E201" s="88"/>
      <c r="F201" s="88"/>
      <c r="G201" s="90">
        <f aca="true" t="shared" si="17" ref="G201:I202">G202</f>
        <v>120.68</v>
      </c>
      <c r="H201" s="101">
        <f t="shared" si="17"/>
        <v>0</v>
      </c>
      <c r="I201" s="101">
        <f t="shared" si="17"/>
        <v>120.68</v>
      </c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</row>
    <row r="202" spans="1:35" s="81" customFormat="1" ht="31.5">
      <c r="A202" s="87" t="s">
        <v>476</v>
      </c>
      <c r="B202" s="88" t="s">
        <v>283</v>
      </c>
      <c r="C202" s="88" t="s">
        <v>164</v>
      </c>
      <c r="D202" s="88" t="s">
        <v>129</v>
      </c>
      <c r="E202" s="88" t="s">
        <v>477</v>
      </c>
      <c r="F202" s="88"/>
      <c r="G202" s="90">
        <f t="shared" si="17"/>
        <v>120.68</v>
      </c>
      <c r="H202" s="101">
        <f t="shared" si="17"/>
        <v>0</v>
      </c>
      <c r="I202" s="101">
        <f t="shared" si="17"/>
        <v>120.68</v>
      </c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</row>
    <row r="203" spans="1:35" s="81" customFormat="1" ht="31.5">
      <c r="A203" s="87" t="s">
        <v>480</v>
      </c>
      <c r="B203" s="88" t="s">
        <v>283</v>
      </c>
      <c r="C203" s="88" t="s">
        <v>164</v>
      </c>
      <c r="D203" s="88" t="s">
        <v>129</v>
      </c>
      <c r="E203" s="88" t="s">
        <v>479</v>
      </c>
      <c r="F203" s="88" t="s">
        <v>481</v>
      </c>
      <c r="G203" s="90">
        <v>120.68</v>
      </c>
      <c r="H203" s="101"/>
      <c r="I203" s="101">
        <f>G203+H203</f>
        <v>120.68</v>
      </c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</row>
    <row r="204" spans="1:35" s="81" customFormat="1" ht="9" customHeight="1">
      <c r="A204" s="87"/>
      <c r="B204" s="88"/>
      <c r="C204" s="88"/>
      <c r="D204" s="88"/>
      <c r="E204" s="88"/>
      <c r="F204" s="88"/>
      <c r="G204" s="90"/>
      <c r="H204" s="88"/>
      <c r="I204" s="9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</row>
    <row r="205" spans="1:35" s="86" customFormat="1" ht="31.5" hidden="1">
      <c r="A205" s="109" t="s">
        <v>483</v>
      </c>
      <c r="B205" s="110" t="s">
        <v>484</v>
      </c>
      <c r="C205" s="78"/>
      <c r="D205" s="78"/>
      <c r="E205" s="78"/>
      <c r="F205" s="78"/>
      <c r="G205" s="89">
        <f>SUM(G206,G248)</f>
        <v>0</v>
      </c>
      <c r="H205" s="78"/>
      <c r="I205" s="89">
        <f>SUM(I206,I248)</f>
        <v>0</v>
      </c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85"/>
      <c r="AC205" s="85"/>
      <c r="AD205" s="85"/>
      <c r="AE205" s="85"/>
      <c r="AF205" s="85"/>
      <c r="AG205" s="85"/>
      <c r="AH205" s="85"/>
      <c r="AI205" s="85"/>
    </row>
    <row r="206" spans="1:35" s="81" customFormat="1" ht="15.75" hidden="1">
      <c r="A206" s="87" t="s">
        <v>418</v>
      </c>
      <c r="B206" s="88" t="s">
        <v>283</v>
      </c>
      <c r="C206" s="88" t="s">
        <v>344</v>
      </c>
      <c r="D206" s="88" t="s">
        <v>114</v>
      </c>
      <c r="E206" s="88"/>
      <c r="F206" s="88"/>
      <c r="G206" s="89">
        <f>SUM(G207,G219,G233,G239)</f>
        <v>0</v>
      </c>
      <c r="H206" s="88"/>
      <c r="I206" s="89">
        <f>SUM(I207,I219,I233,I239)</f>
        <v>0</v>
      </c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</row>
    <row r="207" spans="1:35" s="81" customFormat="1" ht="15.75" hidden="1">
      <c r="A207" s="87" t="s">
        <v>419</v>
      </c>
      <c r="B207" s="88" t="s">
        <v>283</v>
      </c>
      <c r="C207" s="88" t="s">
        <v>344</v>
      </c>
      <c r="D207" s="88" t="s">
        <v>117</v>
      </c>
      <c r="E207" s="88"/>
      <c r="F207" s="88"/>
      <c r="G207" s="89">
        <f>SUM(G208,G214)</f>
        <v>0</v>
      </c>
      <c r="H207" s="88"/>
      <c r="I207" s="89">
        <f>SUM(I208,I214)</f>
        <v>0</v>
      </c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</row>
    <row r="208" spans="1:35" s="81" customFormat="1" ht="31.5" hidden="1">
      <c r="A208" s="87" t="s">
        <v>426</v>
      </c>
      <c r="B208" s="88" t="s">
        <v>283</v>
      </c>
      <c r="C208" s="88" t="s">
        <v>344</v>
      </c>
      <c r="D208" s="88" t="s">
        <v>117</v>
      </c>
      <c r="E208" s="88" t="s">
        <v>427</v>
      </c>
      <c r="F208" s="88"/>
      <c r="G208" s="90">
        <f>SUM(G209)</f>
        <v>0</v>
      </c>
      <c r="H208" s="88"/>
      <c r="I208" s="90">
        <f>SUM(I209)</f>
        <v>0</v>
      </c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</row>
    <row r="209" spans="1:35" s="81" customFormat="1" ht="31.5" hidden="1">
      <c r="A209" s="87" t="s">
        <v>428</v>
      </c>
      <c r="B209" s="88" t="s">
        <v>283</v>
      </c>
      <c r="C209" s="88" t="s">
        <v>344</v>
      </c>
      <c r="D209" s="88" t="s">
        <v>117</v>
      </c>
      <c r="E209" s="88" t="s">
        <v>429</v>
      </c>
      <c r="F209" s="88"/>
      <c r="G209" s="90">
        <f>SUM(G210:G213)</f>
        <v>0</v>
      </c>
      <c r="H209" s="88"/>
      <c r="I209" s="90">
        <f>SUM(I210:I213)</f>
        <v>0</v>
      </c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</row>
    <row r="210" spans="1:35" s="81" customFormat="1" ht="15.75" hidden="1">
      <c r="A210" s="87" t="s">
        <v>291</v>
      </c>
      <c r="B210" s="88" t="s">
        <v>283</v>
      </c>
      <c r="C210" s="88" t="s">
        <v>344</v>
      </c>
      <c r="D210" s="88" t="s">
        <v>117</v>
      </c>
      <c r="E210" s="88" t="s">
        <v>429</v>
      </c>
      <c r="F210" s="88" t="s">
        <v>292</v>
      </c>
      <c r="G210" s="90">
        <v>0</v>
      </c>
      <c r="H210" s="88"/>
      <c r="I210" s="90">
        <v>0</v>
      </c>
      <c r="J210" s="80"/>
      <c r="K210" s="80"/>
      <c r="L210" s="111"/>
      <c r="M210" s="111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</row>
    <row r="211" spans="1:35" s="81" customFormat="1" ht="31.5" hidden="1">
      <c r="A211" s="87" t="s">
        <v>293</v>
      </c>
      <c r="B211" s="88" t="s">
        <v>283</v>
      </c>
      <c r="C211" s="88" t="s">
        <v>344</v>
      </c>
      <c r="D211" s="88" t="s">
        <v>117</v>
      </c>
      <c r="E211" s="88" t="s">
        <v>429</v>
      </c>
      <c r="F211" s="88" t="s">
        <v>294</v>
      </c>
      <c r="G211" s="90">
        <v>0</v>
      </c>
      <c r="H211" s="88"/>
      <c r="I211" s="90">
        <v>0</v>
      </c>
      <c r="J211" s="80"/>
      <c r="K211" s="80"/>
      <c r="L211" s="111"/>
      <c r="M211" s="111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</row>
    <row r="212" spans="1:35" s="81" customFormat="1" ht="31.5" hidden="1">
      <c r="A212" s="87" t="s">
        <v>485</v>
      </c>
      <c r="B212" s="88" t="s">
        <v>283</v>
      </c>
      <c r="C212" s="88" t="s">
        <v>344</v>
      </c>
      <c r="D212" s="88" t="s">
        <v>117</v>
      </c>
      <c r="E212" s="88" t="s">
        <v>429</v>
      </c>
      <c r="F212" s="88" t="s">
        <v>486</v>
      </c>
      <c r="G212" s="90">
        <v>0</v>
      </c>
      <c r="H212" s="88"/>
      <c r="I212" s="90">
        <v>0</v>
      </c>
      <c r="J212" s="80"/>
      <c r="K212" s="80"/>
      <c r="L212" s="111"/>
      <c r="M212" s="111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</row>
    <row r="213" spans="1:35" s="81" customFormat="1" ht="31.5" hidden="1">
      <c r="A213" s="87" t="s">
        <v>297</v>
      </c>
      <c r="B213" s="88" t="s">
        <v>283</v>
      </c>
      <c r="C213" s="88" t="s">
        <v>344</v>
      </c>
      <c r="D213" s="88" t="s">
        <v>117</v>
      </c>
      <c r="E213" s="88" t="s">
        <v>429</v>
      </c>
      <c r="F213" s="88" t="s">
        <v>298</v>
      </c>
      <c r="G213" s="90">
        <v>0</v>
      </c>
      <c r="H213" s="88"/>
      <c r="I213" s="90">
        <v>0</v>
      </c>
      <c r="J213" s="80"/>
      <c r="K213" s="80"/>
      <c r="L213" s="111"/>
      <c r="M213" s="111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</row>
    <row r="214" spans="1:35" s="81" customFormat="1" ht="15.75" hidden="1">
      <c r="A214" s="87" t="s">
        <v>311</v>
      </c>
      <c r="B214" s="88" t="s">
        <v>283</v>
      </c>
      <c r="C214" s="88" t="s">
        <v>344</v>
      </c>
      <c r="D214" s="88" t="s">
        <v>117</v>
      </c>
      <c r="E214" s="88" t="s">
        <v>312</v>
      </c>
      <c r="F214" s="88"/>
      <c r="G214" s="90">
        <f>SUM(G215,G217)</f>
        <v>0</v>
      </c>
      <c r="H214" s="88"/>
      <c r="I214" s="90">
        <f>SUM(I215,I217)</f>
        <v>0</v>
      </c>
      <c r="J214" s="80"/>
      <c r="K214" s="80"/>
      <c r="L214" s="111"/>
      <c r="M214" s="111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</row>
    <row r="215" spans="1:35" s="81" customFormat="1" ht="63" hidden="1">
      <c r="A215" s="87" t="s">
        <v>439</v>
      </c>
      <c r="B215" s="88" t="s">
        <v>283</v>
      </c>
      <c r="C215" s="88" t="s">
        <v>344</v>
      </c>
      <c r="D215" s="88" t="s">
        <v>117</v>
      </c>
      <c r="E215" s="88" t="s">
        <v>440</v>
      </c>
      <c r="F215" s="88"/>
      <c r="G215" s="90">
        <f>G216</f>
        <v>0</v>
      </c>
      <c r="H215" s="88"/>
      <c r="I215" s="90">
        <f>I216</f>
        <v>0</v>
      </c>
      <c r="J215" s="80"/>
      <c r="K215" s="80"/>
      <c r="L215" s="111"/>
      <c r="M215" s="111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</row>
    <row r="216" spans="1:35" s="81" customFormat="1" ht="31.5" hidden="1">
      <c r="A216" s="87" t="s">
        <v>297</v>
      </c>
      <c r="B216" s="88" t="s">
        <v>283</v>
      </c>
      <c r="C216" s="88" t="s">
        <v>344</v>
      </c>
      <c r="D216" s="88" t="s">
        <v>117</v>
      </c>
      <c r="E216" s="88" t="s">
        <v>440</v>
      </c>
      <c r="F216" s="88" t="s">
        <v>298</v>
      </c>
      <c r="G216" s="90">
        <v>0</v>
      </c>
      <c r="H216" s="88"/>
      <c r="I216" s="90">
        <v>0</v>
      </c>
      <c r="J216" s="80"/>
      <c r="K216" s="80"/>
      <c r="L216" s="111"/>
      <c r="M216" s="111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</row>
    <row r="217" spans="1:35" s="81" customFormat="1" ht="31.5" hidden="1">
      <c r="A217" s="87" t="s">
        <v>442</v>
      </c>
      <c r="B217" s="88" t="s">
        <v>283</v>
      </c>
      <c r="C217" s="88" t="s">
        <v>344</v>
      </c>
      <c r="D217" s="88" t="s">
        <v>117</v>
      </c>
      <c r="E217" s="88" t="s">
        <v>443</v>
      </c>
      <c r="F217" s="88"/>
      <c r="G217" s="90">
        <f>G218</f>
        <v>0</v>
      </c>
      <c r="H217" s="88"/>
      <c r="I217" s="90">
        <f>I218</f>
        <v>0</v>
      </c>
      <c r="J217" s="80"/>
      <c r="K217" s="80"/>
      <c r="L217" s="111"/>
      <c r="M217" s="111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</row>
    <row r="218" spans="1:35" s="81" customFormat="1" ht="31.5" hidden="1">
      <c r="A218" s="87" t="s">
        <v>485</v>
      </c>
      <c r="B218" s="88" t="s">
        <v>283</v>
      </c>
      <c r="C218" s="88" t="s">
        <v>344</v>
      </c>
      <c r="D218" s="88" t="s">
        <v>117</v>
      </c>
      <c r="E218" s="88" t="s">
        <v>443</v>
      </c>
      <c r="F218" s="88" t="s">
        <v>486</v>
      </c>
      <c r="G218" s="90">
        <v>0</v>
      </c>
      <c r="H218" s="88"/>
      <c r="I218" s="90">
        <v>0</v>
      </c>
      <c r="J218" s="80"/>
      <c r="K218" s="80"/>
      <c r="L218" s="111"/>
      <c r="M218" s="111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</row>
    <row r="219" spans="1:35" s="81" customFormat="1" ht="15.75" hidden="1">
      <c r="A219" s="87" t="s">
        <v>444</v>
      </c>
      <c r="B219" s="88" t="s">
        <v>283</v>
      </c>
      <c r="C219" s="88" t="s">
        <v>344</v>
      </c>
      <c r="D219" s="88" t="s">
        <v>127</v>
      </c>
      <c r="E219" s="88"/>
      <c r="F219" s="88"/>
      <c r="G219" s="89">
        <f>SUM(G220,G225,G230)</f>
        <v>0</v>
      </c>
      <c r="H219" s="88"/>
      <c r="I219" s="89">
        <f>SUM(I220,I225,I230)</f>
        <v>0</v>
      </c>
      <c r="J219" s="80"/>
      <c r="K219" s="80"/>
      <c r="L219" s="111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</row>
    <row r="220" spans="1:35" s="81" customFormat="1" ht="31.5" hidden="1">
      <c r="A220" s="87" t="s">
        <v>426</v>
      </c>
      <c r="B220" s="88" t="s">
        <v>283</v>
      </c>
      <c r="C220" s="88" t="s">
        <v>344</v>
      </c>
      <c r="D220" s="88" t="s">
        <v>127</v>
      </c>
      <c r="E220" s="88" t="s">
        <v>427</v>
      </c>
      <c r="F220" s="88"/>
      <c r="G220" s="90">
        <f>SUM(G221)</f>
        <v>0</v>
      </c>
      <c r="H220" s="88"/>
      <c r="I220" s="90">
        <f>SUM(I221)</f>
        <v>0</v>
      </c>
      <c r="J220" s="80"/>
      <c r="K220" s="80"/>
      <c r="L220" s="111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</row>
    <row r="221" spans="1:35" s="81" customFormat="1" ht="31.5" hidden="1">
      <c r="A221" s="87" t="s">
        <v>428</v>
      </c>
      <c r="B221" s="88" t="s">
        <v>283</v>
      </c>
      <c r="C221" s="88" t="s">
        <v>344</v>
      </c>
      <c r="D221" s="88" t="s">
        <v>127</v>
      </c>
      <c r="E221" s="88" t="s">
        <v>429</v>
      </c>
      <c r="F221" s="88"/>
      <c r="G221" s="90">
        <f>SUM(G222)</f>
        <v>0</v>
      </c>
      <c r="H221" s="88"/>
      <c r="I221" s="90">
        <f>SUM(I222)</f>
        <v>0</v>
      </c>
      <c r="J221" s="80"/>
      <c r="K221" s="80"/>
      <c r="L221" s="111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</row>
    <row r="222" spans="1:35" s="81" customFormat="1" ht="15.75" hidden="1">
      <c r="A222" s="87" t="s">
        <v>291</v>
      </c>
      <c r="B222" s="88" t="s">
        <v>283</v>
      </c>
      <c r="C222" s="88" t="s">
        <v>344</v>
      </c>
      <c r="D222" s="88" t="s">
        <v>127</v>
      </c>
      <c r="E222" s="88" t="s">
        <v>429</v>
      </c>
      <c r="F222" s="88" t="s">
        <v>292</v>
      </c>
      <c r="G222" s="90"/>
      <c r="H222" s="88"/>
      <c r="I222" s="90"/>
      <c r="J222" s="80"/>
      <c r="K222" s="80"/>
      <c r="L222" s="111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</row>
    <row r="223" spans="1:35" s="81" customFormat="1" ht="31.5" hidden="1">
      <c r="A223" s="87" t="s">
        <v>293</v>
      </c>
      <c r="B223" s="88" t="s">
        <v>283</v>
      </c>
      <c r="C223" s="88" t="s">
        <v>344</v>
      </c>
      <c r="D223" s="88" t="s">
        <v>127</v>
      </c>
      <c r="E223" s="88" t="s">
        <v>429</v>
      </c>
      <c r="F223" s="88" t="s">
        <v>294</v>
      </c>
      <c r="G223" s="90"/>
      <c r="H223" s="88"/>
      <c r="I223" s="90"/>
      <c r="J223" s="80"/>
      <c r="K223" s="80"/>
      <c r="L223" s="111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</row>
    <row r="224" spans="1:35" s="81" customFormat="1" ht="31.5" hidden="1">
      <c r="A224" s="87" t="s">
        <v>297</v>
      </c>
      <c r="B224" s="88" t="s">
        <v>283</v>
      </c>
      <c r="C224" s="88" t="s">
        <v>344</v>
      </c>
      <c r="D224" s="88" t="s">
        <v>127</v>
      </c>
      <c r="E224" s="88" t="s">
        <v>429</v>
      </c>
      <c r="F224" s="88" t="s">
        <v>298</v>
      </c>
      <c r="G224" s="90"/>
      <c r="H224" s="88"/>
      <c r="I224" s="90"/>
      <c r="J224" s="80"/>
      <c r="K224" s="80"/>
      <c r="L224" s="111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</row>
    <row r="225" spans="1:35" s="81" customFormat="1" ht="15.75" hidden="1">
      <c r="A225" s="87" t="s">
        <v>446</v>
      </c>
      <c r="B225" s="88" t="s">
        <v>283</v>
      </c>
      <c r="C225" s="88" t="s">
        <v>344</v>
      </c>
      <c r="D225" s="88" t="s">
        <v>127</v>
      </c>
      <c r="E225" s="88" t="s">
        <v>447</v>
      </c>
      <c r="F225" s="88"/>
      <c r="G225" s="90">
        <f>SUM(G226)</f>
        <v>0</v>
      </c>
      <c r="H225" s="88"/>
      <c r="I225" s="90">
        <f>SUM(I226)</f>
        <v>0</v>
      </c>
      <c r="J225" s="80"/>
      <c r="K225" s="80"/>
      <c r="L225" s="111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</row>
    <row r="226" spans="1:35" s="81" customFormat="1" ht="31.5" hidden="1">
      <c r="A226" s="87" t="s">
        <v>428</v>
      </c>
      <c r="B226" s="88" t="s">
        <v>283</v>
      </c>
      <c r="C226" s="88" t="s">
        <v>344</v>
      </c>
      <c r="D226" s="88" t="s">
        <v>127</v>
      </c>
      <c r="E226" s="88" t="s">
        <v>448</v>
      </c>
      <c r="F226" s="88"/>
      <c r="G226" s="90">
        <f>SUM(G227:G229)</f>
        <v>0</v>
      </c>
      <c r="H226" s="88"/>
      <c r="I226" s="90">
        <f>SUM(I227:I229)</f>
        <v>0</v>
      </c>
      <c r="J226" s="80"/>
      <c r="K226" s="80"/>
      <c r="L226" s="111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</row>
    <row r="227" spans="1:35" s="81" customFormat="1" ht="15.75" hidden="1">
      <c r="A227" s="87" t="s">
        <v>291</v>
      </c>
      <c r="B227" s="88" t="s">
        <v>283</v>
      </c>
      <c r="C227" s="88" t="s">
        <v>344</v>
      </c>
      <c r="D227" s="88" t="s">
        <v>127</v>
      </c>
      <c r="E227" s="88" t="s">
        <v>448</v>
      </c>
      <c r="F227" s="88" t="s">
        <v>292</v>
      </c>
      <c r="G227" s="90"/>
      <c r="H227" s="88"/>
      <c r="I227" s="90"/>
      <c r="J227" s="80"/>
      <c r="K227" s="80"/>
      <c r="L227" s="111"/>
      <c r="M227" s="111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</row>
    <row r="228" spans="1:35" s="81" customFormat="1" ht="31.5" hidden="1">
      <c r="A228" s="87" t="s">
        <v>293</v>
      </c>
      <c r="B228" s="88" t="s">
        <v>283</v>
      </c>
      <c r="C228" s="88" t="s">
        <v>344</v>
      </c>
      <c r="D228" s="88" t="s">
        <v>127</v>
      </c>
      <c r="E228" s="88" t="s">
        <v>448</v>
      </c>
      <c r="F228" s="88" t="s">
        <v>294</v>
      </c>
      <c r="G228" s="90">
        <v>0</v>
      </c>
      <c r="H228" s="88"/>
      <c r="I228" s="90">
        <v>0</v>
      </c>
      <c r="J228" s="80"/>
      <c r="K228" s="80"/>
      <c r="L228" s="111"/>
      <c r="M228" s="111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</row>
    <row r="229" spans="1:35" s="81" customFormat="1" ht="31.5" hidden="1">
      <c r="A229" s="87" t="s">
        <v>297</v>
      </c>
      <c r="B229" s="88" t="s">
        <v>283</v>
      </c>
      <c r="C229" s="88" t="s">
        <v>344</v>
      </c>
      <c r="D229" s="88" t="s">
        <v>127</v>
      </c>
      <c r="E229" s="88" t="s">
        <v>448</v>
      </c>
      <c r="F229" s="88" t="s">
        <v>298</v>
      </c>
      <c r="G229" s="90">
        <v>0</v>
      </c>
      <c r="H229" s="88"/>
      <c r="I229" s="90">
        <v>0</v>
      </c>
      <c r="J229" s="80"/>
      <c r="K229" s="80"/>
      <c r="L229" s="111"/>
      <c r="M229" s="111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</row>
    <row r="230" spans="1:35" s="81" customFormat="1" ht="15.75" hidden="1">
      <c r="A230" s="87" t="s">
        <v>449</v>
      </c>
      <c r="B230" s="88" t="s">
        <v>283</v>
      </c>
      <c r="C230" s="88" t="s">
        <v>344</v>
      </c>
      <c r="D230" s="88" t="s">
        <v>127</v>
      </c>
      <c r="E230" s="88" t="s">
        <v>450</v>
      </c>
      <c r="F230" s="88"/>
      <c r="G230" s="90">
        <f>SUM(G231)</f>
        <v>0</v>
      </c>
      <c r="H230" s="88"/>
      <c r="I230" s="90">
        <f>SUM(I231)</f>
        <v>0</v>
      </c>
      <c r="J230" s="80"/>
      <c r="K230" s="80"/>
      <c r="L230" s="111"/>
      <c r="M230" s="111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</row>
    <row r="231" spans="1:35" s="81" customFormat="1" ht="12.75" customHeight="1" hidden="1">
      <c r="A231" s="87" t="s">
        <v>451</v>
      </c>
      <c r="B231" s="88" t="s">
        <v>283</v>
      </c>
      <c r="C231" s="88" t="s">
        <v>344</v>
      </c>
      <c r="D231" s="88" t="s">
        <v>127</v>
      </c>
      <c r="E231" s="88" t="s">
        <v>452</v>
      </c>
      <c r="F231" s="88"/>
      <c r="G231" s="90">
        <f>SUM(G232)</f>
        <v>0</v>
      </c>
      <c r="H231" s="88"/>
      <c r="I231" s="90">
        <f>SUM(I232)</f>
        <v>0</v>
      </c>
      <c r="J231" s="80"/>
      <c r="K231" s="80"/>
      <c r="L231" s="111"/>
      <c r="M231" s="111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</row>
    <row r="232" spans="1:35" s="81" customFormat="1" ht="15.75" hidden="1">
      <c r="A232" s="87" t="s">
        <v>291</v>
      </c>
      <c r="B232" s="88" t="s">
        <v>283</v>
      </c>
      <c r="C232" s="88" t="s">
        <v>344</v>
      </c>
      <c r="D232" s="88" t="s">
        <v>127</v>
      </c>
      <c r="E232" s="88" t="s">
        <v>452</v>
      </c>
      <c r="F232" s="88" t="s">
        <v>292</v>
      </c>
      <c r="G232" s="90">
        <v>0</v>
      </c>
      <c r="H232" s="88"/>
      <c r="I232" s="90">
        <v>0</v>
      </c>
      <c r="J232" s="80"/>
      <c r="K232" s="80"/>
      <c r="L232" s="111"/>
      <c r="M232" s="111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</row>
    <row r="233" spans="1:35" s="81" customFormat="1" ht="31.5" hidden="1">
      <c r="A233" s="87" t="s">
        <v>454</v>
      </c>
      <c r="B233" s="88" t="s">
        <v>283</v>
      </c>
      <c r="C233" s="88" t="s">
        <v>344</v>
      </c>
      <c r="D233" s="88" t="s">
        <v>410</v>
      </c>
      <c r="E233" s="88"/>
      <c r="F233" s="88"/>
      <c r="G233" s="89">
        <f>SUM(G234)</f>
        <v>0</v>
      </c>
      <c r="H233" s="88"/>
      <c r="I233" s="89">
        <f>SUM(I234)</f>
        <v>0</v>
      </c>
      <c r="J233" s="80"/>
      <c r="K233" s="80"/>
      <c r="L233" s="111"/>
      <c r="M233" s="111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</row>
    <row r="234" spans="1:35" s="81" customFormat="1" ht="31.5" hidden="1">
      <c r="A234" s="87" t="s">
        <v>426</v>
      </c>
      <c r="B234" s="88" t="s">
        <v>283</v>
      </c>
      <c r="C234" s="88" t="s">
        <v>344</v>
      </c>
      <c r="D234" s="88" t="s">
        <v>410</v>
      </c>
      <c r="E234" s="88" t="s">
        <v>427</v>
      </c>
      <c r="F234" s="88"/>
      <c r="G234" s="90">
        <f>SUM(G235)</f>
        <v>0</v>
      </c>
      <c r="H234" s="88"/>
      <c r="I234" s="90">
        <f>SUM(I235)</f>
        <v>0</v>
      </c>
      <c r="J234" s="80"/>
      <c r="K234" s="80"/>
      <c r="L234" s="111"/>
      <c r="M234" s="111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</row>
    <row r="235" spans="1:35" s="81" customFormat="1" ht="31.5" hidden="1">
      <c r="A235" s="87" t="s">
        <v>428</v>
      </c>
      <c r="B235" s="88" t="s">
        <v>283</v>
      </c>
      <c r="C235" s="88" t="s">
        <v>344</v>
      </c>
      <c r="D235" s="88" t="s">
        <v>410</v>
      </c>
      <c r="E235" s="88" t="s">
        <v>429</v>
      </c>
      <c r="F235" s="88"/>
      <c r="G235" s="90">
        <f>SUM(G236:G238)</f>
        <v>0</v>
      </c>
      <c r="H235" s="88"/>
      <c r="I235" s="90">
        <f>SUM(I236:I238)</f>
        <v>0</v>
      </c>
      <c r="J235" s="80"/>
      <c r="K235" s="80"/>
      <c r="L235" s="111"/>
      <c r="M235" s="111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</row>
    <row r="236" spans="1:35" s="81" customFormat="1" ht="15.75" hidden="1">
      <c r="A236" s="87" t="s">
        <v>291</v>
      </c>
      <c r="B236" s="88" t="s">
        <v>283</v>
      </c>
      <c r="C236" s="88" t="s">
        <v>344</v>
      </c>
      <c r="D236" s="88" t="s">
        <v>410</v>
      </c>
      <c r="E236" s="88" t="s">
        <v>429</v>
      </c>
      <c r="F236" s="88" t="s">
        <v>292</v>
      </c>
      <c r="G236" s="90"/>
      <c r="H236" s="88"/>
      <c r="I236" s="90"/>
      <c r="J236" s="80"/>
      <c r="K236" s="80"/>
      <c r="L236" s="111"/>
      <c r="M236" s="111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</row>
    <row r="237" spans="1:35" s="81" customFormat="1" ht="31.5" hidden="1">
      <c r="A237" s="87" t="s">
        <v>293</v>
      </c>
      <c r="B237" s="88" t="s">
        <v>283</v>
      </c>
      <c r="C237" s="88" t="s">
        <v>344</v>
      </c>
      <c r="D237" s="88" t="s">
        <v>410</v>
      </c>
      <c r="E237" s="88" t="s">
        <v>429</v>
      </c>
      <c r="F237" s="88" t="s">
        <v>294</v>
      </c>
      <c r="G237" s="90"/>
      <c r="H237" s="88"/>
      <c r="I237" s="90"/>
      <c r="J237" s="80"/>
      <c r="K237" s="80"/>
      <c r="L237" s="111"/>
      <c r="M237" s="111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</row>
    <row r="238" spans="1:35" s="81" customFormat="1" ht="31.5" hidden="1">
      <c r="A238" s="87" t="s">
        <v>297</v>
      </c>
      <c r="B238" s="88" t="s">
        <v>283</v>
      </c>
      <c r="C238" s="88" t="s">
        <v>344</v>
      </c>
      <c r="D238" s="88" t="s">
        <v>410</v>
      </c>
      <c r="E238" s="88" t="s">
        <v>429</v>
      </c>
      <c r="F238" s="88" t="s">
        <v>298</v>
      </c>
      <c r="G238" s="90">
        <v>0</v>
      </c>
      <c r="H238" s="88"/>
      <c r="I238" s="90">
        <v>0</v>
      </c>
      <c r="J238" s="80"/>
      <c r="K238" s="80"/>
      <c r="L238" s="111"/>
      <c r="M238" s="111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</row>
    <row r="239" spans="1:35" s="81" customFormat="1" ht="15.75" hidden="1">
      <c r="A239" s="87" t="s">
        <v>456</v>
      </c>
      <c r="B239" s="88" t="s">
        <v>283</v>
      </c>
      <c r="C239" s="88" t="s">
        <v>344</v>
      </c>
      <c r="D239" s="88" t="s">
        <v>286</v>
      </c>
      <c r="E239" s="88"/>
      <c r="F239" s="88"/>
      <c r="G239" s="89">
        <f>SUM(G240,G245)</f>
        <v>0</v>
      </c>
      <c r="H239" s="88"/>
      <c r="I239" s="89">
        <f>SUM(I240,I245)</f>
        <v>0</v>
      </c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</row>
    <row r="240" spans="1:35" s="81" customFormat="1" ht="31.5" hidden="1">
      <c r="A240" s="87" t="s">
        <v>426</v>
      </c>
      <c r="B240" s="88" t="s">
        <v>283</v>
      </c>
      <c r="C240" s="88" t="s">
        <v>344</v>
      </c>
      <c r="D240" s="88" t="s">
        <v>286</v>
      </c>
      <c r="E240" s="88" t="s">
        <v>429</v>
      </c>
      <c r="F240" s="88"/>
      <c r="G240" s="90">
        <f>SUM(G241)</f>
        <v>0</v>
      </c>
      <c r="H240" s="88"/>
      <c r="I240" s="90">
        <f>SUM(I241)</f>
        <v>0</v>
      </c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</row>
    <row r="241" spans="1:35" s="81" customFormat="1" ht="31.5" hidden="1">
      <c r="A241" s="87" t="s">
        <v>428</v>
      </c>
      <c r="B241" s="88" t="s">
        <v>283</v>
      </c>
      <c r="C241" s="88" t="s">
        <v>344</v>
      </c>
      <c r="D241" s="88" t="s">
        <v>286</v>
      </c>
      <c r="E241" s="88" t="s">
        <v>429</v>
      </c>
      <c r="F241" s="88"/>
      <c r="G241" s="90">
        <f>SUM(G242:G244)</f>
        <v>0</v>
      </c>
      <c r="H241" s="88"/>
      <c r="I241" s="90">
        <f>SUM(I242:I244)</f>
        <v>0</v>
      </c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</row>
    <row r="242" spans="1:35" s="81" customFormat="1" ht="15.75" hidden="1">
      <c r="A242" s="87" t="s">
        <v>291</v>
      </c>
      <c r="B242" s="88" t="s">
        <v>283</v>
      </c>
      <c r="C242" s="88" t="s">
        <v>344</v>
      </c>
      <c r="D242" s="88" t="s">
        <v>286</v>
      </c>
      <c r="E242" s="88" t="s">
        <v>429</v>
      </c>
      <c r="F242" s="88" t="s">
        <v>292</v>
      </c>
      <c r="G242" s="90"/>
      <c r="H242" s="88"/>
      <c r="I242" s="9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</row>
    <row r="243" spans="1:35" s="81" customFormat="1" ht="31.5" hidden="1">
      <c r="A243" s="87" t="s">
        <v>293</v>
      </c>
      <c r="B243" s="88" t="s">
        <v>283</v>
      </c>
      <c r="C243" s="88" t="s">
        <v>344</v>
      </c>
      <c r="D243" s="88" t="s">
        <v>286</v>
      </c>
      <c r="E243" s="88" t="s">
        <v>429</v>
      </c>
      <c r="F243" s="88" t="s">
        <v>294</v>
      </c>
      <c r="G243" s="90">
        <v>0</v>
      </c>
      <c r="H243" s="88"/>
      <c r="I243" s="90">
        <v>0</v>
      </c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</row>
    <row r="244" spans="1:35" s="81" customFormat="1" ht="31.5" hidden="1">
      <c r="A244" s="87" t="s">
        <v>297</v>
      </c>
      <c r="B244" s="88" t="s">
        <v>283</v>
      </c>
      <c r="C244" s="88" t="s">
        <v>344</v>
      </c>
      <c r="D244" s="88" t="s">
        <v>286</v>
      </c>
      <c r="E244" s="88" t="s">
        <v>429</v>
      </c>
      <c r="F244" s="88" t="s">
        <v>298</v>
      </c>
      <c r="G244" s="90">
        <v>0</v>
      </c>
      <c r="H244" s="88"/>
      <c r="I244" s="90">
        <v>0</v>
      </c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</row>
    <row r="245" spans="1:35" s="81" customFormat="1" ht="15.75" hidden="1">
      <c r="A245" s="87" t="s">
        <v>449</v>
      </c>
      <c r="B245" s="88" t="s">
        <v>283</v>
      </c>
      <c r="C245" s="88" t="s">
        <v>344</v>
      </c>
      <c r="D245" s="88" t="s">
        <v>286</v>
      </c>
      <c r="E245" s="88" t="s">
        <v>450</v>
      </c>
      <c r="F245" s="88"/>
      <c r="G245" s="90">
        <f>SUM(G246)</f>
        <v>0</v>
      </c>
      <c r="H245" s="88"/>
      <c r="I245" s="90">
        <f>SUM(I246)</f>
        <v>0</v>
      </c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</row>
    <row r="246" spans="1:35" s="81" customFormat="1" ht="12.75" customHeight="1" hidden="1">
      <c r="A246" s="87" t="s">
        <v>451</v>
      </c>
      <c r="B246" s="88" t="s">
        <v>283</v>
      </c>
      <c r="C246" s="88" t="s">
        <v>344</v>
      </c>
      <c r="D246" s="88" t="s">
        <v>286</v>
      </c>
      <c r="E246" s="88" t="s">
        <v>452</v>
      </c>
      <c r="F246" s="88"/>
      <c r="G246" s="90">
        <f>SUM(G247)</f>
        <v>0</v>
      </c>
      <c r="H246" s="88"/>
      <c r="I246" s="90">
        <f>SUM(I247)</f>
        <v>0</v>
      </c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</row>
    <row r="247" spans="1:35" s="81" customFormat="1" ht="15.75" hidden="1">
      <c r="A247" s="87" t="s">
        <v>291</v>
      </c>
      <c r="B247" s="88" t="s">
        <v>283</v>
      </c>
      <c r="C247" s="88" t="s">
        <v>344</v>
      </c>
      <c r="D247" s="88" t="s">
        <v>286</v>
      </c>
      <c r="E247" s="88" t="s">
        <v>452</v>
      </c>
      <c r="F247" s="88" t="s">
        <v>292</v>
      </c>
      <c r="G247" s="90">
        <v>0</v>
      </c>
      <c r="H247" s="88"/>
      <c r="I247" s="90">
        <v>0</v>
      </c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</row>
    <row r="248" spans="1:35" s="81" customFormat="1" ht="15.75" hidden="1">
      <c r="A248" s="87" t="s">
        <v>461</v>
      </c>
      <c r="B248" s="88" t="s">
        <v>283</v>
      </c>
      <c r="C248" s="88" t="s">
        <v>164</v>
      </c>
      <c r="D248" s="88" t="s">
        <v>114</v>
      </c>
      <c r="E248" s="88"/>
      <c r="F248" s="88"/>
      <c r="G248" s="89">
        <f>SUM(G249)</f>
        <v>0</v>
      </c>
      <c r="H248" s="88"/>
      <c r="I248" s="89">
        <f>SUM(I249)</f>
        <v>0</v>
      </c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</row>
    <row r="249" spans="1:35" s="81" customFormat="1" ht="15.75" hidden="1">
      <c r="A249" s="87" t="s">
        <v>471</v>
      </c>
      <c r="B249" s="88" t="s">
        <v>283</v>
      </c>
      <c r="C249" s="88" t="s">
        <v>164</v>
      </c>
      <c r="D249" s="88" t="s">
        <v>410</v>
      </c>
      <c r="E249" s="88"/>
      <c r="F249" s="88"/>
      <c r="G249" s="89">
        <f>SUM(G250)</f>
        <v>0</v>
      </c>
      <c r="H249" s="88"/>
      <c r="I249" s="89">
        <f>SUM(I250)</f>
        <v>0</v>
      </c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</row>
    <row r="250" spans="1:35" s="81" customFormat="1" ht="15.75" hidden="1">
      <c r="A250" s="87" t="s">
        <v>472</v>
      </c>
      <c r="B250" s="88" t="s">
        <v>283</v>
      </c>
      <c r="C250" s="88" t="s">
        <v>164</v>
      </c>
      <c r="D250" s="88" t="s">
        <v>410</v>
      </c>
      <c r="E250" s="88" t="s">
        <v>473</v>
      </c>
      <c r="F250" s="88"/>
      <c r="G250" s="90">
        <f>SUM(G251)</f>
        <v>0</v>
      </c>
      <c r="H250" s="88"/>
      <c r="I250" s="90">
        <f>SUM(I251)</f>
        <v>0</v>
      </c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</row>
    <row r="251" spans="1:35" s="81" customFormat="1" ht="15.75" hidden="1">
      <c r="A251" s="87" t="s">
        <v>474</v>
      </c>
      <c r="B251" s="88" t="s">
        <v>283</v>
      </c>
      <c r="C251" s="88" t="s">
        <v>164</v>
      </c>
      <c r="D251" s="88" t="s">
        <v>410</v>
      </c>
      <c r="E251" s="88" t="s">
        <v>475</v>
      </c>
      <c r="F251" s="88"/>
      <c r="G251" s="90">
        <f>SUM(G252)</f>
        <v>0</v>
      </c>
      <c r="H251" s="88"/>
      <c r="I251" s="90">
        <f>SUM(I252)</f>
        <v>0</v>
      </c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</row>
    <row r="252" spans="1:35" s="81" customFormat="1" ht="47.25" hidden="1">
      <c r="A252" s="87" t="s">
        <v>487</v>
      </c>
      <c r="B252" s="88" t="s">
        <v>283</v>
      </c>
      <c r="C252" s="88" t="s">
        <v>164</v>
      </c>
      <c r="D252" s="88" t="s">
        <v>410</v>
      </c>
      <c r="E252" s="88" t="s">
        <v>475</v>
      </c>
      <c r="F252" s="88" t="s">
        <v>488</v>
      </c>
      <c r="G252" s="90">
        <v>0</v>
      </c>
      <c r="H252" s="88"/>
      <c r="I252" s="90">
        <v>0</v>
      </c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</row>
    <row r="253" spans="1:35" s="81" customFormat="1" ht="12.75" customHeight="1" hidden="1">
      <c r="A253" s="87"/>
      <c r="B253" s="112"/>
      <c r="C253" s="88"/>
      <c r="D253" s="88"/>
      <c r="E253" s="88"/>
      <c r="F253" s="88"/>
      <c r="G253" s="90"/>
      <c r="H253" s="88"/>
      <c r="I253" s="9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</row>
    <row r="254" spans="1:35" s="86" customFormat="1" ht="47.25">
      <c r="A254" s="82" t="s">
        <v>489</v>
      </c>
      <c r="B254" s="113" t="s">
        <v>490</v>
      </c>
      <c r="C254" s="83"/>
      <c r="D254" s="83"/>
      <c r="E254" s="83"/>
      <c r="F254" s="83"/>
      <c r="G254" s="114">
        <f>SUM(G255,G265,G271,G316,G321,G331)</f>
        <v>61150.61</v>
      </c>
      <c r="H254" s="114">
        <f>H255+H265+H271+H316+H321+H331</f>
        <v>-3500</v>
      </c>
      <c r="I254" s="114">
        <f>SUM(I255,I265,I271,I316,I321,I331)</f>
        <v>57650.61</v>
      </c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85"/>
      <c r="AC254" s="85"/>
      <c r="AD254" s="85"/>
      <c r="AE254" s="85"/>
      <c r="AF254" s="85"/>
      <c r="AG254" s="85"/>
      <c r="AH254" s="85"/>
      <c r="AI254" s="85"/>
    </row>
    <row r="255" spans="1:35" s="86" customFormat="1" ht="15.75">
      <c r="A255" s="87" t="s">
        <v>339</v>
      </c>
      <c r="B255" s="92" t="s">
        <v>490</v>
      </c>
      <c r="C255" s="92" t="s">
        <v>286</v>
      </c>
      <c r="D255" s="100" t="s">
        <v>114</v>
      </c>
      <c r="E255" s="100"/>
      <c r="F255" s="100"/>
      <c r="G255" s="89">
        <f>SUM(G256)</f>
        <v>353.1</v>
      </c>
      <c r="H255" s="89">
        <f>SUM(H256)</f>
        <v>0</v>
      </c>
      <c r="I255" s="89">
        <f>SUM(I256)</f>
        <v>353.1</v>
      </c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85"/>
      <c r="AC255" s="85"/>
      <c r="AD255" s="85"/>
      <c r="AE255" s="85"/>
      <c r="AF255" s="85"/>
      <c r="AG255" s="85"/>
      <c r="AH255" s="85"/>
      <c r="AI255" s="85"/>
    </row>
    <row r="256" spans="1:35" s="86" customFormat="1" ht="15.75">
      <c r="A256" s="87" t="s">
        <v>353</v>
      </c>
      <c r="B256" s="92" t="s">
        <v>490</v>
      </c>
      <c r="C256" s="92" t="s">
        <v>286</v>
      </c>
      <c r="D256" s="100" t="s">
        <v>143</v>
      </c>
      <c r="E256" s="100"/>
      <c r="F256" s="100"/>
      <c r="G256" s="89">
        <f>SUM(G257,G261)</f>
        <v>353.1</v>
      </c>
      <c r="H256" s="89">
        <f>SUM(H257,H261)</f>
        <v>0</v>
      </c>
      <c r="I256" s="89">
        <f>SUM(I257,I261)</f>
        <v>353.1</v>
      </c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85"/>
      <c r="AC256" s="85"/>
      <c r="AD256" s="85"/>
      <c r="AE256" s="85"/>
      <c r="AF256" s="85"/>
      <c r="AG256" s="85"/>
      <c r="AH256" s="85"/>
      <c r="AI256" s="85"/>
    </row>
    <row r="257" spans="1:35" s="86" customFormat="1" ht="15.75">
      <c r="A257" s="87" t="s">
        <v>435</v>
      </c>
      <c r="B257" s="92" t="s">
        <v>490</v>
      </c>
      <c r="C257" s="92" t="s">
        <v>286</v>
      </c>
      <c r="D257" s="100" t="s">
        <v>143</v>
      </c>
      <c r="E257" s="100" t="s">
        <v>367</v>
      </c>
      <c r="F257" s="100"/>
      <c r="G257" s="90">
        <f>SUM(G258)</f>
        <v>119.3</v>
      </c>
      <c r="H257" s="90">
        <f>SUM(H258)</f>
        <v>0</v>
      </c>
      <c r="I257" s="90">
        <f>SUM(I258)</f>
        <v>119.3</v>
      </c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85"/>
      <c r="AC257" s="85"/>
      <c r="AD257" s="85"/>
      <c r="AE257" s="85"/>
      <c r="AF257" s="85"/>
      <c r="AG257" s="85"/>
      <c r="AH257" s="85"/>
      <c r="AI257" s="85"/>
    </row>
    <row r="258" spans="1:35" s="86" customFormat="1" ht="63">
      <c r="A258" s="87" t="s">
        <v>491</v>
      </c>
      <c r="B258" s="92" t="s">
        <v>490</v>
      </c>
      <c r="C258" s="92" t="s">
        <v>286</v>
      </c>
      <c r="D258" s="100" t="s">
        <v>143</v>
      </c>
      <c r="E258" s="100" t="s">
        <v>369</v>
      </c>
      <c r="F258" s="100"/>
      <c r="G258" s="90">
        <f>SUM(G259:G260)</f>
        <v>119.3</v>
      </c>
      <c r="H258" s="90">
        <f>SUM(H259:H260)</f>
        <v>0</v>
      </c>
      <c r="I258" s="90">
        <f>SUM(I259:I260)</f>
        <v>119.3</v>
      </c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85"/>
      <c r="AC258" s="85"/>
      <c r="AD258" s="85"/>
      <c r="AE258" s="85"/>
      <c r="AF258" s="85"/>
      <c r="AG258" s="85"/>
      <c r="AH258" s="85"/>
      <c r="AI258" s="85"/>
    </row>
    <row r="259" spans="1:35" s="86" customFormat="1" ht="31.5" hidden="1">
      <c r="A259" s="87" t="s">
        <v>297</v>
      </c>
      <c r="B259" s="92" t="s">
        <v>490</v>
      </c>
      <c r="C259" s="92" t="s">
        <v>286</v>
      </c>
      <c r="D259" s="100" t="s">
        <v>143</v>
      </c>
      <c r="E259" s="100" t="s">
        <v>369</v>
      </c>
      <c r="F259" s="100" t="s">
        <v>298</v>
      </c>
      <c r="G259" s="90">
        <v>0</v>
      </c>
      <c r="H259" s="101">
        <v>0</v>
      </c>
      <c r="I259" s="90">
        <f>SUM(G259:H259)</f>
        <v>0</v>
      </c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85"/>
      <c r="AC259" s="85"/>
      <c r="AD259" s="85"/>
      <c r="AE259" s="85"/>
      <c r="AF259" s="85"/>
      <c r="AG259" s="85"/>
      <c r="AH259" s="85"/>
      <c r="AI259" s="85"/>
    </row>
    <row r="260" spans="1:35" s="86" customFormat="1" ht="15.75">
      <c r="A260" s="102" t="s">
        <v>424</v>
      </c>
      <c r="B260" s="92" t="s">
        <v>490</v>
      </c>
      <c r="C260" s="92" t="s">
        <v>286</v>
      </c>
      <c r="D260" s="100" t="s">
        <v>143</v>
      </c>
      <c r="E260" s="100" t="s">
        <v>369</v>
      </c>
      <c r="F260" s="100" t="s">
        <v>425</v>
      </c>
      <c r="G260" s="90">
        <v>119.3</v>
      </c>
      <c r="H260" s="101">
        <v>0</v>
      </c>
      <c r="I260" s="90">
        <f>SUM(G260:H260)</f>
        <v>119.3</v>
      </c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  <c r="AB260" s="85"/>
      <c r="AC260" s="85"/>
      <c r="AD260" s="85"/>
      <c r="AE260" s="85"/>
      <c r="AF260" s="85"/>
      <c r="AG260" s="85"/>
      <c r="AH260" s="85"/>
      <c r="AI260" s="85"/>
    </row>
    <row r="261" spans="1:35" s="86" customFormat="1" ht="15.75">
      <c r="A261" s="87" t="s">
        <v>311</v>
      </c>
      <c r="B261" s="112" t="s">
        <v>490</v>
      </c>
      <c r="C261" s="88" t="s">
        <v>286</v>
      </c>
      <c r="D261" s="88" t="s">
        <v>143</v>
      </c>
      <c r="E261" s="88" t="s">
        <v>312</v>
      </c>
      <c r="F261" s="88"/>
      <c r="G261" s="90">
        <f>SUM(G262)</f>
        <v>233.8</v>
      </c>
      <c r="H261" s="90">
        <f>SUM(H262)</f>
        <v>0</v>
      </c>
      <c r="I261" s="90">
        <f>SUM(I262)</f>
        <v>233.8</v>
      </c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85"/>
      <c r="AC261" s="85"/>
      <c r="AD261" s="85"/>
      <c r="AE261" s="85"/>
      <c r="AF261" s="85"/>
      <c r="AG261" s="85"/>
      <c r="AH261" s="85"/>
      <c r="AI261" s="85"/>
    </row>
    <row r="262" spans="1:35" s="86" customFormat="1" ht="47.25">
      <c r="A262" s="87" t="s">
        <v>492</v>
      </c>
      <c r="B262" s="112" t="s">
        <v>490</v>
      </c>
      <c r="C262" s="88" t="s">
        <v>286</v>
      </c>
      <c r="D262" s="88" t="s">
        <v>143</v>
      </c>
      <c r="E262" s="88" t="s">
        <v>493</v>
      </c>
      <c r="F262" s="78"/>
      <c r="G262" s="90">
        <f>SUM(G263:G264)</f>
        <v>233.8</v>
      </c>
      <c r="H262" s="90">
        <f>SUM(H263:H264)</f>
        <v>0</v>
      </c>
      <c r="I262" s="90">
        <f>SUM(I263:I264)</f>
        <v>233.8</v>
      </c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85"/>
      <c r="AC262" s="85"/>
      <c r="AD262" s="85"/>
      <c r="AE262" s="85"/>
      <c r="AF262" s="85"/>
      <c r="AG262" s="85"/>
      <c r="AH262" s="85"/>
      <c r="AI262" s="85"/>
    </row>
    <row r="263" spans="1:35" s="86" customFormat="1" ht="31.5">
      <c r="A263" s="87" t="s">
        <v>297</v>
      </c>
      <c r="B263" s="112" t="s">
        <v>490</v>
      </c>
      <c r="C263" s="88" t="s">
        <v>286</v>
      </c>
      <c r="D263" s="88" t="s">
        <v>143</v>
      </c>
      <c r="E263" s="88" t="s">
        <v>493</v>
      </c>
      <c r="F263" s="88" t="s">
        <v>298</v>
      </c>
      <c r="G263" s="90">
        <v>33.8</v>
      </c>
      <c r="H263" s="88"/>
      <c r="I263" s="90">
        <f>SUM(G263:H263)</f>
        <v>33.8</v>
      </c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  <c r="AH263" s="85"/>
      <c r="AI263" s="85"/>
    </row>
    <row r="264" spans="1:35" s="86" customFormat="1" ht="47.25">
      <c r="A264" s="87" t="s">
        <v>337</v>
      </c>
      <c r="B264" s="112" t="s">
        <v>490</v>
      </c>
      <c r="C264" s="88" t="s">
        <v>286</v>
      </c>
      <c r="D264" s="88" t="s">
        <v>143</v>
      </c>
      <c r="E264" s="88" t="s">
        <v>493</v>
      </c>
      <c r="F264" s="88" t="s">
        <v>338</v>
      </c>
      <c r="G264" s="90">
        <v>200</v>
      </c>
      <c r="H264" s="88"/>
      <c r="I264" s="90">
        <f>SUM(G264:H264)</f>
        <v>200</v>
      </c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  <c r="AF264" s="85"/>
      <c r="AG264" s="85"/>
      <c r="AH264" s="85"/>
      <c r="AI264" s="85"/>
    </row>
    <row r="265" spans="1:35" s="81" customFormat="1" ht="15.75">
      <c r="A265" s="87" t="s">
        <v>494</v>
      </c>
      <c r="B265" s="112" t="s">
        <v>490</v>
      </c>
      <c r="C265" s="88" t="s">
        <v>495</v>
      </c>
      <c r="D265" s="88" t="s">
        <v>114</v>
      </c>
      <c r="E265" s="88"/>
      <c r="F265" s="88"/>
      <c r="G265" s="89">
        <f aca="true" t="shared" si="18" ref="G265:I268">SUM(G266)</f>
        <v>7213.599999999999</v>
      </c>
      <c r="H265" s="89">
        <f t="shared" si="18"/>
        <v>0</v>
      </c>
      <c r="I265" s="89">
        <f t="shared" si="18"/>
        <v>7213.599999999999</v>
      </c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</row>
    <row r="266" spans="1:35" s="81" customFormat="1" ht="15.75">
      <c r="A266" s="87" t="s">
        <v>496</v>
      </c>
      <c r="B266" s="112" t="s">
        <v>490</v>
      </c>
      <c r="C266" s="88" t="s">
        <v>495</v>
      </c>
      <c r="D266" s="88" t="s">
        <v>127</v>
      </c>
      <c r="E266" s="88"/>
      <c r="F266" s="88"/>
      <c r="G266" s="89">
        <f t="shared" si="18"/>
        <v>7213.599999999999</v>
      </c>
      <c r="H266" s="89">
        <f t="shared" si="18"/>
        <v>0</v>
      </c>
      <c r="I266" s="89">
        <f t="shared" si="18"/>
        <v>7213.599999999999</v>
      </c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</row>
    <row r="267" spans="1:35" s="81" customFormat="1" ht="15.75">
      <c r="A267" s="87" t="s">
        <v>497</v>
      </c>
      <c r="B267" s="112" t="s">
        <v>490</v>
      </c>
      <c r="C267" s="88" t="s">
        <v>495</v>
      </c>
      <c r="D267" s="88" t="s">
        <v>127</v>
      </c>
      <c r="E267" s="88" t="s">
        <v>498</v>
      </c>
      <c r="F267" s="88"/>
      <c r="G267" s="90">
        <f t="shared" si="18"/>
        <v>7213.599999999999</v>
      </c>
      <c r="H267" s="90">
        <f t="shared" si="18"/>
        <v>0</v>
      </c>
      <c r="I267" s="90">
        <f t="shared" si="18"/>
        <v>7213.599999999999</v>
      </c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</row>
    <row r="268" spans="1:35" s="81" customFormat="1" ht="31.5">
      <c r="A268" s="87" t="s">
        <v>428</v>
      </c>
      <c r="B268" s="112" t="s">
        <v>490</v>
      </c>
      <c r="C268" s="88" t="s">
        <v>495</v>
      </c>
      <c r="D268" s="88" t="s">
        <v>127</v>
      </c>
      <c r="E268" s="88" t="s">
        <v>499</v>
      </c>
      <c r="F268" s="88"/>
      <c r="G268" s="90">
        <f t="shared" si="18"/>
        <v>7213.599999999999</v>
      </c>
      <c r="H268" s="90">
        <f t="shared" si="18"/>
        <v>0</v>
      </c>
      <c r="I268" s="90">
        <f t="shared" si="18"/>
        <v>7213.599999999999</v>
      </c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</row>
    <row r="269" spans="1:35" s="81" customFormat="1" ht="47.25">
      <c r="A269" s="87" t="s">
        <v>500</v>
      </c>
      <c r="B269" s="112" t="s">
        <v>490</v>
      </c>
      <c r="C269" s="88" t="s">
        <v>495</v>
      </c>
      <c r="D269" s="88" t="s">
        <v>127</v>
      </c>
      <c r="E269" s="88" t="s">
        <v>499</v>
      </c>
      <c r="F269" s="88" t="s">
        <v>501</v>
      </c>
      <c r="G269" s="90">
        <f>5540.4+1673.2</f>
        <v>7213.599999999999</v>
      </c>
      <c r="H269" s="88"/>
      <c r="I269" s="90">
        <f>SUM(G269:H269)</f>
        <v>7213.599999999999</v>
      </c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</row>
    <row r="270" spans="1:35" s="81" customFormat="1" ht="15.75" hidden="1">
      <c r="A270" s="102" t="s">
        <v>502</v>
      </c>
      <c r="B270" s="112" t="s">
        <v>490</v>
      </c>
      <c r="C270" s="88" t="s">
        <v>495</v>
      </c>
      <c r="D270" s="88" t="s">
        <v>127</v>
      </c>
      <c r="E270" s="88" t="s">
        <v>499</v>
      </c>
      <c r="F270" s="88" t="s">
        <v>503</v>
      </c>
      <c r="G270" s="90"/>
      <c r="H270" s="88"/>
      <c r="I270" s="9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</row>
    <row r="271" spans="1:35" s="81" customFormat="1" ht="31.5">
      <c r="A271" s="87" t="s">
        <v>504</v>
      </c>
      <c r="B271" s="112" t="s">
        <v>490</v>
      </c>
      <c r="C271" s="88" t="s">
        <v>133</v>
      </c>
      <c r="D271" s="88" t="s">
        <v>114</v>
      </c>
      <c r="E271" s="88"/>
      <c r="F271" s="88"/>
      <c r="G271" s="89">
        <f>SUM(G272,G304)</f>
        <v>42093.350000000006</v>
      </c>
      <c r="H271" s="89">
        <f>H272+H304</f>
        <v>-100</v>
      </c>
      <c r="I271" s="89">
        <f>SUM(I272,I304)</f>
        <v>41993.350000000006</v>
      </c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</row>
    <row r="272" spans="1:35" s="81" customFormat="1" ht="15.75">
      <c r="A272" s="87" t="s">
        <v>505</v>
      </c>
      <c r="B272" s="112" t="s">
        <v>490</v>
      </c>
      <c r="C272" s="88" t="s">
        <v>133</v>
      </c>
      <c r="D272" s="88" t="s">
        <v>117</v>
      </c>
      <c r="E272" s="88"/>
      <c r="F272" s="88"/>
      <c r="G272" s="89">
        <f>SUM(G273,G279,G282,G285,G290)</f>
        <v>39427.69</v>
      </c>
      <c r="H272" s="89">
        <f>H273+H279+H282+H285+H290</f>
        <v>0</v>
      </c>
      <c r="I272" s="89">
        <f>SUM(I273,I279,I282,I285,I290)</f>
        <v>39427.69</v>
      </c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</row>
    <row r="273" spans="1:35" s="81" customFormat="1" ht="31.5">
      <c r="A273" s="87" t="s">
        <v>506</v>
      </c>
      <c r="B273" s="112" t="s">
        <v>490</v>
      </c>
      <c r="C273" s="88" t="s">
        <v>133</v>
      </c>
      <c r="D273" s="88" t="s">
        <v>117</v>
      </c>
      <c r="E273" s="88" t="s">
        <v>507</v>
      </c>
      <c r="F273" s="88"/>
      <c r="G273" s="90">
        <f>G274+G276</f>
        <v>7185.200000000001</v>
      </c>
      <c r="H273" s="90">
        <f>SUM(H276+H274)</f>
        <v>-100</v>
      </c>
      <c r="I273" s="90">
        <f>SUM(I276+I274)</f>
        <v>7085.200000000001</v>
      </c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</row>
    <row r="274" spans="1:35" s="81" customFormat="1" ht="65.25" customHeight="1">
      <c r="A274" s="87" t="s">
        <v>508</v>
      </c>
      <c r="B274" s="112" t="s">
        <v>490</v>
      </c>
      <c r="C274" s="88" t="s">
        <v>133</v>
      </c>
      <c r="D274" s="88" t="s">
        <v>117</v>
      </c>
      <c r="E274" s="88" t="s">
        <v>509</v>
      </c>
      <c r="F274" s="88"/>
      <c r="G274" s="90">
        <f>G275</f>
        <v>61.1</v>
      </c>
      <c r="H274" s="90">
        <f>H275</f>
        <v>0</v>
      </c>
      <c r="I274" s="90">
        <f>I275</f>
        <v>61.1</v>
      </c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</row>
    <row r="275" spans="1:35" s="81" customFormat="1" ht="15.75">
      <c r="A275" s="102" t="s">
        <v>424</v>
      </c>
      <c r="B275" s="112" t="s">
        <v>490</v>
      </c>
      <c r="C275" s="88" t="s">
        <v>133</v>
      </c>
      <c r="D275" s="88" t="s">
        <v>117</v>
      </c>
      <c r="E275" s="88" t="s">
        <v>509</v>
      </c>
      <c r="F275" s="88" t="s">
        <v>425</v>
      </c>
      <c r="G275" s="90">
        <v>61.1</v>
      </c>
      <c r="H275" s="90"/>
      <c r="I275" s="90">
        <f>G275+H275</f>
        <v>61.1</v>
      </c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</row>
    <row r="276" spans="1:35" s="81" customFormat="1" ht="31.5">
      <c r="A276" s="87" t="s">
        <v>428</v>
      </c>
      <c r="B276" s="112" t="s">
        <v>490</v>
      </c>
      <c r="C276" s="88" t="s">
        <v>133</v>
      </c>
      <c r="D276" s="88" t="s">
        <v>117</v>
      </c>
      <c r="E276" s="88" t="s">
        <v>510</v>
      </c>
      <c r="F276" s="88"/>
      <c r="G276" s="90">
        <f>SUM(G277:G278)</f>
        <v>7124.1</v>
      </c>
      <c r="H276" s="90">
        <f>SUM(H277:H278)</f>
        <v>-100</v>
      </c>
      <c r="I276" s="90">
        <f>SUM(I277:I278)</f>
        <v>7024.1</v>
      </c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</row>
    <row r="277" spans="1:35" s="81" customFormat="1" ht="47.25">
      <c r="A277" s="87" t="s">
        <v>500</v>
      </c>
      <c r="B277" s="112" t="s">
        <v>490</v>
      </c>
      <c r="C277" s="88" t="s">
        <v>133</v>
      </c>
      <c r="D277" s="88" t="s">
        <v>117</v>
      </c>
      <c r="E277" s="88" t="s">
        <v>510</v>
      </c>
      <c r="F277" s="88" t="s">
        <v>501</v>
      </c>
      <c r="G277" s="90">
        <f>4560+1377.1+10+1078.3+84.25+14.45</f>
        <v>7124.1</v>
      </c>
      <c r="H277" s="98">
        <v>-100</v>
      </c>
      <c r="I277" s="90">
        <f>SUM(G277:H277)</f>
        <v>7024.1</v>
      </c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</row>
    <row r="278" spans="1:35" s="81" customFormat="1" ht="15.75" hidden="1">
      <c r="A278" s="102" t="s">
        <v>502</v>
      </c>
      <c r="B278" s="112" t="s">
        <v>490</v>
      </c>
      <c r="C278" s="88" t="s">
        <v>133</v>
      </c>
      <c r="D278" s="88" t="s">
        <v>117</v>
      </c>
      <c r="E278" s="88" t="s">
        <v>510</v>
      </c>
      <c r="F278" s="88" t="s">
        <v>503</v>
      </c>
      <c r="G278" s="90"/>
      <c r="H278" s="88"/>
      <c r="I278" s="9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</row>
    <row r="279" spans="1:35" s="81" customFormat="1" ht="21" customHeight="1">
      <c r="A279" s="87" t="s">
        <v>511</v>
      </c>
      <c r="B279" s="112" t="s">
        <v>490</v>
      </c>
      <c r="C279" s="88" t="s">
        <v>133</v>
      </c>
      <c r="D279" s="88" t="s">
        <v>117</v>
      </c>
      <c r="E279" s="88" t="s">
        <v>512</v>
      </c>
      <c r="F279" s="88"/>
      <c r="G279" s="90">
        <f>G280</f>
        <v>817.92</v>
      </c>
      <c r="H279" s="88"/>
      <c r="I279" s="90">
        <f>I280</f>
        <v>817.92</v>
      </c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</row>
    <row r="280" spans="1:35" s="81" customFormat="1" ht="31.5">
      <c r="A280" s="87" t="s">
        <v>428</v>
      </c>
      <c r="B280" s="112" t="s">
        <v>490</v>
      </c>
      <c r="C280" s="88" t="s">
        <v>133</v>
      </c>
      <c r="D280" s="88" t="s">
        <v>117</v>
      </c>
      <c r="E280" s="88" t="s">
        <v>513</v>
      </c>
      <c r="F280" s="88"/>
      <c r="G280" s="90">
        <f>G281</f>
        <v>817.92</v>
      </c>
      <c r="H280" s="88"/>
      <c r="I280" s="90">
        <f>I281</f>
        <v>817.92</v>
      </c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</row>
    <row r="281" spans="1:35" s="81" customFormat="1" ht="47.25">
      <c r="A281" s="87" t="s">
        <v>430</v>
      </c>
      <c r="B281" s="112" t="s">
        <v>490</v>
      </c>
      <c r="C281" s="88" t="s">
        <v>133</v>
      </c>
      <c r="D281" s="88" t="s">
        <v>117</v>
      </c>
      <c r="E281" s="88" t="s">
        <v>513</v>
      </c>
      <c r="F281" s="88" t="s">
        <v>445</v>
      </c>
      <c r="G281" s="90">
        <v>817.92</v>
      </c>
      <c r="H281" s="88"/>
      <c r="I281" s="90">
        <f>SUM(G281:H281)</f>
        <v>817.92</v>
      </c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</row>
    <row r="282" spans="1:35" s="81" customFormat="1" ht="15.75">
      <c r="A282" s="87" t="s">
        <v>514</v>
      </c>
      <c r="B282" s="112" t="s">
        <v>490</v>
      </c>
      <c r="C282" s="88" t="s">
        <v>133</v>
      </c>
      <c r="D282" s="88" t="s">
        <v>117</v>
      </c>
      <c r="E282" s="88" t="s">
        <v>515</v>
      </c>
      <c r="F282" s="88"/>
      <c r="G282" s="90">
        <f>G283</f>
        <v>9707.949999999999</v>
      </c>
      <c r="H282" s="88"/>
      <c r="I282" s="90">
        <f>I283</f>
        <v>9707.949999999999</v>
      </c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</row>
    <row r="283" spans="1:35" s="81" customFormat="1" ht="31.5">
      <c r="A283" s="87" t="s">
        <v>428</v>
      </c>
      <c r="B283" s="112" t="s">
        <v>490</v>
      </c>
      <c r="C283" s="88" t="s">
        <v>133</v>
      </c>
      <c r="D283" s="88" t="s">
        <v>117</v>
      </c>
      <c r="E283" s="88" t="s">
        <v>516</v>
      </c>
      <c r="F283" s="88"/>
      <c r="G283" s="90">
        <f>G284</f>
        <v>9707.949999999999</v>
      </c>
      <c r="H283" s="88"/>
      <c r="I283" s="90">
        <f>I284</f>
        <v>9707.949999999999</v>
      </c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</row>
    <row r="284" spans="1:35" s="81" customFormat="1" ht="47.25">
      <c r="A284" s="87" t="s">
        <v>430</v>
      </c>
      <c r="B284" s="112" t="s">
        <v>490</v>
      </c>
      <c r="C284" s="88" t="s">
        <v>133</v>
      </c>
      <c r="D284" s="88" t="s">
        <v>117</v>
      </c>
      <c r="E284" s="88" t="s">
        <v>516</v>
      </c>
      <c r="F284" s="88" t="s">
        <v>445</v>
      </c>
      <c r="G284" s="90">
        <f>6104.4+1843.5+10+86.25+1137+107.3+230+42+57.6+39.9+50</f>
        <v>9707.949999999999</v>
      </c>
      <c r="H284" s="88"/>
      <c r="I284" s="90">
        <f>SUM(G284:H284)</f>
        <v>9707.949999999999</v>
      </c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</row>
    <row r="285" spans="1:35" s="81" customFormat="1" ht="15.75">
      <c r="A285" s="92" t="s">
        <v>435</v>
      </c>
      <c r="B285" s="112" t="s">
        <v>490</v>
      </c>
      <c r="C285" s="88" t="s">
        <v>133</v>
      </c>
      <c r="D285" s="88" t="s">
        <v>117</v>
      </c>
      <c r="E285" s="93" t="s">
        <v>367</v>
      </c>
      <c r="F285" s="88"/>
      <c r="G285" s="90">
        <f>G286</f>
        <v>18524.45</v>
      </c>
      <c r="H285" s="90">
        <f>H286</f>
        <v>0</v>
      </c>
      <c r="I285" s="90">
        <f>I286</f>
        <v>18524.45</v>
      </c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</row>
    <row r="286" spans="1:35" s="81" customFormat="1" ht="47.25">
      <c r="A286" s="92" t="s">
        <v>517</v>
      </c>
      <c r="B286" s="112" t="s">
        <v>490</v>
      </c>
      <c r="C286" s="88" t="s">
        <v>133</v>
      </c>
      <c r="D286" s="88" t="s">
        <v>117</v>
      </c>
      <c r="E286" s="93" t="s">
        <v>518</v>
      </c>
      <c r="F286" s="88"/>
      <c r="G286" s="90">
        <f>SUM(G288:G289,G287)</f>
        <v>18524.45</v>
      </c>
      <c r="H286" s="90">
        <f>SUM(H288:H289)</f>
        <v>0</v>
      </c>
      <c r="I286" s="90">
        <f>SUM(I287:I289)</f>
        <v>18524.45</v>
      </c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</row>
    <row r="287" spans="1:35" s="81" customFormat="1" ht="31.5">
      <c r="A287" s="92" t="s">
        <v>297</v>
      </c>
      <c r="B287" s="112" t="s">
        <v>490</v>
      </c>
      <c r="C287" s="88" t="s">
        <v>133</v>
      </c>
      <c r="D287" s="88" t="s">
        <v>519</v>
      </c>
      <c r="E287" s="93" t="s">
        <v>520</v>
      </c>
      <c r="F287" s="88" t="s">
        <v>298</v>
      </c>
      <c r="G287" s="90">
        <v>200</v>
      </c>
      <c r="H287" s="90"/>
      <c r="I287" s="90">
        <f>SUM(G287:H287)</f>
        <v>200</v>
      </c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</row>
    <row r="288" spans="1:35" s="81" customFormat="1" ht="15.75">
      <c r="A288" s="102" t="s">
        <v>424</v>
      </c>
      <c r="B288" s="112" t="s">
        <v>490</v>
      </c>
      <c r="C288" s="88" t="s">
        <v>133</v>
      </c>
      <c r="D288" s="88" t="s">
        <v>117</v>
      </c>
      <c r="E288" s="93" t="s">
        <v>518</v>
      </c>
      <c r="F288" s="88" t="s">
        <v>425</v>
      </c>
      <c r="G288" s="90">
        <f>56.6+55.55+212.3</f>
        <v>324.45000000000005</v>
      </c>
      <c r="H288" s="90"/>
      <c r="I288" s="90">
        <f>SUM(G288:H288)</f>
        <v>324.45000000000005</v>
      </c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</row>
    <row r="289" spans="1:35" s="81" customFormat="1" ht="15.75">
      <c r="A289" s="102" t="s">
        <v>502</v>
      </c>
      <c r="B289" s="112" t="s">
        <v>490</v>
      </c>
      <c r="C289" s="88" t="s">
        <v>133</v>
      </c>
      <c r="D289" s="88" t="s">
        <v>117</v>
      </c>
      <c r="E289" s="93" t="s">
        <v>518</v>
      </c>
      <c r="F289" s="88" t="s">
        <v>503</v>
      </c>
      <c r="G289" s="90">
        <v>18000</v>
      </c>
      <c r="H289" s="90"/>
      <c r="I289" s="90">
        <f>SUM(G289:H289)</f>
        <v>18000</v>
      </c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</row>
    <row r="290" spans="1:35" s="81" customFormat="1" ht="15.75">
      <c r="A290" s="87" t="s">
        <v>311</v>
      </c>
      <c r="B290" s="112" t="s">
        <v>490</v>
      </c>
      <c r="C290" s="88" t="s">
        <v>133</v>
      </c>
      <c r="D290" s="88" t="s">
        <v>117</v>
      </c>
      <c r="E290" s="88" t="s">
        <v>312</v>
      </c>
      <c r="F290" s="88"/>
      <c r="G290" s="90">
        <f>SUM(G294,G291)</f>
        <v>3192.17</v>
      </c>
      <c r="H290" s="90">
        <f>SUM(H294,H291)</f>
        <v>100</v>
      </c>
      <c r="I290" s="90">
        <f>SUM(I294,I291)</f>
        <v>3292.17</v>
      </c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</row>
    <row r="291" spans="1:35" s="81" customFormat="1" ht="63">
      <c r="A291" s="87" t="s">
        <v>439</v>
      </c>
      <c r="B291" s="112" t="s">
        <v>490</v>
      </c>
      <c r="C291" s="88" t="s">
        <v>133</v>
      </c>
      <c r="D291" s="88" t="s">
        <v>117</v>
      </c>
      <c r="E291" s="93" t="s">
        <v>440</v>
      </c>
      <c r="F291" s="88"/>
      <c r="G291" s="90">
        <f>SUM(G292:G293)</f>
        <v>32.800000000000004</v>
      </c>
      <c r="H291" s="90">
        <f>SUM(H292:H293)</f>
        <v>0</v>
      </c>
      <c r="I291" s="90">
        <f>SUM(I292:I293)</f>
        <v>32.800000000000004</v>
      </c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</row>
    <row r="292" spans="1:35" s="81" customFormat="1" ht="15.75">
      <c r="A292" s="102" t="s">
        <v>424</v>
      </c>
      <c r="B292" s="112" t="s">
        <v>490</v>
      </c>
      <c r="C292" s="88" t="s">
        <v>133</v>
      </c>
      <c r="D292" s="88" t="s">
        <v>117</v>
      </c>
      <c r="E292" s="93" t="s">
        <v>440</v>
      </c>
      <c r="F292" s="88" t="s">
        <v>425</v>
      </c>
      <c r="G292" s="90">
        <f>7.2+25.6</f>
        <v>32.800000000000004</v>
      </c>
      <c r="H292" s="90"/>
      <c r="I292" s="90">
        <f>SUM(G292:H292)</f>
        <v>32.800000000000004</v>
      </c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</row>
    <row r="293" spans="1:35" s="81" customFormat="1" ht="15.75" hidden="1">
      <c r="A293" s="102" t="s">
        <v>502</v>
      </c>
      <c r="B293" s="112" t="s">
        <v>490</v>
      </c>
      <c r="C293" s="88" t="s">
        <v>133</v>
      </c>
      <c r="D293" s="88" t="s">
        <v>117</v>
      </c>
      <c r="E293" s="93" t="s">
        <v>440</v>
      </c>
      <c r="F293" s="88" t="s">
        <v>503</v>
      </c>
      <c r="G293" s="90">
        <f>25.6-25.6</f>
        <v>0</v>
      </c>
      <c r="H293" s="88"/>
      <c r="I293" s="90">
        <f>SUM(G293:H293)</f>
        <v>0</v>
      </c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</row>
    <row r="294" spans="1:35" s="81" customFormat="1" ht="48.75" customHeight="1">
      <c r="A294" s="87" t="s">
        <v>521</v>
      </c>
      <c r="B294" s="112" t="s">
        <v>490</v>
      </c>
      <c r="C294" s="88" t="s">
        <v>133</v>
      </c>
      <c r="D294" s="88" t="s">
        <v>117</v>
      </c>
      <c r="E294" s="88" t="s">
        <v>522</v>
      </c>
      <c r="F294" s="88"/>
      <c r="G294" s="90">
        <f>SUM(G295:G297)</f>
        <v>3159.37</v>
      </c>
      <c r="H294" s="90">
        <f>SUM(H295:H297)</f>
        <v>100</v>
      </c>
      <c r="I294" s="90">
        <f>SUM(I295:I297)</f>
        <v>3259.37</v>
      </c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</row>
    <row r="295" spans="1:35" s="81" customFormat="1" ht="33" customHeight="1">
      <c r="A295" s="87" t="s">
        <v>297</v>
      </c>
      <c r="B295" s="112" t="s">
        <v>490</v>
      </c>
      <c r="C295" s="88" t="s">
        <v>133</v>
      </c>
      <c r="D295" s="88" t="s">
        <v>117</v>
      </c>
      <c r="E295" s="88" t="s">
        <v>522</v>
      </c>
      <c r="F295" s="88" t="s">
        <v>298</v>
      </c>
      <c r="G295" s="90">
        <v>48.29</v>
      </c>
      <c r="H295" s="90">
        <v>50</v>
      </c>
      <c r="I295" s="90">
        <f>SUM(G295:H295)</f>
        <v>98.28999999999999</v>
      </c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</row>
    <row r="296" spans="1:35" s="81" customFormat="1" ht="20.25" customHeight="1">
      <c r="A296" s="102" t="s">
        <v>424</v>
      </c>
      <c r="B296" s="112" t="s">
        <v>490</v>
      </c>
      <c r="C296" s="88" t="s">
        <v>133</v>
      </c>
      <c r="D296" s="88" t="s">
        <v>117</v>
      </c>
      <c r="E296" s="88" t="s">
        <v>522</v>
      </c>
      <c r="F296" s="88" t="s">
        <v>425</v>
      </c>
      <c r="G296" s="90">
        <f>37.7+427.05</f>
        <v>464.75</v>
      </c>
      <c r="H296" s="90"/>
      <c r="I296" s="90">
        <f>SUM(G296:H296)</f>
        <v>464.75</v>
      </c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</row>
    <row r="297" spans="1:35" s="81" customFormat="1" ht="15.75">
      <c r="A297" s="102" t="s">
        <v>502</v>
      </c>
      <c r="B297" s="112" t="s">
        <v>490</v>
      </c>
      <c r="C297" s="88" t="s">
        <v>133</v>
      </c>
      <c r="D297" s="88" t="s">
        <v>117</v>
      </c>
      <c r="E297" s="88" t="s">
        <v>522</v>
      </c>
      <c r="F297" s="88" t="s">
        <v>503</v>
      </c>
      <c r="G297" s="90">
        <v>2646.33</v>
      </c>
      <c r="H297" s="90">
        <v>50</v>
      </c>
      <c r="I297" s="90">
        <f>SUM(G297:H297)</f>
        <v>2696.33</v>
      </c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</row>
    <row r="298" spans="1:35" s="81" customFormat="1" ht="31.5" hidden="1">
      <c r="A298" s="87" t="s">
        <v>523</v>
      </c>
      <c r="B298" s="112" t="s">
        <v>490</v>
      </c>
      <c r="C298" s="88" t="s">
        <v>133</v>
      </c>
      <c r="D298" s="88" t="s">
        <v>117</v>
      </c>
      <c r="E298" s="88" t="s">
        <v>524</v>
      </c>
      <c r="F298" s="88"/>
      <c r="G298" s="90">
        <f>SUM(G299)</f>
        <v>0</v>
      </c>
      <c r="H298" s="88"/>
      <c r="I298" s="90">
        <f>SUM(I299)</f>
        <v>0</v>
      </c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</row>
    <row r="299" spans="1:35" s="81" customFormat="1" ht="12.75" customHeight="1" hidden="1">
      <c r="A299" s="87" t="s">
        <v>525</v>
      </c>
      <c r="B299" s="112" t="s">
        <v>490</v>
      </c>
      <c r="C299" s="88" t="s">
        <v>133</v>
      </c>
      <c r="D299" s="88" t="s">
        <v>117</v>
      </c>
      <c r="E299" s="88" t="s">
        <v>526</v>
      </c>
      <c r="F299" s="88"/>
      <c r="G299" s="90">
        <f>SUM(G300)</f>
        <v>0</v>
      </c>
      <c r="H299" s="88"/>
      <c r="I299" s="90">
        <f>SUM(I300)</f>
        <v>0</v>
      </c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</row>
    <row r="300" spans="1:35" s="81" customFormat="1" ht="15.75" hidden="1">
      <c r="A300" s="102" t="s">
        <v>424</v>
      </c>
      <c r="B300" s="112" t="s">
        <v>490</v>
      </c>
      <c r="C300" s="88" t="s">
        <v>133</v>
      </c>
      <c r="D300" s="88" t="s">
        <v>117</v>
      </c>
      <c r="E300" s="88" t="s">
        <v>526</v>
      </c>
      <c r="F300" s="88" t="s">
        <v>425</v>
      </c>
      <c r="G300" s="90"/>
      <c r="H300" s="88"/>
      <c r="I300" s="9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</row>
    <row r="301" spans="1:35" s="81" customFormat="1" ht="15.75" hidden="1">
      <c r="A301" s="87" t="s">
        <v>449</v>
      </c>
      <c r="B301" s="112" t="s">
        <v>490</v>
      </c>
      <c r="C301" s="88" t="s">
        <v>133</v>
      </c>
      <c r="D301" s="88" t="s">
        <v>117</v>
      </c>
      <c r="E301" s="88" t="s">
        <v>450</v>
      </c>
      <c r="F301" s="88"/>
      <c r="G301" s="90">
        <f>SUM(G302)</f>
        <v>0</v>
      </c>
      <c r="H301" s="88"/>
      <c r="I301" s="90">
        <f>SUM(I302)</f>
        <v>0</v>
      </c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</row>
    <row r="302" spans="1:35" s="81" customFormat="1" ht="63" hidden="1">
      <c r="A302" s="87" t="s">
        <v>527</v>
      </c>
      <c r="B302" s="112" t="s">
        <v>490</v>
      </c>
      <c r="C302" s="88" t="s">
        <v>133</v>
      </c>
      <c r="D302" s="88" t="s">
        <v>117</v>
      </c>
      <c r="E302" s="88" t="s">
        <v>528</v>
      </c>
      <c r="F302" s="88"/>
      <c r="G302" s="90">
        <f>SUM(G303)</f>
        <v>0</v>
      </c>
      <c r="H302" s="88"/>
      <c r="I302" s="90">
        <f>SUM(I303)</f>
        <v>0</v>
      </c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</row>
    <row r="303" spans="1:35" s="81" customFormat="1" ht="15.75" hidden="1">
      <c r="A303" s="102" t="s">
        <v>424</v>
      </c>
      <c r="B303" s="112" t="s">
        <v>490</v>
      </c>
      <c r="C303" s="88" t="s">
        <v>133</v>
      </c>
      <c r="D303" s="88" t="s">
        <v>117</v>
      </c>
      <c r="E303" s="88" t="s">
        <v>528</v>
      </c>
      <c r="F303" s="88" t="s">
        <v>425</v>
      </c>
      <c r="G303" s="90"/>
      <c r="H303" s="88"/>
      <c r="I303" s="9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</row>
    <row r="304" spans="1:35" s="81" customFormat="1" ht="18.75" customHeight="1">
      <c r="A304" s="87" t="s">
        <v>529</v>
      </c>
      <c r="B304" s="112" t="s">
        <v>490</v>
      </c>
      <c r="C304" s="88" t="s">
        <v>133</v>
      </c>
      <c r="D304" s="88" t="s">
        <v>286</v>
      </c>
      <c r="E304" s="88"/>
      <c r="F304" s="88"/>
      <c r="G304" s="89">
        <f>SUM(G305,G310)</f>
        <v>2665.66</v>
      </c>
      <c r="H304" s="89">
        <f>SUM(H305,H310)</f>
        <v>-100</v>
      </c>
      <c r="I304" s="89">
        <f>SUM(I305,I310)</f>
        <v>2565.66</v>
      </c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</row>
    <row r="305" spans="1:35" s="81" customFormat="1" ht="63">
      <c r="A305" s="87" t="s">
        <v>287</v>
      </c>
      <c r="B305" s="88" t="s">
        <v>490</v>
      </c>
      <c r="C305" s="88" t="s">
        <v>133</v>
      </c>
      <c r="D305" s="88" t="s">
        <v>286</v>
      </c>
      <c r="E305" s="88" t="s">
        <v>288</v>
      </c>
      <c r="F305" s="88"/>
      <c r="G305" s="90">
        <f>SUM(G306)</f>
        <v>1242.12</v>
      </c>
      <c r="H305" s="90">
        <f>SUM(H306)</f>
        <v>0</v>
      </c>
      <c r="I305" s="90">
        <f>SUM(I306)</f>
        <v>1242.12</v>
      </c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</row>
    <row r="306" spans="1:35" s="81" customFormat="1" ht="15.75">
      <c r="A306" s="87" t="s">
        <v>289</v>
      </c>
      <c r="B306" s="88" t="s">
        <v>490</v>
      </c>
      <c r="C306" s="88" t="s">
        <v>133</v>
      </c>
      <c r="D306" s="88" t="s">
        <v>286</v>
      </c>
      <c r="E306" s="88" t="s">
        <v>290</v>
      </c>
      <c r="F306" s="88"/>
      <c r="G306" s="90">
        <f>SUM(G307:G309)</f>
        <v>1242.12</v>
      </c>
      <c r="H306" s="90">
        <f>SUM(H307:H309)</f>
        <v>0</v>
      </c>
      <c r="I306" s="90">
        <f>SUM(I307:I309)</f>
        <v>1242.12</v>
      </c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</row>
    <row r="307" spans="1:35" s="81" customFormat="1" ht="15.75">
      <c r="A307" s="87" t="s">
        <v>291</v>
      </c>
      <c r="B307" s="88" t="s">
        <v>490</v>
      </c>
      <c r="C307" s="88" t="s">
        <v>133</v>
      </c>
      <c r="D307" s="88" t="s">
        <v>286</v>
      </c>
      <c r="E307" s="88" t="s">
        <v>290</v>
      </c>
      <c r="F307" s="88" t="s">
        <v>292</v>
      </c>
      <c r="G307" s="90">
        <v>1242.12</v>
      </c>
      <c r="H307" s="98">
        <v>0</v>
      </c>
      <c r="I307" s="90">
        <f>SUM(G307:H307)</f>
        <v>1242.12</v>
      </c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</row>
    <row r="308" spans="1:35" s="81" customFormat="1" ht="31.5" hidden="1">
      <c r="A308" s="87" t="s">
        <v>293</v>
      </c>
      <c r="B308" s="88" t="s">
        <v>490</v>
      </c>
      <c r="C308" s="88" t="s">
        <v>133</v>
      </c>
      <c r="D308" s="88" t="s">
        <v>286</v>
      </c>
      <c r="E308" s="88" t="s">
        <v>290</v>
      </c>
      <c r="F308" s="88" t="s">
        <v>294</v>
      </c>
      <c r="G308" s="90"/>
      <c r="H308" s="88"/>
      <c r="I308" s="9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</row>
    <row r="309" spans="1:35" s="81" customFormat="1" ht="31.5" hidden="1">
      <c r="A309" s="87" t="s">
        <v>297</v>
      </c>
      <c r="B309" s="88" t="s">
        <v>490</v>
      </c>
      <c r="C309" s="88" t="s">
        <v>133</v>
      </c>
      <c r="D309" s="88" t="s">
        <v>286</v>
      </c>
      <c r="E309" s="88" t="s">
        <v>290</v>
      </c>
      <c r="F309" s="88" t="s">
        <v>298</v>
      </c>
      <c r="G309" s="90"/>
      <c r="H309" s="88"/>
      <c r="I309" s="9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</row>
    <row r="310" spans="1:35" s="81" customFormat="1" ht="66" customHeight="1">
      <c r="A310" s="87" t="s">
        <v>530</v>
      </c>
      <c r="B310" s="112" t="s">
        <v>490</v>
      </c>
      <c r="C310" s="88" t="s">
        <v>133</v>
      </c>
      <c r="D310" s="88" t="s">
        <v>286</v>
      </c>
      <c r="E310" s="88" t="s">
        <v>531</v>
      </c>
      <c r="F310" s="88"/>
      <c r="G310" s="90">
        <f>SUM(G311)</f>
        <v>1423.54</v>
      </c>
      <c r="H310" s="90">
        <f>SUM(H311)</f>
        <v>-100</v>
      </c>
      <c r="I310" s="90">
        <f>SUM(I311)</f>
        <v>1323.54</v>
      </c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</row>
    <row r="311" spans="1:35" s="81" customFormat="1" ht="31.5">
      <c r="A311" s="87" t="s">
        <v>428</v>
      </c>
      <c r="B311" s="112" t="s">
        <v>490</v>
      </c>
      <c r="C311" s="88" t="s">
        <v>133</v>
      </c>
      <c r="D311" s="88" t="s">
        <v>286</v>
      </c>
      <c r="E311" s="88" t="s">
        <v>532</v>
      </c>
      <c r="F311" s="88"/>
      <c r="G311" s="90">
        <f>SUM(G312:G315)</f>
        <v>1423.54</v>
      </c>
      <c r="H311" s="90">
        <f>H312+H313+H314+H315</f>
        <v>-100</v>
      </c>
      <c r="I311" s="90">
        <f>SUM(I312:I315)</f>
        <v>1323.54</v>
      </c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</row>
    <row r="312" spans="1:35" s="81" customFormat="1" ht="15.75">
      <c r="A312" s="87" t="s">
        <v>291</v>
      </c>
      <c r="B312" s="112" t="s">
        <v>490</v>
      </c>
      <c r="C312" s="88" t="s">
        <v>133</v>
      </c>
      <c r="D312" s="88" t="s">
        <v>286</v>
      </c>
      <c r="E312" s="88" t="s">
        <v>532</v>
      </c>
      <c r="F312" s="88" t="s">
        <v>292</v>
      </c>
      <c r="G312" s="90">
        <v>731.19</v>
      </c>
      <c r="H312" s="101">
        <v>0</v>
      </c>
      <c r="I312" s="90">
        <f>SUM(G312:H312)</f>
        <v>731.19</v>
      </c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</row>
    <row r="313" spans="1:35" s="81" customFormat="1" ht="31.5">
      <c r="A313" s="87" t="s">
        <v>293</v>
      </c>
      <c r="B313" s="112" t="s">
        <v>490</v>
      </c>
      <c r="C313" s="88" t="s">
        <v>133</v>
      </c>
      <c r="D313" s="88" t="s">
        <v>286</v>
      </c>
      <c r="E313" s="88" t="s">
        <v>532</v>
      </c>
      <c r="F313" s="88" t="s">
        <v>294</v>
      </c>
      <c r="G313" s="90">
        <v>10</v>
      </c>
      <c r="H313" s="98" t="s">
        <v>533</v>
      </c>
      <c r="I313" s="90">
        <f>G313+H313</f>
        <v>29.38</v>
      </c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</row>
    <row r="314" spans="1:35" s="81" customFormat="1" ht="31.5">
      <c r="A314" s="87" t="s">
        <v>295</v>
      </c>
      <c r="B314" s="112" t="s">
        <v>490</v>
      </c>
      <c r="C314" s="88" t="s">
        <v>133</v>
      </c>
      <c r="D314" s="88" t="s">
        <v>286</v>
      </c>
      <c r="E314" s="88" t="s">
        <v>532</v>
      </c>
      <c r="F314" s="88" t="s">
        <v>296</v>
      </c>
      <c r="G314" s="90">
        <v>83</v>
      </c>
      <c r="H314" s="98"/>
      <c r="I314" s="90">
        <f>SUM(G314:H314)</f>
        <v>83</v>
      </c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</row>
    <row r="315" spans="1:35" s="81" customFormat="1" ht="31.5">
      <c r="A315" s="87" t="s">
        <v>297</v>
      </c>
      <c r="B315" s="112" t="s">
        <v>490</v>
      </c>
      <c r="C315" s="88" t="s">
        <v>133</v>
      </c>
      <c r="D315" s="88" t="s">
        <v>286</v>
      </c>
      <c r="E315" s="88" t="s">
        <v>532</v>
      </c>
      <c r="F315" s="88" t="s">
        <v>298</v>
      </c>
      <c r="G315" s="90">
        <v>599.35</v>
      </c>
      <c r="H315" s="90">
        <v>-119.38</v>
      </c>
      <c r="I315" s="90">
        <f>SUM(G315:H315)</f>
        <v>479.97</v>
      </c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</row>
    <row r="316" spans="1:35" s="81" customFormat="1" ht="15.75">
      <c r="A316" s="87" t="s">
        <v>461</v>
      </c>
      <c r="B316" s="112" t="s">
        <v>490</v>
      </c>
      <c r="C316" s="88" t="s">
        <v>164</v>
      </c>
      <c r="D316" s="88" t="s">
        <v>114</v>
      </c>
      <c r="E316" s="88"/>
      <c r="F316" s="88"/>
      <c r="G316" s="89">
        <f aca="true" t="shared" si="19" ref="G316:I319">SUM(G317)</f>
        <v>80</v>
      </c>
      <c r="H316" s="89">
        <f t="shared" si="19"/>
        <v>0</v>
      </c>
      <c r="I316" s="89">
        <f t="shared" si="19"/>
        <v>80</v>
      </c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</row>
    <row r="317" spans="1:35" s="81" customFormat="1" ht="15.75">
      <c r="A317" s="87" t="s">
        <v>471</v>
      </c>
      <c r="B317" s="112" t="s">
        <v>490</v>
      </c>
      <c r="C317" s="88" t="s">
        <v>164</v>
      </c>
      <c r="D317" s="88" t="s">
        <v>410</v>
      </c>
      <c r="E317" s="88"/>
      <c r="F317" s="88"/>
      <c r="G317" s="89">
        <f t="shared" si="19"/>
        <v>80</v>
      </c>
      <c r="H317" s="89">
        <f t="shared" si="19"/>
        <v>0</v>
      </c>
      <c r="I317" s="89">
        <f t="shared" si="19"/>
        <v>80</v>
      </c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</row>
    <row r="318" spans="1:35" s="81" customFormat="1" ht="15.75">
      <c r="A318" s="87" t="s">
        <v>472</v>
      </c>
      <c r="B318" s="112" t="s">
        <v>490</v>
      </c>
      <c r="C318" s="88" t="s">
        <v>164</v>
      </c>
      <c r="D318" s="88" t="s">
        <v>410</v>
      </c>
      <c r="E318" s="88" t="s">
        <v>473</v>
      </c>
      <c r="F318" s="88"/>
      <c r="G318" s="90">
        <f t="shared" si="19"/>
        <v>80</v>
      </c>
      <c r="H318" s="90">
        <f t="shared" si="19"/>
        <v>0</v>
      </c>
      <c r="I318" s="90">
        <f t="shared" si="19"/>
        <v>80</v>
      </c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</row>
    <row r="319" spans="1:35" s="81" customFormat="1" ht="15.75">
      <c r="A319" s="87" t="s">
        <v>474</v>
      </c>
      <c r="B319" s="112" t="s">
        <v>490</v>
      </c>
      <c r="C319" s="88" t="s">
        <v>164</v>
      </c>
      <c r="D319" s="88" t="s">
        <v>410</v>
      </c>
      <c r="E319" s="88" t="s">
        <v>475</v>
      </c>
      <c r="F319" s="88"/>
      <c r="G319" s="90">
        <f t="shared" si="19"/>
        <v>80</v>
      </c>
      <c r="H319" s="90">
        <f t="shared" si="19"/>
        <v>0</v>
      </c>
      <c r="I319" s="90">
        <f t="shared" si="19"/>
        <v>80</v>
      </c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</row>
    <row r="320" spans="1:35" s="81" customFormat="1" ht="30.75" customHeight="1">
      <c r="A320" s="87" t="s">
        <v>487</v>
      </c>
      <c r="B320" s="112" t="s">
        <v>490</v>
      </c>
      <c r="C320" s="88" t="s">
        <v>164</v>
      </c>
      <c r="D320" s="88" t="s">
        <v>410</v>
      </c>
      <c r="E320" s="88" t="s">
        <v>475</v>
      </c>
      <c r="F320" s="88" t="s">
        <v>488</v>
      </c>
      <c r="G320" s="90">
        <v>80</v>
      </c>
      <c r="H320" s="88"/>
      <c r="I320" s="90">
        <f>SUM(G320:H320)</f>
        <v>80</v>
      </c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</row>
    <row r="321" spans="1:35" s="81" customFormat="1" ht="15.75">
      <c r="A321" s="87" t="s">
        <v>534</v>
      </c>
      <c r="B321" s="112" t="s">
        <v>490</v>
      </c>
      <c r="C321" s="88" t="s">
        <v>138</v>
      </c>
      <c r="D321" s="88" t="s">
        <v>114</v>
      </c>
      <c r="E321" s="88"/>
      <c r="F321" s="88"/>
      <c r="G321" s="89">
        <f>SUM(G322)</f>
        <v>11360.560000000001</v>
      </c>
      <c r="H321" s="89">
        <f>SUM(H322)</f>
        <v>-3500</v>
      </c>
      <c r="I321" s="89">
        <f>SUM(I322)</f>
        <v>7860.56</v>
      </c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</row>
    <row r="322" spans="1:35" s="81" customFormat="1" ht="15.75">
      <c r="A322" s="87" t="s">
        <v>535</v>
      </c>
      <c r="B322" s="112" t="s">
        <v>490</v>
      </c>
      <c r="C322" s="88" t="s">
        <v>138</v>
      </c>
      <c r="D322" s="88" t="s">
        <v>117</v>
      </c>
      <c r="E322" s="88"/>
      <c r="F322" s="88"/>
      <c r="G322" s="89">
        <f>SUM(G323,G327)</f>
        <v>11360.560000000001</v>
      </c>
      <c r="H322" s="89">
        <f>SUM(H323,H327)</f>
        <v>-3500</v>
      </c>
      <c r="I322" s="89">
        <f>SUM(I323,I327)</f>
        <v>7860.56</v>
      </c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</row>
    <row r="323" spans="1:35" s="81" customFormat="1" ht="15.75">
      <c r="A323" s="87" t="s">
        <v>435</v>
      </c>
      <c r="B323" s="112" t="s">
        <v>490</v>
      </c>
      <c r="C323" s="88" t="s">
        <v>138</v>
      </c>
      <c r="D323" s="88" t="s">
        <v>117</v>
      </c>
      <c r="E323" s="88" t="s">
        <v>367</v>
      </c>
      <c r="F323" s="88"/>
      <c r="G323" s="90">
        <f aca="true" t="shared" si="20" ref="G323:I325">SUM(G324)</f>
        <v>5960.56</v>
      </c>
      <c r="H323" s="90">
        <f t="shared" si="20"/>
        <v>0</v>
      </c>
      <c r="I323" s="90">
        <f t="shared" si="20"/>
        <v>5960.56</v>
      </c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</row>
    <row r="324" spans="1:35" s="81" customFormat="1" ht="31.5">
      <c r="A324" s="87" t="s">
        <v>536</v>
      </c>
      <c r="B324" s="112" t="s">
        <v>490</v>
      </c>
      <c r="C324" s="88" t="s">
        <v>138</v>
      </c>
      <c r="D324" s="88" t="s">
        <v>117</v>
      </c>
      <c r="E324" s="88" t="s">
        <v>537</v>
      </c>
      <c r="F324" s="88"/>
      <c r="G324" s="90">
        <f t="shared" si="20"/>
        <v>5960.56</v>
      </c>
      <c r="H324" s="90">
        <f t="shared" si="20"/>
        <v>0</v>
      </c>
      <c r="I324" s="90">
        <f t="shared" si="20"/>
        <v>5960.56</v>
      </c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</row>
    <row r="325" spans="1:35" s="81" customFormat="1" ht="47.25">
      <c r="A325" s="87" t="s">
        <v>538</v>
      </c>
      <c r="B325" s="112" t="s">
        <v>490</v>
      </c>
      <c r="C325" s="88" t="s">
        <v>138</v>
      </c>
      <c r="D325" s="88" t="s">
        <v>117</v>
      </c>
      <c r="E325" s="88" t="s">
        <v>539</v>
      </c>
      <c r="F325" s="88"/>
      <c r="G325" s="90">
        <f t="shared" si="20"/>
        <v>5960.56</v>
      </c>
      <c r="H325" s="90">
        <f t="shared" si="20"/>
        <v>0</v>
      </c>
      <c r="I325" s="90">
        <f t="shared" si="20"/>
        <v>5960.56</v>
      </c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</row>
    <row r="326" spans="1:35" s="81" customFormat="1" ht="31.5">
      <c r="A326" s="87" t="s">
        <v>385</v>
      </c>
      <c r="B326" s="112" t="s">
        <v>490</v>
      </c>
      <c r="C326" s="88" t="s">
        <v>138</v>
      </c>
      <c r="D326" s="88" t="s">
        <v>117</v>
      </c>
      <c r="E326" s="88" t="s">
        <v>539</v>
      </c>
      <c r="F326" s="88" t="s">
        <v>386</v>
      </c>
      <c r="G326" s="90">
        <v>5960.56</v>
      </c>
      <c r="H326" s="90">
        <v>0</v>
      </c>
      <c r="I326" s="90">
        <f>SUM(G326:H326)</f>
        <v>5960.56</v>
      </c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</row>
    <row r="327" spans="1:35" s="81" customFormat="1" ht="15.75">
      <c r="A327" s="87" t="s">
        <v>311</v>
      </c>
      <c r="B327" s="112" t="s">
        <v>490</v>
      </c>
      <c r="C327" s="88" t="s">
        <v>138</v>
      </c>
      <c r="D327" s="88" t="s">
        <v>117</v>
      </c>
      <c r="E327" s="88" t="s">
        <v>312</v>
      </c>
      <c r="F327" s="88"/>
      <c r="G327" s="90">
        <f>SUM(G328)</f>
        <v>5400</v>
      </c>
      <c r="H327" s="90">
        <f>SUM(H328)</f>
        <v>-3500</v>
      </c>
      <c r="I327" s="90">
        <f>SUM(I328)</f>
        <v>1900</v>
      </c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</row>
    <row r="328" spans="1:35" s="81" customFormat="1" ht="48" customHeight="1">
      <c r="A328" s="87" t="s">
        <v>540</v>
      </c>
      <c r="B328" s="112" t="s">
        <v>490</v>
      </c>
      <c r="C328" s="88" t="s">
        <v>138</v>
      </c>
      <c r="D328" s="88" t="s">
        <v>117</v>
      </c>
      <c r="E328" s="88" t="s">
        <v>541</v>
      </c>
      <c r="F328" s="88"/>
      <c r="G328" s="90">
        <f>SUM(G329:G330)</f>
        <v>5400</v>
      </c>
      <c r="H328" s="90">
        <f>SUM(H329:H330)</f>
        <v>-3500</v>
      </c>
      <c r="I328" s="90">
        <f>SUM(I329:I330)</f>
        <v>1900</v>
      </c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</row>
    <row r="329" spans="1:35" s="81" customFormat="1" ht="31.5">
      <c r="A329" s="87" t="s">
        <v>297</v>
      </c>
      <c r="B329" s="112" t="s">
        <v>490</v>
      </c>
      <c r="C329" s="88" t="s">
        <v>138</v>
      </c>
      <c r="D329" s="88" t="s">
        <v>117</v>
      </c>
      <c r="E329" s="88" t="s">
        <v>541</v>
      </c>
      <c r="F329" s="88" t="s">
        <v>298</v>
      </c>
      <c r="G329" s="90">
        <v>5270</v>
      </c>
      <c r="H329" s="90">
        <f>-3500</f>
        <v>-3500</v>
      </c>
      <c r="I329" s="90">
        <f>SUM(G329:H329)</f>
        <v>1770</v>
      </c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</row>
    <row r="330" spans="1:35" s="81" customFormat="1" ht="31.5">
      <c r="A330" s="87" t="s">
        <v>297</v>
      </c>
      <c r="B330" s="112" t="s">
        <v>490</v>
      </c>
      <c r="C330" s="88" t="s">
        <v>138</v>
      </c>
      <c r="D330" s="88" t="s">
        <v>117</v>
      </c>
      <c r="E330" s="88" t="s">
        <v>541</v>
      </c>
      <c r="F330" s="88" t="s">
        <v>542</v>
      </c>
      <c r="G330" s="90">
        <v>130</v>
      </c>
      <c r="H330" s="90"/>
      <c r="I330" s="90">
        <f>SUM(G330:H330)</f>
        <v>130</v>
      </c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</row>
    <row r="331" spans="1:35" s="81" customFormat="1" ht="15.75">
      <c r="A331" s="87" t="s">
        <v>543</v>
      </c>
      <c r="B331" s="112" t="s">
        <v>490</v>
      </c>
      <c r="C331" s="88" t="s">
        <v>143</v>
      </c>
      <c r="D331" s="88" t="s">
        <v>114</v>
      </c>
      <c r="E331" s="88"/>
      <c r="F331" s="88"/>
      <c r="G331" s="90">
        <f>G332</f>
        <v>50</v>
      </c>
      <c r="H331" s="90">
        <f aca="true" t="shared" si="21" ref="H331:I333">H332</f>
        <v>100</v>
      </c>
      <c r="I331" s="90">
        <f t="shared" si="21"/>
        <v>150</v>
      </c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</row>
    <row r="332" spans="1:35" s="81" customFormat="1" ht="15.75">
      <c r="A332" s="87" t="s">
        <v>544</v>
      </c>
      <c r="B332" s="112" t="s">
        <v>490</v>
      </c>
      <c r="C332" s="88" t="s">
        <v>143</v>
      </c>
      <c r="D332" s="88" t="s">
        <v>127</v>
      </c>
      <c r="E332" s="88"/>
      <c r="F332" s="88"/>
      <c r="G332" s="90">
        <f>G333</f>
        <v>50</v>
      </c>
      <c r="H332" s="90">
        <f t="shared" si="21"/>
        <v>100</v>
      </c>
      <c r="I332" s="90">
        <f t="shared" si="21"/>
        <v>150</v>
      </c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</row>
    <row r="333" spans="1:35" s="81" customFormat="1" ht="31.5" customHeight="1">
      <c r="A333" s="87" t="s">
        <v>545</v>
      </c>
      <c r="B333" s="112" t="s">
        <v>490</v>
      </c>
      <c r="C333" s="88" t="s">
        <v>143</v>
      </c>
      <c r="D333" s="88" t="s">
        <v>127</v>
      </c>
      <c r="E333" s="88" t="s">
        <v>546</v>
      </c>
      <c r="F333" s="88"/>
      <c r="G333" s="90">
        <f>G334</f>
        <v>50</v>
      </c>
      <c r="H333" s="90">
        <f t="shared" si="21"/>
        <v>100</v>
      </c>
      <c r="I333" s="90">
        <f t="shared" si="21"/>
        <v>150</v>
      </c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</row>
    <row r="334" spans="1:35" s="81" customFormat="1" ht="15.75">
      <c r="A334" s="87" t="s">
        <v>547</v>
      </c>
      <c r="B334" s="112" t="s">
        <v>490</v>
      </c>
      <c r="C334" s="88" t="s">
        <v>143</v>
      </c>
      <c r="D334" s="88" t="s">
        <v>127</v>
      </c>
      <c r="E334" s="88" t="s">
        <v>546</v>
      </c>
      <c r="F334" s="88" t="s">
        <v>548</v>
      </c>
      <c r="G334" s="90">
        <v>50</v>
      </c>
      <c r="H334" s="90">
        <v>100</v>
      </c>
      <c r="I334" s="90">
        <f>G334+H334</f>
        <v>150</v>
      </c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</row>
    <row r="335" spans="1:35" s="81" customFormat="1" ht="47.25">
      <c r="A335" s="82" t="s">
        <v>549</v>
      </c>
      <c r="B335" s="83" t="s">
        <v>550</v>
      </c>
      <c r="C335" s="83"/>
      <c r="D335" s="83"/>
      <c r="E335" s="83"/>
      <c r="F335" s="83"/>
      <c r="G335" s="114">
        <f>G336+G350+G357+G384</f>
        <v>134329.24</v>
      </c>
      <c r="H335" s="114">
        <f>H336+H350+H357+H384</f>
        <v>7563.1</v>
      </c>
      <c r="I335" s="114">
        <f>I336+I350+I357+I384</f>
        <v>141892.34</v>
      </c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</row>
    <row r="336" spans="1:35" s="81" customFormat="1" ht="15.75">
      <c r="A336" s="87" t="s">
        <v>284</v>
      </c>
      <c r="B336" s="88" t="s">
        <v>550</v>
      </c>
      <c r="C336" s="88" t="s">
        <v>117</v>
      </c>
      <c r="D336" s="88" t="s">
        <v>114</v>
      </c>
      <c r="E336" s="88"/>
      <c r="F336" s="88"/>
      <c r="G336" s="89">
        <f>SUM(G337)</f>
        <v>3560</v>
      </c>
      <c r="H336" s="89">
        <f>SUM(H337)</f>
        <v>800</v>
      </c>
      <c r="I336" s="89">
        <f>SUM(I337)</f>
        <v>4360</v>
      </c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</row>
    <row r="337" spans="1:35" s="81" customFormat="1" ht="15.75">
      <c r="A337" s="87" t="s">
        <v>551</v>
      </c>
      <c r="B337" s="88" t="s">
        <v>550</v>
      </c>
      <c r="C337" s="88" t="s">
        <v>117</v>
      </c>
      <c r="D337" s="88" t="s">
        <v>225</v>
      </c>
      <c r="E337" s="88"/>
      <c r="F337" s="88"/>
      <c r="G337" s="89">
        <f>G338+G344+G347</f>
        <v>3560</v>
      </c>
      <c r="H337" s="89">
        <f>H338+H344+H347</f>
        <v>800</v>
      </c>
      <c r="I337" s="89">
        <f>I338+I344+I347</f>
        <v>4360</v>
      </c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</row>
    <row r="338" spans="1:35" s="81" customFormat="1" ht="63">
      <c r="A338" s="87" t="s">
        <v>287</v>
      </c>
      <c r="B338" s="88" t="s">
        <v>550</v>
      </c>
      <c r="C338" s="88" t="s">
        <v>117</v>
      </c>
      <c r="D338" s="88" t="s">
        <v>225</v>
      </c>
      <c r="E338" s="88" t="s">
        <v>288</v>
      </c>
      <c r="F338" s="88"/>
      <c r="G338" s="90">
        <f>G339</f>
        <v>2560</v>
      </c>
      <c r="H338" s="90">
        <f>H339</f>
        <v>0</v>
      </c>
      <c r="I338" s="90">
        <f>I339</f>
        <v>2560</v>
      </c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</row>
    <row r="339" spans="1:35" s="81" customFormat="1" ht="15.75">
      <c r="A339" s="87" t="s">
        <v>289</v>
      </c>
      <c r="B339" s="88" t="s">
        <v>550</v>
      </c>
      <c r="C339" s="88" t="s">
        <v>117</v>
      </c>
      <c r="D339" s="88" t="s">
        <v>225</v>
      </c>
      <c r="E339" s="88" t="s">
        <v>290</v>
      </c>
      <c r="F339" s="88"/>
      <c r="G339" s="90">
        <f>SUM(G340:G343)</f>
        <v>2560</v>
      </c>
      <c r="H339" s="90">
        <f>SUM(H340:H343)</f>
        <v>0</v>
      </c>
      <c r="I339" s="90">
        <f>SUM(I340:I343)</f>
        <v>2560</v>
      </c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</row>
    <row r="340" spans="1:35" s="81" customFormat="1" ht="15.75">
      <c r="A340" s="87" t="s">
        <v>291</v>
      </c>
      <c r="B340" s="88" t="s">
        <v>550</v>
      </c>
      <c r="C340" s="88" t="s">
        <v>117</v>
      </c>
      <c r="D340" s="88" t="s">
        <v>225</v>
      </c>
      <c r="E340" s="88" t="s">
        <v>290</v>
      </c>
      <c r="F340" s="88" t="s">
        <v>292</v>
      </c>
      <c r="G340" s="90">
        <v>2249</v>
      </c>
      <c r="H340" s="101">
        <v>0</v>
      </c>
      <c r="I340" s="90">
        <f>SUM(G340:H340)</f>
        <v>2249</v>
      </c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</row>
    <row r="341" spans="1:35" s="81" customFormat="1" ht="31.5">
      <c r="A341" s="87" t="s">
        <v>293</v>
      </c>
      <c r="B341" s="88" t="s">
        <v>550</v>
      </c>
      <c r="C341" s="88" t="s">
        <v>117</v>
      </c>
      <c r="D341" s="88" t="s">
        <v>225</v>
      </c>
      <c r="E341" s="88" t="s">
        <v>290</v>
      </c>
      <c r="F341" s="88" t="s">
        <v>294</v>
      </c>
      <c r="G341" s="90">
        <v>68.9</v>
      </c>
      <c r="H341" s="88"/>
      <c r="I341" s="90">
        <f>SUM(G341:H341)</f>
        <v>68.9</v>
      </c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</row>
    <row r="342" spans="1:35" s="81" customFormat="1" ht="31.5">
      <c r="A342" s="87" t="s">
        <v>295</v>
      </c>
      <c r="B342" s="88" t="s">
        <v>550</v>
      </c>
      <c r="C342" s="88" t="s">
        <v>117</v>
      </c>
      <c r="D342" s="88" t="s">
        <v>225</v>
      </c>
      <c r="E342" s="88" t="s">
        <v>290</v>
      </c>
      <c r="F342" s="88" t="s">
        <v>296</v>
      </c>
      <c r="G342" s="90">
        <v>67.66</v>
      </c>
      <c r="H342" s="90">
        <v>18.53</v>
      </c>
      <c r="I342" s="90">
        <f>SUM(G342:H342)</f>
        <v>86.19</v>
      </c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</row>
    <row r="343" spans="1:35" s="81" customFormat="1" ht="31.5">
      <c r="A343" s="87" t="s">
        <v>297</v>
      </c>
      <c r="B343" s="88" t="s">
        <v>550</v>
      </c>
      <c r="C343" s="88" t="s">
        <v>117</v>
      </c>
      <c r="D343" s="88" t="s">
        <v>225</v>
      </c>
      <c r="E343" s="88" t="s">
        <v>290</v>
      </c>
      <c r="F343" s="88" t="s">
        <v>298</v>
      </c>
      <c r="G343" s="90">
        <v>174.44</v>
      </c>
      <c r="H343" s="90">
        <v>-18.53</v>
      </c>
      <c r="I343" s="90">
        <f>SUM(G343:H343)</f>
        <v>155.91</v>
      </c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</row>
    <row r="344" spans="1:35" s="81" customFormat="1" ht="47.25">
      <c r="A344" s="87" t="s">
        <v>552</v>
      </c>
      <c r="B344" s="88" t="s">
        <v>550</v>
      </c>
      <c r="C344" s="88" t="s">
        <v>117</v>
      </c>
      <c r="D344" s="88" t="s">
        <v>225</v>
      </c>
      <c r="E344" s="88" t="s">
        <v>553</v>
      </c>
      <c r="F344" s="88"/>
      <c r="G344" s="90">
        <f aca="true" t="shared" si="22" ref="G344:I345">G345</f>
        <v>0</v>
      </c>
      <c r="H344" s="90">
        <f t="shared" si="22"/>
        <v>800</v>
      </c>
      <c r="I344" s="90">
        <f t="shared" si="22"/>
        <v>800</v>
      </c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</row>
    <row r="345" spans="1:35" s="81" customFormat="1" ht="30" customHeight="1">
      <c r="A345" s="87" t="s">
        <v>554</v>
      </c>
      <c r="B345" s="88" t="s">
        <v>550</v>
      </c>
      <c r="C345" s="88" t="s">
        <v>117</v>
      </c>
      <c r="D345" s="88" t="s">
        <v>225</v>
      </c>
      <c r="E345" s="88" t="s">
        <v>555</v>
      </c>
      <c r="F345" s="88"/>
      <c r="G345" s="90">
        <f t="shared" si="22"/>
        <v>0</v>
      </c>
      <c r="H345" s="90">
        <f t="shared" si="22"/>
        <v>800</v>
      </c>
      <c r="I345" s="90">
        <f t="shared" si="22"/>
        <v>800</v>
      </c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</row>
    <row r="346" spans="1:35" s="81" customFormat="1" ht="31.5">
      <c r="A346" s="87" t="s">
        <v>297</v>
      </c>
      <c r="B346" s="88" t="s">
        <v>550</v>
      </c>
      <c r="C346" s="88" t="s">
        <v>117</v>
      </c>
      <c r="D346" s="88" t="s">
        <v>225</v>
      </c>
      <c r="E346" s="88" t="s">
        <v>555</v>
      </c>
      <c r="F346" s="88" t="s">
        <v>298</v>
      </c>
      <c r="G346" s="90"/>
      <c r="H346" s="90">
        <v>800</v>
      </c>
      <c r="I346" s="90">
        <f>G346+H346</f>
        <v>800</v>
      </c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</row>
    <row r="347" spans="1:35" s="81" customFormat="1" ht="15.75">
      <c r="A347" s="87" t="s">
        <v>311</v>
      </c>
      <c r="B347" s="88" t="s">
        <v>550</v>
      </c>
      <c r="C347" s="88" t="s">
        <v>117</v>
      </c>
      <c r="D347" s="88" t="s">
        <v>225</v>
      </c>
      <c r="E347" s="88" t="s">
        <v>312</v>
      </c>
      <c r="F347" s="88"/>
      <c r="G347" s="90">
        <f aca="true" t="shared" si="23" ref="G347:I348">G348</f>
        <v>1000</v>
      </c>
      <c r="H347" s="90">
        <f t="shared" si="23"/>
        <v>0</v>
      </c>
      <c r="I347" s="90">
        <f t="shared" si="23"/>
        <v>1000</v>
      </c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</row>
    <row r="348" spans="1:35" s="81" customFormat="1" ht="78.75">
      <c r="A348" s="87" t="s">
        <v>556</v>
      </c>
      <c r="B348" s="88" t="s">
        <v>550</v>
      </c>
      <c r="C348" s="88" t="s">
        <v>117</v>
      </c>
      <c r="D348" s="88" t="s">
        <v>225</v>
      </c>
      <c r="E348" s="88" t="s">
        <v>336</v>
      </c>
      <c r="F348" s="88"/>
      <c r="G348" s="90">
        <f t="shared" si="23"/>
        <v>1000</v>
      </c>
      <c r="H348" s="90">
        <f t="shared" si="23"/>
        <v>0</v>
      </c>
      <c r="I348" s="90">
        <f t="shared" si="23"/>
        <v>1000</v>
      </c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</row>
    <row r="349" spans="1:35" s="81" customFormat="1" ht="47.25">
      <c r="A349" s="87" t="s">
        <v>337</v>
      </c>
      <c r="B349" s="88" t="s">
        <v>550</v>
      </c>
      <c r="C349" s="88" t="s">
        <v>117</v>
      </c>
      <c r="D349" s="88" t="s">
        <v>225</v>
      </c>
      <c r="E349" s="88" t="s">
        <v>336</v>
      </c>
      <c r="F349" s="88" t="s">
        <v>338</v>
      </c>
      <c r="G349" s="90">
        <v>1000</v>
      </c>
      <c r="H349" s="99">
        <v>0</v>
      </c>
      <c r="I349" s="90">
        <f>SUM(G349:H349)</f>
        <v>1000</v>
      </c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</row>
    <row r="350" spans="1:35" s="81" customFormat="1" ht="15.75">
      <c r="A350" s="87" t="s">
        <v>339</v>
      </c>
      <c r="B350" s="88" t="s">
        <v>550</v>
      </c>
      <c r="C350" s="88" t="s">
        <v>286</v>
      </c>
      <c r="D350" s="88" t="s">
        <v>114</v>
      </c>
      <c r="E350" s="88"/>
      <c r="F350" s="88"/>
      <c r="G350" s="90">
        <f>G351+G354</f>
        <v>14000</v>
      </c>
      <c r="H350" s="90">
        <f>H351+H354</f>
        <v>4570</v>
      </c>
      <c r="I350" s="90">
        <f>I351+I354</f>
        <v>18570</v>
      </c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</row>
    <row r="351" spans="1:35" s="81" customFormat="1" ht="15.75" customHeight="1">
      <c r="A351" s="87" t="s">
        <v>557</v>
      </c>
      <c r="B351" s="88" t="s">
        <v>558</v>
      </c>
      <c r="C351" s="88" t="s">
        <v>286</v>
      </c>
      <c r="D351" s="88" t="s">
        <v>133</v>
      </c>
      <c r="E351" s="88"/>
      <c r="F351" s="88"/>
      <c r="G351" s="90">
        <f aca="true" t="shared" si="24" ref="G351:I352">G352</f>
        <v>0</v>
      </c>
      <c r="H351" s="90">
        <f t="shared" si="24"/>
        <v>1700</v>
      </c>
      <c r="I351" s="90">
        <f t="shared" si="24"/>
        <v>1700</v>
      </c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</row>
    <row r="352" spans="1:35" s="81" customFormat="1" ht="63">
      <c r="A352" s="87" t="s">
        <v>559</v>
      </c>
      <c r="B352" s="88" t="s">
        <v>550</v>
      </c>
      <c r="C352" s="88" t="s">
        <v>286</v>
      </c>
      <c r="D352" s="88" t="s">
        <v>133</v>
      </c>
      <c r="E352" s="88" t="s">
        <v>336</v>
      </c>
      <c r="F352" s="88"/>
      <c r="G352" s="90">
        <f t="shared" si="24"/>
        <v>0</v>
      </c>
      <c r="H352" s="90">
        <f t="shared" si="24"/>
        <v>1700</v>
      </c>
      <c r="I352" s="90">
        <f t="shared" si="24"/>
        <v>1700</v>
      </c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</row>
    <row r="353" spans="1:35" s="81" customFormat="1" ht="15.75">
      <c r="A353" s="87" t="s">
        <v>333</v>
      </c>
      <c r="B353" s="88" t="s">
        <v>550</v>
      </c>
      <c r="C353" s="88" t="s">
        <v>286</v>
      </c>
      <c r="D353" s="88" t="s">
        <v>133</v>
      </c>
      <c r="E353" s="88" t="s">
        <v>336</v>
      </c>
      <c r="F353" s="88" t="s">
        <v>334</v>
      </c>
      <c r="G353" s="90"/>
      <c r="H353" s="90">
        <v>1700</v>
      </c>
      <c r="I353" s="90">
        <f>G353+H353</f>
        <v>1700</v>
      </c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  <c r="AI353" s="80"/>
    </row>
    <row r="354" spans="1:35" s="81" customFormat="1" ht="15.75">
      <c r="A354" s="87" t="s">
        <v>343</v>
      </c>
      <c r="B354" s="88" t="s">
        <v>550</v>
      </c>
      <c r="C354" s="88" t="s">
        <v>286</v>
      </c>
      <c r="D354" s="88" t="s">
        <v>344</v>
      </c>
      <c r="E354" s="88"/>
      <c r="F354" s="88"/>
      <c r="G354" s="90">
        <f aca="true" t="shared" si="25" ref="G354:I355">G355</f>
        <v>14000</v>
      </c>
      <c r="H354" s="90">
        <f t="shared" si="25"/>
        <v>2870</v>
      </c>
      <c r="I354" s="90">
        <f t="shared" si="25"/>
        <v>16870</v>
      </c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</row>
    <row r="355" spans="1:35" s="81" customFormat="1" ht="47.25">
      <c r="A355" s="87" t="s">
        <v>560</v>
      </c>
      <c r="B355" s="88" t="s">
        <v>550</v>
      </c>
      <c r="C355" s="88" t="s">
        <v>286</v>
      </c>
      <c r="D355" s="88" t="s">
        <v>344</v>
      </c>
      <c r="E355" s="88" t="s">
        <v>561</v>
      </c>
      <c r="F355" s="88"/>
      <c r="G355" s="90">
        <f t="shared" si="25"/>
        <v>14000</v>
      </c>
      <c r="H355" s="90">
        <f t="shared" si="25"/>
        <v>2870</v>
      </c>
      <c r="I355" s="90">
        <f t="shared" si="25"/>
        <v>16870</v>
      </c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</row>
    <row r="356" spans="1:35" s="81" customFormat="1" ht="31.5">
      <c r="A356" s="87" t="s">
        <v>385</v>
      </c>
      <c r="B356" s="88" t="s">
        <v>550</v>
      </c>
      <c r="C356" s="88" t="s">
        <v>286</v>
      </c>
      <c r="D356" s="88" t="s">
        <v>344</v>
      </c>
      <c r="E356" s="88" t="s">
        <v>561</v>
      </c>
      <c r="F356" s="88" t="s">
        <v>386</v>
      </c>
      <c r="G356" s="90">
        <v>14000</v>
      </c>
      <c r="H356" s="90">
        <v>2870</v>
      </c>
      <c r="I356" s="90">
        <f>SUM(G356:H356)</f>
        <v>16870</v>
      </c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</row>
    <row r="357" spans="1:35" s="81" customFormat="1" ht="15.75">
      <c r="A357" s="87" t="s">
        <v>373</v>
      </c>
      <c r="B357" s="88" t="s">
        <v>550</v>
      </c>
      <c r="C357" s="88" t="s">
        <v>125</v>
      </c>
      <c r="D357" s="88" t="s">
        <v>114</v>
      </c>
      <c r="E357" s="88"/>
      <c r="F357" s="88"/>
      <c r="G357" s="90">
        <f>SUM(G358,G377)</f>
        <v>104210.98999999999</v>
      </c>
      <c r="H357" s="90">
        <f>SUM(H358,H377)</f>
        <v>2193.1000000000004</v>
      </c>
      <c r="I357" s="90">
        <f>SUM(I358,I377)</f>
        <v>106404.09</v>
      </c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</row>
    <row r="358" spans="1:35" s="81" customFormat="1" ht="47.25">
      <c r="A358" s="87" t="s">
        <v>375</v>
      </c>
      <c r="B358" s="88" t="s">
        <v>550</v>
      </c>
      <c r="C358" s="88" t="s">
        <v>125</v>
      </c>
      <c r="D358" s="88" t="s">
        <v>117</v>
      </c>
      <c r="E358" s="88" t="s">
        <v>376</v>
      </c>
      <c r="F358" s="88"/>
      <c r="G358" s="90">
        <f>SUM(G359,G364)</f>
        <v>96710.98999999999</v>
      </c>
      <c r="H358" s="90">
        <f>SUM(H359,H364)</f>
        <v>6773.1</v>
      </c>
      <c r="I358" s="90">
        <f>SUM(I359,I364)</f>
        <v>103484.09</v>
      </c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  <c r="AI358" s="80"/>
    </row>
    <row r="359" spans="1:35" s="81" customFormat="1" ht="94.5">
      <c r="A359" s="87" t="s">
        <v>377</v>
      </c>
      <c r="B359" s="88" t="s">
        <v>550</v>
      </c>
      <c r="C359" s="88" t="s">
        <v>125</v>
      </c>
      <c r="D359" s="88" t="s">
        <v>117</v>
      </c>
      <c r="E359" s="88" t="s">
        <v>378</v>
      </c>
      <c r="F359" s="88"/>
      <c r="G359" s="90">
        <f>SUM(G360,G362)</f>
        <v>66798.23</v>
      </c>
      <c r="H359" s="90">
        <f>SUM(H360,H362)</f>
        <v>6</v>
      </c>
      <c r="I359" s="90">
        <f>SUM(I360,I362)</f>
        <v>66804.23</v>
      </c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</row>
    <row r="360" spans="1:35" s="81" customFormat="1" ht="78.75">
      <c r="A360" s="87" t="s">
        <v>379</v>
      </c>
      <c r="B360" s="88" t="s">
        <v>550</v>
      </c>
      <c r="C360" s="88" t="s">
        <v>125</v>
      </c>
      <c r="D360" s="88" t="s">
        <v>117</v>
      </c>
      <c r="E360" s="88" t="s">
        <v>380</v>
      </c>
      <c r="F360" s="88"/>
      <c r="G360" s="90">
        <f>SUM(G361)</f>
        <v>15245.72</v>
      </c>
      <c r="H360" s="90">
        <f>SUM(H361)</f>
        <v>0</v>
      </c>
      <c r="I360" s="90">
        <f>SUM(I361)</f>
        <v>15245.72</v>
      </c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</row>
    <row r="361" spans="1:35" s="81" customFormat="1" ht="47.25">
      <c r="A361" s="87" t="s">
        <v>337</v>
      </c>
      <c r="B361" s="88" t="s">
        <v>550</v>
      </c>
      <c r="C361" s="88" t="s">
        <v>125</v>
      </c>
      <c r="D361" s="88" t="s">
        <v>117</v>
      </c>
      <c r="E361" s="88" t="s">
        <v>380</v>
      </c>
      <c r="F361" s="88" t="s">
        <v>338</v>
      </c>
      <c r="G361" s="90">
        <v>15245.72</v>
      </c>
      <c r="H361" s="101"/>
      <c r="I361" s="90">
        <f>SUM(G361:H361)</f>
        <v>15245.72</v>
      </c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  <c r="AA361" s="80"/>
      <c r="AB361" s="80"/>
      <c r="AC361" s="80"/>
      <c r="AD361" s="80"/>
      <c r="AE361" s="80"/>
      <c r="AF361" s="80"/>
      <c r="AG361" s="80"/>
      <c r="AH361" s="80"/>
      <c r="AI361" s="80"/>
    </row>
    <row r="362" spans="1:35" s="81" customFormat="1" ht="78.75">
      <c r="A362" s="87" t="s">
        <v>383</v>
      </c>
      <c r="B362" s="88" t="s">
        <v>550</v>
      </c>
      <c r="C362" s="88" t="s">
        <v>125</v>
      </c>
      <c r="D362" s="88" t="s">
        <v>117</v>
      </c>
      <c r="E362" s="88" t="s">
        <v>384</v>
      </c>
      <c r="F362" s="88"/>
      <c r="G362" s="90">
        <f>SUM(G363)</f>
        <v>51552.51</v>
      </c>
      <c r="H362" s="90">
        <f>SUM(H363)</f>
        <v>6</v>
      </c>
      <c r="I362" s="90">
        <f>SUM(I363)</f>
        <v>51558.51</v>
      </c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  <c r="AH362" s="80"/>
      <c r="AI362" s="80"/>
    </row>
    <row r="363" spans="1:35" s="81" customFormat="1" ht="31.5">
      <c r="A363" s="87" t="s">
        <v>385</v>
      </c>
      <c r="B363" s="88" t="s">
        <v>550</v>
      </c>
      <c r="C363" s="88" t="s">
        <v>125</v>
      </c>
      <c r="D363" s="88" t="s">
        <v>117</v>
      </c>
      <c r="E363" s="88" t="s">
        <v>384</v>
      </c>
      <c r="F363" s="88" t="s">
        <v>386</v>
      </c>
      <c r="G363" s="90">
        <v>51552.51</v>
      </c>
      <c r="H363" s="90">
        <v>6</v>
      </c>
      <c r="I363" s="90">
        <f>SUM(G363:H363)</f>
        <v>51558.51</v>
      </c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  <c r="AI363" s="80"/>
    </row>
    <row r="364" spans="1:35" s="81" customFormat="1" ht="51" customHeight="1">
      <c r="A364" s="87" t="s">
        <v>387</v>
      </c>
      <c r="B364" s="88" t="s">
        <v>550</v>
      </c>
      <c r="C364" s="88" t="s">
        <v>125</v>
      </c>
      <c r="D364" s="88" t="s">
        <v>117</v>
      </c>
      <c r="E364" s="88" t="s">
        <v>388</v>
      </c>
      <c r="F364" s="88"/>
      <c r="G364" s="90">
        <f>SUM(G365,G370)</f>
        <v>29912.760000000002</v>
      </c>
      <c r="H364" s="90">
        <f>SUM(H365,H370)</f>
        <v>6767.1</v>
      </c>
      <c r="I364" s="90">
        <f>SUM(I365,I370)</f>
        <v>36679.86</v>
      </c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</row>
    <row r="365" spans="1:35" s="81" customFormat="1" ht="31.5">
      <c r="A365" s="87" t="s">
        <v>389</v>
      </c>
      <c r="B365" s="88" t="s">
        <v>550</v>
      </c>
      <c r="C365" s="88" t="s">
        <v>125</v>
      </c>
      <c r="D365" s="88" t="s">
        <v>117</v>
      </c>
      <c r="E365" s="88" t="s">
        <v>390</v>
      </c>
      <c r="F365" s="88"/>
      <c r="G365" s="90">
        <f>SUM(G366)</f>
        <v>6816.56</v>
      </c>
      <c r="H365" s="90">
        <f>SUM(H366)</f>
        <v>0</v>
      </c>
      <c r="I365" s="90">
        <f>SUM(I366)</f>
        <v>6816.56</v>
      </c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  <c r="AI365" s="80"/>
    </row>
    <row r="366" spans="1:35" s="81" customFormat="1" ht="47.25">
      <c r="A366" s="87" t="s">
        <v>337</v>
      </c>
      <c r="B366" s="88" t="s">
        <v>550</v>
      </c>
      <c r="C366" s="88" t="s">
        <v>125</v>
      </c>
      <c r="D366" s="88" t="s">
        <v>117</v>
      </c>
      <c r="E366" s="88" t="s">
        <v>390</v>
      </c>
      <c r="F366" s="88" t="s">
        <v>338</v>
      </c>
      <c r="G366" s="90">
        <f>SUM(G367:G369)</f>
        <v>6816.56</v>
      </c>
      <c r="H366" s="90">
        <f>SUM(H367:H369)</f>
        <v>0</v>
      </c>
      <c r="I366" s="90">
        <f>SUM(I367:I369)</f>
        <v>6816.56</v>
      </c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</row>
    <row r="367" spans="1:35" s="81" customFormat="1" ht="31.5" hidden="1">
      <c r="A367" s="87" t="s">
        <v>562</v>
      </c>
      <c r="B367" s="88" t="s">
        <v>550</v>
      </c>
      <c r="C367" s="88" t="s">
        <v>125</v>
      </c>
      <c r="D367" s="88" t="s">
        <v>117</v>
      </c>
      <c r="E367" s="88" t="s">
        <v>390</v>
      </c>
      <c r="F367" s="88" t="s">
        <v>338</v>
      </c>
      <c r="G367" s="90">
        <v>0</v>
      </c>
      <c r="H367" s="88"/>
      <c r="I367" s="90">
        <v>0</v>
      </c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</row>
    <row r="368" spans="1:35" s="81" customFormat="1" ht="31.5">
      <c r="A368" s="87" t="s">
        <v>391</v>
      </c>
      <c r="B368" s="88" t="s">
        <v>550</v>
      </c>
      <c r="C368" s="88" t="s">
        <v>125</v>
      </c>
      <c r="D368" s="88" t="s">
        <v>117</v>
      </c>
      <c r="E368" s="88" t="s">
        <v>390</v>
      </c>
      <c r="F368" s="88" t="s">
        <v>338</v>
      </c>
      <c r="G368" s="90">
        <v>1496.26</v>
      </c>
      <c r="H368" s="88"/>
      <c r="I368" s="90">
        <f>SUM(G368:H368)</f>
        <v>1496.26</v>
      </c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</row>
    <row r="369" spans="1:35" s="81" customFormat="1" ht="15.75">
      <c r="A369" s="87" t="s">
        <v>392</v>
      </c>
      <c r="B369" s="88" t="s">
        <v>550</v>
      </c>
      <c r="C369" s="88" t="s">
        <v>125</v>
      </c>
      <c r="D369" s="88" t="s">
        <v>117</v>
      </c>
      <c r="E369" s="88" t="s">
        <v>390</v>
      </c>
      <c r="F369" s="88" t="s">
        <v>338</v>
      </c>
      <c r="G369" s="90">
        <v>5320.3</v>
      </c>
      <c r="H369" s="90"/>
      <c r="I369" s="90">
        <f>SUM(G369:H369)</f>
        <v>5320.3</v>
      </c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</row>
    <row r="370" spans="1:35" s="81" customFormat="1" ht="31.5">
      <c r="A370" s="87" t="s">
        <v>393</v>
      </c>
      <c r="B370" s="88" t="s">
        <v>550</v>
      </c>
      <c r="C370" s="88" t="s">
        <v>125</v>
      </c>
      <c r="D370" s="88" t="s">
        <v>117</v>
      </c>
      <c r="E370" s="88" t="s">
        <v>394</v>
      </c>
      <c r="F370" s="88"/>
      <c r="G370" s="90">
        <f>SUM(G371)</f>
        <v>23096.2</v>
      </c>
      <c r="H370" s="90">
        <f>SUM(H371)</f>
        <v>6767.1</v>
      </c>
      <c r="I370" s="90">
        <f>SUM(I371)</f>
        <v>29863.300000000003</v>
      </c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</row>
    <row r="371" spans="1:35" s="81" customFormat="1" ht="31.5">
      <c r="A371" s="87" t="s">
        <v>385</v>
      </c>
      <c r="B371" s="88" t="s">
        <v>550</v>
      </c>
      <c r="C371" s="88" t="s">
        <v>125</v>
      </c>
      <c r="D371" s="88" t="s">
        <v>117</v>
      </c>
      <c r="E371" s="88" t="s">
        <v>394</v>
      </c>
      <c r="F371" s="88" t="s">
        <v>386</v>
      </c>
      <c r="G371" s="90">
        <f>SUM(G372:G373)</f>
        <v>23096.2</v>
      </c>
      <c r="H371" s="90">
        <f>SUM(H372:H373)</f>
        <v>6767.1</v>
      </c>
      <c r="I371" s="90">
        <f>SUM(I372:I373)</f>
        <v>29863.300000000003</v>
      </c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</row>
    <row r="372" spans="1:35" s="81" customFormat="1" ht="31.5" hidden="1">
      <c r="A372" s="87" t="s">
        <v>391</v>
      </c>
      <c r="B372" s="88" t="s">
        <v>550</v>
      </c>
      <c r="C372" s="88" t="s">
        <v>125</v>
      </c>
      <c r="D372" s="88" t="s">
        <v>117</v>
      </c>
      <c r="E372" s="88" t="s">
        <v>394</v>
      </c>
      <c r="F372" s="88" t="s">
        <v>386</v>
      </c>
      <c r="G372" s="90"/>
      <c r="H372" s="88"/>
      <c r="I372" s="9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</row>
    <row r="373" spans="1:35" s="81" customFormat="1" ht="31.5">
      <c r="A373" s="87" t="s">
        <v>395</v>
      </c>
      <c r="B373" s="88" t="s">
        <v>550</v>
      </c>
      <c r="C373" s="88" t="s">
        <v>125</v>
      </c>
      <c r="D373" s="88" t="s">
        <v>117</v>
      </c>
      <c r="E373" s="88" t="s">
        <v>394</v>
      </c>
      <c r="F373" s="88" t="s">
        <v>386</v>
      </c>
      <c r="G373" s="90">
        <v>23096.2</v>
      </c>
      <c r="H373" s="101">
        <v>6767.1</v>
      </c>
      <c r="I373" s="90">
        <f>SUM(G373:H373)</f>
        <v>29863.300000000003</v>
      </c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</row>
    <row r="374" spans="1:35" s="81" customFormat="1" ht="15.75" hidden="1">
      <c r="A374" s="87" t="s">
        <v>396</v>
      </c>
      <c r="B374" s="88" t="s">
        <v>550</v>
      </c>
      <c r="C374" s="88" t="s">
        <v>125</v>
      </c>
      <c r="D374" s="88" t="s">
        <v>117</v>
      </c>
      <c r="E374" s="88" t="s">
        <v>397</v>
      </c>
      <c r="F374" s="88"/>
      <c r="G374" s="90">
        <f>SUM(G375)</f>
        <v>0</v>
      </c>
      <c r="H374" s="88"/>
      <c r="I374" s="90">
        <f>SUM(I375)</f>
        <v>0</v>
      </c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</row>
    <row r="375" spans="1:35" s="81" customFormat="1" ht="47.25" hidden="1">
      <c r="A375" s="87" t="s">
        <v>398</v>
      </c>
      <c r="B375" s="88" t="s">
        <v>550</v>
      </c>
      <c r="C375" s="88" t="s">
        <v>125</v>
      </c>
      <c r="D375" s="88" t="s">
        <v>117</v>
      </c>
      <c r="E375" s="88" t="s">
        <v>399</v>
      </c>
      <c r="F375" s="88"/>
      <c r="G375" s="90">
        <f>SUM(G376)</f>
        <v>0</v>
      </c>
      <c r="H375" s="88"/>
      <c r="I375" s="90">
        <f>SUM(I376)</f>
        <v>0</v>
      </c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</row>
    <row r="376" spans="1:35" s="81" customFormat="1" ht="15.75" hidden="1">
      <c r="A376" s="87" t="s">
        <v>381</v>
      </c>
      <c r="B376" s="88" t="s">
        <v>550</v>
      </c>
      <c r="C376" s="88" t="s">
        <v>125</v>
      </c>
      <c r="D376" s="88" t="s">
        <v>117</v>
      </c>
      <c r="E376" s="88" t="s">
        <v>399</v>
      </c>
      <c r="F376" s="88" t="s">
        <v>382</v>
      </c>
      <c r="G376" s="90"/>
      <c r="H376" s="88"/>
      <c r="I376" s="9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</row>
    <row r="377" spans="1:35" s="81" customFormat="1" ht="15.75">
      <c r="A377" s="87" t="s">
        <v>311</v>
      </c>
      <c r="B377" s="88" t="s">
        <v>550</v>
      </c>
      <c r="C377" s="88" t="s">
        <v>125</v>
      </c>
      <c r="D377" s="88" t="s">
        <v>117</v>
      </c>
      <c r="E377" s="88" t="s">
        <v>312</v>
      </c>
      <c r="F377" s="88"/>
      <c r="G377" s="90">
        <f>SUM(G378,G380,G382)</f>
        <v>7500</v>
      </c>
      <c r="H377" s="90">
        <f>SUM(H378,H380,H382)</f>
        <v>-4580</v>
      </c>
      <c r="I377" s="90">
        <f>SUM(I378,I380,I382)</f>
        <v>2920</v>
      </c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</row>
    <row r="378" spans="1:35" s="81" customFormat="1" ht="47.25">
      <c r="A378" s="96" t="s">
        <v>563</v>
      </c>
      <c r="B378" s="88" t="s">
        <v>550</v>
      </c>
      <c r="C378" s="100" t="s">
        <v>125</v>
      </c>
      <c r="D378" s="100" t="s">
        <v>117</v>
      </c>
      <c r="E378" s="100" t="s">
        <v>401</v>
      </c>
      <c r="F378" s="100"/>
      <c r="G378" s="90">
        <f>SUM(G379)</f>
        <v>7500</v>
      </c>
      <c r="H378" s="90">
        <f>SUM(H379)</f>
        <v>-4580</v>
      </c>
      <c r="I378" s="90">
        <f>SUM(I379)</f>
        <v>2920</v>
      </c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</row>
    <row r="379" spans="1:35" s="81" customFormat="1" ht="47.25">
      <c r="A379" s="87" t="s">
        <v>337</v>
      </c>
      <c r="B379" s="88" t="s">
        <v>550</v>
      </c>
      <c r="C379" s="100" t="s">
        <v>125</v>
      </c>
      <c r="D379" s="100" t="s">
        <v>117</v>
      </c>
      <c r="E379" s="100" t="s">
        <v>401</v>
      </c>
      <c r="F379" s="100" t="s">
        <v>338</v>
      </c>
      <c r="G379" s="90">
        <v>7500</v>
      </c>
      <c r="H379" s="99">
        <v>-4580</v>
      </c>
      <c r="I379" s="90">
        <f>SUM(G379:H379)</f>
        <v>2920</v>
      </c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</row>
    <row r="380" spans="1:35" s="81" customFormat="1" ht="63" hidden="1">
      <c r="A380" s="96" t="s">
        <v>402</v>
      </c>
      <c r="B380" s="88" t="s">
        <v>550</v>
      </c>
      <c r="C380" s="100" t="s">
        <v>125</v>
      </c>
      <c r="D380" s="100" t="s">
        <v>117</v>
      </c>
      <c r="E380" s="100" t="s">
        <v>403</v>
      </c>
      <c r="F380" s="100"/>
      <c r="G380" s="90">
        <f>SUM(G381)</f>
        <v>0</v>
      </c>
      <c r="H380" s="101">
        <f>H381</f>
        <v>0</v>
      </c>
      <c r="I380" s="90">
        <f>SUM(I381)</f>
        <v>0</v>
      </c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</row>
    <row r="381" spans="1:35" s="81" customFormat="1" ht="31.5" hidden="1">
      <c r="A381" s="87" t="s">
        <v>385</v>
      </c>
      <c r="B381" s="88" t="s">
        <v>550</v>
      </c>
      <c r="C381" s="100" t="s">
        <v>125</v>
      </c>
      <c r="D381" s="100" t="s">
        <v>117</v>
      </c>
      <c r="E381" s="100" t="s">
        <v>403</v>
      </c>
      <c r="F381" s="88" t="s">
        <v>386</v>
      </c>
      <c r="G381" s="90">
        <v>0</v>
      </c>
      <c r="H381" s="101">
        <f>1400-1400</f>
        <v>0</v>
      </c>
      <c r="I381" s="90">
        <f>SUM(G381:H381)</f>
        <v>0</v>
      </c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</row>
    <row r="382" spans="1:35" s="81" customFormat="1" ht="12.75" customHeight="1" hidden="1">
      <c r="A382" s="87" t="s">
        <v>564</v>
      </c>
      <c r="B382" s="88" t="s">
        <v>550</v>
      </c>
      <c r="C382" s="100" t="s">
        <v>125</v>
      </c>
      <c r="D382" s="100" t="s">
        <v>117</v>
      </c>
      <c r="E382" s="100" t="s">
        <v>565</v>
      </c>
      <c r="F382" s="88"/>
      <c r="G382" s="90"/>
      <c r="H382" s="101">
        <f>H383</f>
        <v>0</v>
      </c>
      <c r="I382" s="90">
        <f>I383</f>
        <v>0</v>
      </c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</row>
    <row r="383" spans="1:35" s="81" customFormat="1" ht="15.75" hidden="1">
      <c r="A383" s="87" t="s">
        <v>566</v>
      </c>
      <c r="B383" s="88" t="s">
        <v>550</v>
      </c>
      <c r="C383" s="100" t="s">
        <v>125</v>
      </c>
      <c r="D383" s="100" t="s">
        <v>117</v>
      </c>
      <c r="E383" s="100" t="s">
        <v>565</v>
      </c>
      <c r="F383" s="88" t="s">
        <v>567</v>
      </c>
      <c r="G383" s="90"/>
      <c r="H383" s="101">
        <v>0</v>
      </c>
      <c r="I383" s="90">
        <f>SUM(G383:H383)</f>
        <v>0</v>
      </c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</row>
    <row r="384" spans="1:35" s="81" customFormat="1" ht="15.75">
      <c r="A384" s="87" t="s">
        <v>461</v>
      </c>
      <c r="B384" s="88" t="s">
        <v>550</v>
      </c>
      <c r="C384" s="88" t="s">
        <v>164</v>
      </c>
      <c r="D384" s="88" t="s">
        <v>114</v>
      </c>
      <c r="E384" s="100"/>
      <c r="F384" s="100"/>
      <c r="G384" s="89">
        <f>SUM(G385,G397)</f>
        <v>12558.25</v>
      </c>
      <c r="H384" s="89">
        <f>SUM(H385,H397)</f>
        <v>0</v>
      </c>
      <c r="I384" s="89">
        <f>SUM(I385,I397)</f>
        <v>12558.25</v>
      </c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  <c r="AA384" s="80"/>
      <c r="AB384" s="80"/>
      <c r="AC384" s="80"/>
      <c r="AD384" s="80"/>
      <c r="AE384" s="80"/>
      <c r="AF384" s="80"/>
      <c r="AG384" s="80"/>
      <c r="AH384" s="80"/>
      <c r="AI384" s="80"/>
    </row>
    <row r="385" spans="1:35" s="81" customFormat="1" ht="15.75">
      <c r="A385" s="87" t="s">
        <v>471</v>
      </c>
      <c r="B385" s="88" t="s">
        <v>550</v>
      </c>
      <c r="C385" s="88" t="s">
        <v>164</v>
      </c>
      <c r="D385" s="88" t="s">
        <v>410</v>
      </c>
      <c r="E385" s="100"/>
      <c r="F385" s="100"/>
      <c r="G385" s="89">
        <f>SUM(G390,G386,G394)</f>
        <v>11642.2</v>
      </c>
      <c r="H385" s="89">
        <f>SUM(H390,H386,H394)</f>
        <v>0</v>
      </c>
      <c r="I385" s="89">
        <f>SUM(I390,I386,I394)</f>
        <v>11642.2</v>
      </c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  <c r="AA385" s="80"/>
      <c r="AB385" s="80"/>
      <c r="AC385" s="80"/>
      <c r="AD385" s="80"/>
      <c r="AE385" s="80"/>
      <c r="AF385" s="80"/>
      <c r="AG385" s="80"/>
      <c r="AH385" s="80"/>
      <c r="AI385" s="80"/>
    </row>
    <row r="386" spans="1:35" s="81" customFormat="1" ht="15.75">
      <c r="A386" s="92" t="s">
        <v>472</v>
      </c>
      <c r="B386" s="88" t="s">
        <v>550</v>
      </c>
      <c r="C386" s="88" t="s">
        <v>164</v>
      </c>
      <c r="D386" s="88" t="s">
        <v>410</v>
      </c>
      <c r="E386" s="93" t="s">
        <v>473</v>
      </c>
      <c r="F386" s="88"/>
      <c r="G386" s="90">
        <f aca="true" t="shared" si="26" ref="G386:I388">G387</f>
        <v>1642.2</v>
      </c>
      <c r="H386" s="90">
        <f t="shared" si="26"/>
        <v>0</v>
      </c>
      <c r="I386" s="90">
        <f t="shared" si="26"/>
        <v>1642.2</v>
      </c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  <c r="AC386" s="80"/>
      <c r="AD386" s="80"/>
      <c r="AE386" s="80"/>
      <c r="AF386" s="80"/>
      <c r="AG386" s="80"/>
      <c r="AH386" s="80"/>
      <c r="AI386" s="80"/>
    </row>
    <row r="387" spans="1:35" s="81" customFormat="1" ht="177.75" customHeight="1">
      <c r="A387" s="104" t="s">
        <v>568</v>
      </c>
      <c r="B387" s="88" t="s">
        <v>550</v>
      </c>
      <c r="C387" s="88" t="s">
        <v>164</v>
      </c>
      <c r="D387" s="88" t="s">
        <v>410</v>
      </c>
      <c r="E387" s="93" t="s">
        <v>569</v>
      </c>
      <c r="F387" s="88"/>
      <c r="G387" s="90">
        <f t="shared" si="26"/>
        <v>1642.2</v>
      </c>
      <c r="H387" s="90">
        <f t="shared" si="26"/>
        <v>0</v>
      </c>
      <c r="I387" s="90">
        <f t="shared" si="26"/>
        <v>1642.2</v>
      </c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  <c r="AA387" s="80"/>
      <c r="AB387" s="80"/>
      <c r="AC387" s="80"/>
      <c r="AD387" s="80"/>
      <c r="AE387" s="80"/>
      <c r="AF387" s="80"/>
      <c r="AG387" s="80"/>
      <c r="AH387" s="80"/>
      <c r="AI387" s="80"/>
    </row>
    <row r="388" spans="1:35" s="81" customFormat="1" ht="78.75">
      <c r="A388" s="92" t="s">
        <v>570</v>
      </c>
      <c r="B388" s="88" t="s">
        <v>550</v>
      </c>
      <c r="C388" s="88" t="s">
        <v>164</v>
      </c>
      <c r="D388" s="88" t="s">
        <v>410</v>
      </c>
      <c r="E388" s="93" t="s">
        <v>571</v>
      </c>
      <c r="F388" s="88"/>
      <c r="G388" s="90">
        <f t="shared" si="26"/>
        <v>1642.2</v>
      </c>
      <c r="H388" s="90">
        <f t="shared" si="26"/>
        <v>0</v>
      </c>
      <c r="I388" s="90">
        <f t="shared" si="26"/>
        <v>1642.2</v>
      </c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  <c r="AA388" s="80"/>
      <c r="AB388" s="80"/>
      <c r="AC388" s="80"/>
      <c r="AD388" s="80"/>
      <c r="AE388" s="80"/>
      <c r="AF388" s="80"/>
      <c r="AG388" s="80"/>
      <c r="AH388" s="80"/>
      <c r="AI388" s="80"/>
    </row>
    <row r="389" spans="1:35" s="81" customFormat="1" ht="15.75">
      <c r="A389" s="87" t="s">
        <v>566</v>
      </c>
      <c r="B389" s="88" t="s">
        <v>550</v>
      </c>
      <c r="C389" s="88" t="s">
        <v>164</v>
      </c>
      <c r="D389" s="88" t="s">
        <v>410</v>
      </c>
      <c r="E389" s="93" t="s">
        <v>571</v>
      </c>
      <c r="F389" s="88" t="s">
        <v>567</v>
      </c>
      <c r="G389" s="90">
        <v>1642.2</v>
      </c>
      <c r="H389" s="90"/>
      <c r="I389" s="90">
        <f>SUM(G389:H389)</f>
        <v>1642.2</v>
      </c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</row>
    <row r="390" spans="1:35" s="81" customFormat="1" ht="15.75" hidden="1">
      <c r="A390" s="87" t="s">
        <v>435</v>
      </c>
      <c r="B390" s="88" t="s">
        <v>550</v>
      </c>
      <c r="C390" s="88" t="s">
        <v>164</v>
      </c>
      <c r="D390" s="88" t="s">
        <v>410</v>
      </c>
      <c r="E390" s="88" t="s">
        <v>367</v>
      </c>
      <c r="F390" s="88"/>
      <c r="G390" s="90">
        <f aca="true" t="shared" si="27" ref="G390:I391">SUM(G391)</f>
        <v>0</v>
      </c>
      <c r="H390" s="90">
        <f t="shared" si="27"/>
        <v>0</v>
      </c>
      <c r="I390" s="90">
        <f t="shared" si="27"/>
        <v>0</v>
      </c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  <c r="AA390" s="80"/>
      <c r="AB390" s="80"/>
      <c r="AC390" s="80"/>
      <c r="AD390" s="80"/>
      <c r="AE390" s="80"/>
      <c r="AF390" s="80"/>
      <c r="AG390" s="80"/>
      <c r="AH390" s="80"/>
      <c r="AI390" s="80"/>
    </row>
    <row r="391" spans="1:35" s="81" customFormat="1" ht="12.75" customHeight="1" hidden="1">
      <c r="A391" s="92" t="s">
        <v>572</v>
      </c>
      <c r="B391" s="88" t="s">
        <v>550</v>
      </c>
      <c r="C391" s="88" t="s">
        <v>164</v>
      </c>
      <c r="D391" s="88" t="s">
        <v>410</v>
      </c>
      <c r="E391" s="88" t="s">
        <v>573</v>
      </c>
      <c r="F391" s="88"/>
      <c r="G391" s="90">
        <f t="shared" si="27"/>
        <v>0</v>
      </c>
      <c r="H391" s="90">
        <f t="shared" si="27"/>
        <v>0</v>
      </c>
      <c r="I391" s="90">
        <f t="shared" si="27"/>
        <v>0</v>
      </c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  <c r="AA391" s="80"/>
      <c r="AB391" s="80"/>
      <c r="AC391" s="80"/>
      <c r="AD391" s="80"/>
      <c r="AE391" s="80"/>
      <c r="AF391" s="80"/>
      <c r="AG391" s="80"/>
      <c r="AH391" s="80"/>
      <c r="AI391" s="80"/>
    </row>
    <row r="392" spans="1:35" s="81" customFormat="1" ht="31.5" hidden="1">
      <c r="A392" s="87" t="s">
        <v>574</v>
      </c>
      <c r="B392" s="88" t="s">
        <v>550</v>
      </c>
      <c r="C392" s="88" t="s">
        <v>164</v>
      </c>
      <c r="D392" s="88" t="s">
        <v>410</v>
      </c>
      <c r="E392" s="88" t="s">
        <v>575</v>
      </c>
      <c r="F392" s="88"/>
      <c r="G392" s="90">
        <f>SUM(G393)</f>
        <v>0</v>
      </c>
      <c r="H392" s="90">
        <f>SUM(H393)</f>
        <v>0</v>
      </c>
      <c r="I392" s="90">
        <f>SUM(I393)</f>
        <v>0</v>
      </c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  <c r="AA392" s="80"/>
      <c r="AB392" s="80"/>
      <c r="AC392" s="80"/>
      <c r="AD392" s="80"/>
      <c r="AE392" s="80"/>
      <c r="AF392" s="80"/>
      <c r="AG392" s="80"/>
      <c r="AH392" s="80"/>
      <c r="AI392" s="80"/>
    </row>
    <row r="393" spans="1:35" s="81" customFormat="1" ht="15.75" hidden="1">
      <c r="A393" s="87" t="s">
        <v>566</v>
      </c>
      <c r="B393" s="88" t="s">
        <v>550</v>
      </c>
      <c r="C393" s="88" t="s">
        <v>164</v>
      </c>
      <c r="D393" s="88" t="s">
        <v>410</v>
      </c>
      <c r="E393" s="88" t="s">
        <v>575</v>
      </c>
      <c r="F393" s="88" t="s">
        <v>567</v>
      </c>
      <c r="G393" s="90">
        <v>0</v>
      </c>
      <c r="H393" s="101">
        <v>0</v>
      </c>
      <c r="I393" s="90">
        <f>SUM(G393:H393)</f>
        <v>0</v>
      </c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  <c r="AA393" s="80"/>
      <c r="AB393" s="80"/>
      <c r="AC393" s="80"/>
      <c r="AD393" s="80"/>
      <c r="AE393" s="80"/>
      <c r="AF393" s="80"/>
      <c r="AG393" s="80"/>
      <c r="AH393" s="80"/>
      <c r="AI393" s="80"/>
    </row>
    <row r="394" spans="1:35" s="81" customFormat="1" ht="15.75">
      <c r="A394" s="87" t="s">
        <v>311</v>
      </c>
      <c r="B394" s="88" t="s">
        <v>550</v>
      </c>
      <c r="C394" s="88" t="s">
        <v>164</v>
      </c>
      <c r="D394" s="88" t="s">
        <v>410</v>
      </c>
      <c r="E394" s="88" t="s">
        <v>312</v>
      </c>
      <c r="F394" s="88"/>
      <c r="G394" s="90">
        <v>10000</v>
      </c>
      <c r="H394" s="101">
        <f>H395</f>
        <v>0</v>
      </c>
      <c r="I394" s="90">
        <f>I395</f>
        <v>10000</v>
      </c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  <c r="AA394" s="80"/>
      <c r="AB394" s="80"/>
      <c r="AC394" s="80"/>
      <c r="AD394" s="80"/>
      <c r="AE394" s="80"/>
      <c r="AF394" s="80"/>
      <c r="AG394" s="80"/>
      <c r="AH394" s="80"/>
      <c r="AI394" s="80"/>
    </row>
    <row r="395" spans="1:35" s="81" customFormat="1" ht="15.75">
      <c r="A395" s="87" t="s">
        <v>576</v>
      </c>
      <c r="B395" s="88" t="s">
        <v>550</v>
      </c>
      <c r="C395" s="88" t="s">
        <v>164</v>
      </c>
      <c r="D395" s="88" t="s">
        <v>410</v>
      </c>
      <c r="E395" s="100" t="s">
        <v>565</v>
      </c>
      <c r="F395" s="88"/>
      <c r="G395" s="90">
        <v>10000</v>
      </c>
      <c r="H395" s="101">
        <f>H396</f>
        <v>0</v>
      </c>
      <c r="I395" s="90">
        <f>G395+H395</f>
        <v>10000</v>
      </c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  <c r="AA395" s="80"/>
      <c r="AB395" s="80"/>
      <c r="AC395" s="80"/>
      <c r="AD395" s="80"/>
      <c r="AE395" s="80"/>
      <c r="AF395" s="80"/>
      <c r="AG395" s="80"/>
      <c r="AH395" s="80"/>
      <c r="AI395" s="80"/>
    </row>
    <row r="396" spans="1:35" s="81" customFormat="1" ht="15.75">
      <c r="A396" s="87" t="s">
        <v>566</v>
      </c>
      <c r="B396" s="88" t="s">
        <v>550</v>
      </c>
      <c r="C396" s="88" t="s">
        <v>164</v>
      </c>
      <c r="D396" s="88" t="s">
        <v>410</v>
      </c>
      <c r="E396" s="100" t="s">
        <v>565</v>
      </c>
      <c r="F396" s="88" t="s">
        <v>567</v>
      </c>
      <c r="G396" s="90">
        <v>10000</v>
      </c>
      <c r="H396" s="101"/>
      <c r="I396" s="90">
        <f>H396+G396</f>
        <v>10000</v>
      </c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  <c r="AA396" s="80"/>
      <c r="AB396" s="80"/>
      <c r="AC396" s="80"/>
      <c r="AD396" s="80"/>
      <c r="AE396" s="80"/>
      <c r="AF396" s="80"/>
      <c r="AG396" s="80"/>
      <c r="AH396" s="80"/>
      <c r="AI396" s="80"/>
    </row>
    <row r="397" spans="1:35" s="81" customFormat="1" ht="15.75">
      <c r="A397" s="87" t="s">
        <v>577</v>
      </c>
      <c r="B397" s="88" t="s">
        <v>550</v>
      </c>
      <c r="C397" s="88" t="s">
        <v>164</v>
      </c>
      <c r="D397" s="88" t="s">
        <v>286</v>
      </c>
      <c r="E397" s="88"/>
      <c r="F397" s="88"/>
      <c r="G397" s="89">
        <f>G398</f>
        <v>916.05</v>
      </c>
      <c r="H397" s="108">
        <f aca="true" t="shared" si="28" ref="H397:I400">H398</f>
        <v>0</v>
      </c>
      <c r="I397" s="89">
        <f t="shared" si="28"/>
        <v>916.05</v>
      </c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  <c r="AA397" s="80"/>
      <c r="AB397" s="80"/>
      <c r="AC397" s="80"/>
      <c r="AD397" s="80"/>
      <c r="AE397" s="80"/>
      <c r="AF397" s="80"/>
      <c r="AG397" s="80"/>
      <c r="AH397" s="80"/>
      <c r="AI397" s="80"/>
    </row>
    <row r="398" spans="1:35" s="81" customFormat="1" ht="15.75">
      <c r="A398" s="87" t="s">
        <v>435</v>
      </c>
      <c r="B398" s="88" t="s">
        <v>550</v>
      </c>
      <c r="C398" s="88" t="s">
        <v>164</v>
      </c>
      <c r="D398" s="88" t="s">
        <v>286</v>
      </c>
      <c r="E398" s="88" t="s">
        <v>367</v>
      </c>
      <c r="F398" s="88"/>
      <c r="G398" s="90">
        <f>G399</f>
        <v>916.05</v>
      </c>
      <c r="H398" s="101">
        <f t="shared" si="28"/>
        <v>0</v>
      </c>
      <c r="I398" s="90">
        <f t="shared" si="28"/>
        <v>916.05</v>
      </c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  <c r="AA398" s="80"/>
      <c r="AB398" s="80"/>
      <c r="AC398" s="80"/>
      <c r="AD398" s="80"/>
      <c r="AE398" s="80"/>
      <c r="AF398" s="80"/>
      <c r="AG398" s="80"/>
      <c r="AH398" s="80"/>
      <c r="AI398" s="80"/>
    </row>
    <row r="399" spans="1:35" s="81" customFormat="1" ht="63">
      <c r="A399" s="92" t="s">
        <v>572</v>
      </c>
      <c r="B399" s="88" t="s">
        <v>550</v>
      </c>
      <c r="C399" s="88" t="s">
        <v>164</v>
      </c>
      <c r="D399" s="88" t="s">
        <v>286</v>
      </c>
      <c r="E399" s="88" t="s">
        <v>573</v>
      </c>
      <c r="F399" s="88"/>
      <c r="G399" s="90">
        <f>G400</f>
        <v>916.05</v>
      </c>
      <c r="H399" s="101">
        <f t="shared" si="28"/>
        <v>0</v>
      </c>
      <c r="I399" s="90">
        <f t="shared" si="28"/>
        <v>916.05</v>
      </c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</row>
    <row r="400" spans="1:35" s="81" customFormat="1" ht="31.5">
      <c r="A400" s="87" t="s">
        <v>574</v>
      </c>
      <c r="B400" s="88" t="s">
        <v>550</v>
      </c>
      <c r="C400" s="88" t="s">
        <v>164</v>
      </c>
      <c r="D400" s="88" t="s">
        <v>286</v>
      </c>
      <c r="E400" s="88" t="s">
        <v>575</v>
      </c>
      <c r="F400" s="88"/>
      <c r="G400" s="90">
        <f>G401</f>
        <v>916.05</v>
      </c>
      <c r="H400" s="101">
        <f t="shared" si="28"/>
        <v>0</v>
      </c>
      <c r="I400" s="90">
        <f t="shared" si="28"/>
        <v>916.05</v>
      </c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  <c r="AA400" s="80"/>
      <c r="AB400" s="80"/>
      <c r="AC400" s="80"/>
      <c r="AD400" s="80"/>
      <c r="AE400" s="80"/>
      <c r="AF400" s="80"/>
      <c r="AG400" s="80"/>
      <c r="AH400" s="80"/>
      <c r="AI400" s="80"/>
    </row>
    <row r="401" spans="1:35" s="81" customFormat="1" ht="15.75">
      <c r="A401" s="87" t="s">
        <v>566</v>
      </c>
      <c r="B401" s="88" t="s">
        <v>550</v>
      </c>
      <c r="C401" s="88" t="s">
        <v>164</v>
      </c>
      <c r="D401" s="88" t="s">
        <v>286</v>
      </c>
      <c r="E401" s="88" t="s">
        <v>575</v>
      </c>
      <c r="F401" s="88" t="s">
        <v>567</v>
      </c>
      <c r="G401" s="90">
        <v>916.05</v>
      </c>
      <c r="H401" s="101">
        <v>0</v>
      </c>
      <c r="I401" s="90">
        <f>SUM(G401:H401)</f>
        <v>916.05</v>
      </c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  <c r="AA401" s="80"/>
      <c r="AB401" s="80"/>
      <c r="AC401" s="80"/>
      <c r="AD401" s="80"/>
      <c r="AE401" s="80"/>
      <c r="AF401" s="80"/>
      <c r="AG401" s="80"/>
      <c r="AH401" s="80"/>
      <c r="AI401" s="80"/>
    </row>
    <row r="402" spans="1:35" s="81" customFormat="1" ht="15.75">
      <c r="A402" s="87"/>
      <c r="B402" s="88"/>
      <c r="C402" s="88"/>
      <c r="D402" s="88"/>
      <c r="E402" s="88"/>
      <c r="F402" s="88"/>
      <c r="G402" s="90"/>
      <c r="H402" s="101"/>
      <c r="I402" s="9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  <c r="AA402" s="80"/>
      <c r="AB402" s="80"/>
      <c r="AC402" s="80"/>
      <c r="AD402" s="80"/>
      <c r="AE402" s="80"/>
      <c r="AF402" s="80"/>
      <c r="AG402" s="80"/>
      <c r="AH402" s="80"/>
      <c r="AI402" s="80"/>
    </row>
    <row r="403" spans="1:35" s="81" customFormat="1" ht="8.25" customHeight="1">
      <c r="A403" s="87"/>
      <c r="B403" s="112"/>
      <c r="C403" s="88"/>
      <c r="D403" s="88"/>
      <c r="E403" s="88"/>
      <c r="F403" s="88"/>
      <c r="G403" s="90"/>
      <c r="H403" s="88"/>
      <c r="I403" s="9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  <c r="AA403" s="80"/>
      <c r="AB403" s="80"/>
      <c r="AC403" s="80"/>
      <c r="AD403" s="80"/>
      <c r="AE403" s="80"/>
      <c r="AF403" s="80"/>
      <c r="AG403" s="80"/>
      <c r="AH403" s="80"/>
      <c r="AI403" s="80"/>
    </row>
    <row r="404" spans="1:35" s="86" customFormat="1" ht="47.25">
      <c r="A404" s="82" t="s">
        <v>578</v>
      </c>
      <c r="B404" s="83" t="s">
        <v>579</v>
      </c>
      <c r="C404" s="83"/>
      <c r="D404" s="83"/>
      <c r="E404" s="83"/>
      <c r="F404" s="83"/>
      <c r="G404" s="114" t="e">
        <f>SUM(G405,G531)</f>
        <v>#REF!</v>
      </c>
      <c r="H404" s="114" t="e">
        <f>SUM(H405,H531)</f>
        <v>#REF!</v>
      </c>
      <c r="I404" s="114">
        <f>SUM(I405,I531)</f>
        <v>259338.78</v>
      </c>
      <c r="J404" s="85"/>
      <c r="K404" s="85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  <c r="AA404" s="85"/>
      <c r="AB404" s="85"/>
      <c r="AC404" s="85"/>
      <c r="AD404" s="85"/>
      <c r="AE404" s="85"/>
      <c r="AF404" s="85"/>
      <c r="AG404" s="85"/>
      <c r="AH404" s="85"/>
      <c r="AI404" s="85"/>
    </row>
    <row r="405" spans="1:35" s="81" customFormat="1" ht="15.75">
      <c r="A405" s="87" t="s">
        <v>494</v>
      </c>
      <c r="B405" s="88" t="s">
        <v>579</v>
      </c>
      <c r="C405" s="88" t="s">
        <v>495</v>
      </c>
      <c r="D405" s="88" t="s">
        <v>114</v>
      </c>
      <c r="E405" s="88"/>
      <c r="F405" s="88"/>
      <c r="G405" s="89">
        <f>SUM(G406,G430,G480,G493)</f>
        <v>253627.46</v>
      </c>
      <c r="H405" s="89">
        <f>H406+H430+H480+H493</f>
        <v>2435.000000000001</v>
      </c>
      <c r="I405" s="89">
        <f>SUM(I406,I430,I480,I493)</f>
        <v>256062.46</v>
      </c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  <c r="AA405" s="80"/>
      <c r="AB405" s="80"/>
      <c r="AC405" s="80"/>
      <c r="AD405" s="80"/>
      <c r="AE405" s="80"/>
      <c r="AF405" s="80"/>
      <c r="AG405" s="80"/>
      <c r="AH405" s="80"/>
      <c r="AI405" s="80"/>
    </row>
    <row r="406" spans="1:35" s="81" customFormat="1" ht="15.75">
      <c r="A406" s="87" t="s">
        <v>580</v>
      </c>
      <c r="B406" s="88" t="s">
        <v>579</v>
      </c>
      <c r="C406" s="88" t="s">
        <v>495</v>
      </c>
      <c r="D406" s="88" t="s">
        <v>117</v>
      </c>
      <c r="E406" s="88"/>
      <c r="F406" s="88"/>
      <c r="G406" s="89">
        <f>SUM(G407,G417,G413)</f>
        <v>80969.12</v>
      </c>
      <c r="H406" s="89">
        <f>SUM(H407,H417,H413)</f>
        <v>-4295.789999999999</v>
      </c>
      <c r="I406" s="89">
        <f>SUM(I407,I417,I413)</f>
        <v>76673.33</v>
      </c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  <c r="AA406" s="80"/>
      <c r="AB406" s="80"/>
      <c r="AC406" s="80"/>
      <c r="AD406" s="80"/>
      <c r="AE406" s="80"/>
      <c r="AF406" s="80"/>
      <c r="AG406" s="80"/>
      <c r="AH406" s="80"/>
      <c r="AI406" s="80"/>
    </row>
    <row r="407" spans="1:35" s="81" customFormat="1" ht="15.75">
      <c r="A407" s="87" t="s">
        <v>581</v>
      </c>
      <c r="B407" s="88" t="s">
        <v>579</v>
      </c>
      <c r="C407" s="88" t="s">
        <v>495</v>
      </c>
      <c r="D407" s="88" t="s">
        <v>117</v>
      </c>
      <c r="E407" s="88" t="s">
        <v>582</v>
      </c>
      <c r="F407" s="88"/>
      <c r="G407" s="90">
        <f>SUM(G408)</f>
        <v>63506.799999999996</v>
      </c>
      <c r="H407" s="90">
        <f>SUM(H408)</f>
        <v>0</v>
      </c>
      <c r="I407" s="90">
        <f>SUM(I408)</f>
        <v>63506.799999999996</v>
      </c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  <c r="AA407" s="80"/>
      <c r="AB407" s="80"/>
      <c r="AC407" s="80"/>
      <c r="AD407" s="80"/>
      <c r="AE407" s="80"/>
      <c r="AF407" s="80"/>
      <c r="AG407" s="80"/>
      <c r="AH407" s="80"/>
      <c r="AI407" s="80"/>
    </row>
    <row r="408" spans="1:35" s="81" customFormat="1" ht="31.5">
      <c r="A408" s="87" t="s">
        <v>428</v>
      </c>
      <c r="B408" s="88" t="s">
        <v>579</v>
      </c>
      <c r="C408" s="88" t="s">
        <v>495</v>
      </c>
      <c r="D408" s="88" t="s">
        <v>117</v>
      </c>
      <c r="E408" s="88" t="s">
        <v>583</v>
      </c>
      <c r="F408" s="88"/>
      <c r="G408" s="90">
        <f>SUM(G409:G412)</f>
        <v>63506.799999999996</v>
      </c>
      <c r="H408" s="90">
        <f>SUM(H409:H412)</f>
        <v>0</v>
      </c>
      <c r="I408" s="90">
        <f>SUM(I409:I412)</f>
        <v>63506.799999999996</v>
      </c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  <c r="AA408" s="80"/>
      <c r="AB408" s="80"/>
      <c r="AC408" s="80"/>
      <c r="AD408" s="80"/>
      <c r="AE408" s="80"/>
      <c r="AF408" s="80"/>
      <c r="AG408" s="80"/>
      <c r="AH408" s="80"/>
      <c r="AI408" s="80"/>
    </row>
    <row r="409" spans="1:35" s="81" customFormat="1" ht="47.25">
      <c r="A409" s="87" t="s">
        <v>430</v>
      </c>
      <c r="B409" s="88" t="s">
        <v>579</v>
      </c>
      <c r="C409" s="88" t="s">
        <v>495</v>
      </c>
      <c r="D409" s="88" t="s">
        <v>117</v>
      </c>
      <c r="E409" s="88" t="s">
        <v>583</v>
      </c>
      <c r="F409" s="88" t="s">
        <v>445</v>
      </c>
      <c r="G409" s="90">
        <v>6458.7</v>
      </c>
      <c r="H409" s="88"/>
      <c r="I409" s="90">
        <f>SUM(G409:H409)</f>
        <v>6458.7</v>
      </c>
      <c r="J409" s="80"/>
      <c r="K409" s="80"/>
      <c r="L409" s="80"/>
      <c r="M409" s="80"/>
      <c r="N409" s="80"/>
      <c r="O409" s="80"/>
      <c r="P409" s="80"/>
      <c r="Q409" s="80">
        <v>309.1</v>
      </c>
      <c r="R409" s="80"/>
      <c r="S409" s="80"/>
      <c r="T409" s="80"/>
      <c r="U409" s="80"/>
      <c r="V409" s="80"/>
      <c r="W409" s="80"/>
      <c r="X409" s="80"/>
      <c r="Y409" s="80"/>
      <c r="Z409" s="80"/>
      <c r="AA409" s="80"/>
      <c r="AB409" s="80"/>
      <c r="AC409" s="80"/>
      <c r="AD409" s="80"/>
      <c r="AE409" s="80"/>
      <c r="AF409" s="80"/>
      <c r="AG409" s="80"/>
      <c r="AH409" s="80"/>
      <c r="AI409" s="80"/>
    </row>
    <row r="410" spans="1:35" s="81" customFormat="1" ht="15.75" hidden="1">
      <c r="A410" s="102" t="s">
        <v>424</v>
      </c>
      <c r="B410" s="88" t="s">
        <v>579</v>
      </c>
      <c r="C410" s="88" t="s">
        <v>495</v>
      </c>
      <c r="D410" s="88" t="s">
        <v>117</v>
      </c>
      <c r="E410" s="88" t="s">
        <v>583</v>
      </c>
      <c r="F410" s="88" t="s">
        <v>425</v>
      </c>
      <c r="G410" s="90"/>
      <c r="H410" s="88"/>
      <c r="I410" s="9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  <c r="AA410" s="80"/>
      <c r="AB410" s="80"/>
      <c r="AC410" s="80"/>
      <c r="AD410" s="80"/>
      <c r="AE410" s="80"/>
      <c r="AF410" s="80"/>
      <c r="AG410" s="80"/>
      <c r="AH410" s="80"/>
      <c r="AI410" s="80"/>
    </row>
    <row r="411" spans="1:35" s="81" customFormat="1" ht="47.25">
      <c r="A411" s="87" t="s">
        <v>500</v>
      </c>
      <c r="B411" s="88" t="s">
        <v>579</v>
      </c>
      <c r="C411" s="88" t="s">
        <v>495</v>
      </c>
      <c r="D411" s="88" t="s">
        <v>117</v>
      </c>
      <c r="E411" s="88" t="s">
        <v>583</v>
      </c>
      <c r="F411" s="88" t="s">
        <v>501</v>
      </c>
      <c r="G411" s="90">
        <v>57048.1</v>
      </c>
      <c r="H411" s="90">
        <v>0</v>
      </c>
      <c r="I411" s="90">
        <f>SUM(G411:H411)</f>
        <v>57048.1</v>
      </c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  <c r="AA411" s="80"/>
      <c r="AB411" s="80"/>
      <c r="AC411" s="80"/>
      <c r="AD411" s="80"/>
      <c r="AE411" s="80"/>
      <c r="AF411" s="80"/>
      <c r="AG411" s="80"/>
      <c r="AH411" s="80"/>
      <c r="AI411" s="80"/>
    </row>
    <row r="412" spans="1:35" s="81" customFormat="1" ht="15.75" hidden="1">
      <c r="A412" s="102" t="s">
        <v>584</v>
      </c>
      <c r="B412" s="88" t="s">
        <v>579</v>
      </c>
      <c r="C412" s="88" t="s">
        <v>495</v>
      </c>
      <c r="D412" s="88" t="s">
        <v>117</v>
      </c>
      <c r="E412" s="88" t="s">
        <v>583</v>
      </c>
      <c r="F412" s="88" t="s">
        <v>503</v>
      </c>
      <c r="G412" s="90"/>
      <c r="H412" s="88"/>
      <c r="I412" s="9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  <c r="AA412" s="80"/>
      <c r="AB412" s="80"/>
      <c r="AC412" s="80"/>
      <c r="AD412" s="80"/>
      <c r="AE412" s="80"/>
      <c r="AF412" s="80"/>
      <c r="AG412" s="80"/>
      <c r="AH412" s="80"/>
      <c r="AI412" s="80"/>
    </row>
    <row r="413" spans="1:35" s="81" customFormat="1" ht="15.75">
      <c r="A413" s="102" t="s">
        <v>585</v>
      </c>
      <c r="B413" s="100" t="s">
        <v>579</v>
      </c>
      <c r="C413" s="100" t="s">
        <v>495</v>
      </c>
      <c r="D413" s="100" t="s">
        <v>117</v>
      </c>
      <c r="E413" s="100" t="s">
        <v>367</v>
      </c>
      <c r="F413" s="88"/>
      <c r="G413" s="90">
        <f>G414</f>
        <v>8303</v>
      </c>
      <c r="H413" s="90">
        <f>H414</f>
        <v>0</v>
      </c>
      <c r="I413" s="90">
        <f>I414</f>
        <v>8303</v>
      </c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  <c r="AA413" s="80"/>
      <c r="AB413" s="80"/>
      <c r="AC413" s="80"/>
      <c r="AD413" s="80"/>
      <c r="AE413" s="80"/>
      <c r="AF413" s="80"/>
      <c r="AG413" s="80"/>
      <c r="AH413" s="80"/>
      <c r="AI413" s="80"/>
    </row>
    <row r="414" spans="1:35" s="81" customFormat="1" ht="66" customHeight="1">
      <c r="A414" s="87" t="s">
        <v>586</v>
      </c>
      <c r="B414" s="100" t="s">
        <v>579</v>
      </c>
      <c r="C414" s="100" t="s">
        <v>495</v>
      </c>
      <c r="D414" s="100" t="s">
        <v>117</v>
      </c>
      <c r="E414" s="100" t="s">
        <v>587</v>
      </c>
      <c r="F414" s="100"/>
      <c r="G414" s="90">
        <f>SUM(G415:G416)</f>
        <v>8303</v>
      </c>
      <c r="H414" s="90">
        <f>SUM(H415:H416)</f>
        <v>0</v>
      </c>
      <c r="I414" s="90">
        <f>SUM(I415:I416)</f>
        <v>8303</v>
      </c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  <c r="AA414" s="80"/>
      <c r="AB414" s="80"/>
      <c r="AC414" s="80"/>
      <c r="AD414" s="80"/>
      <c r="AE414" s="80"/>
      <c r="AF414" s="80"/>
      <c r="AG414" s="80"/>
      <c r="AH414" s="80"/>
      <c r="AI414" s="80"/>
    </row>
    <row r="415" spans="1:35" s="81" customFormat="1" ht="15.75">
      <c r="A415" s="102" t="s">
        <v>424</v>
      </c>
      <c r="B415" s="100" t="s">
        <v>579</v>
      </c>
      <c r="C415" s="100" t="s">
        <v>495</v>
      </c>
      <c r="D415" s="100" t="s">
        <v>117</v>
      </c>
      <c r="E415" s="100" t="s">
        <v>587</v>
      </c>
      <c r="F415" s="100" t="s">
        <v>425</v>
      </c>
      <c r="G415" s="90">
        <v>1915.7</v>
      </c>
      <c r="H415" s="101"/>
      <c r="I415" s="90">
        <f>G415+H415</f>
        <v>1915.7</v>
      </c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  <c r="AA415" s="80"/>
      <c r="AB415" s="80"/>
      <c r="AC415" s="80"/>
      <c r="AD415" s="80"/>
      <c r="AE415" s="80"/>
      <c r="AF415" s="80"/>
      <c r="AG415" s="80"/>
      <c r="AH415" s="80"/>
      <c r="AI415" s="80"/>
    </row>
    <row r="416" spans="1:35" s="81" customFormat="1" ht="15.75">
      <c r="A416" s="87" t="s">
        <v>502</v>
      </c>
      <c r="B416" s="100" t="s">
        <v>579</v>
      </c>
      <c r="C416" s="100" t="s">
        <v>495</v>
      </c>
      <c r="D416" s="100" t="s">
        <v>117</v>
      </c>
      <c r="E416" s="100" t="s">
        <v>587</v>
      </c>
      <c r="F416" s="100" t="s">
        <v>503</v>
      </c>
      <c r="G416" s="90">
        <v>6387.3</v>
      </c>
      <c r="H416" s="101"/>
      <c r="I416" s="90">
        <f>SUM(G416:H416)</f>
        <v>6387.3</v>
      </c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  <c r="AA416" s="80"/>
      <c r="AB416" s="80"/>
      <c r="AC416" s="80"/>
      <c r="AD416" s="80"/>
      <c r="AE416" s="80"/>
      <c r="AF416" s="80"/>
      <c r="AG416" s="80"/>
      <c r="AH416" s="80"/>
      <c r="AI416" s="80"/>
    </row>
    <row r="417" spans="1:35" s="81" customFormat="1" ht="15.75">
      <c r="A417" s="87" t="s">
        <v>311</v>
      </c>
      <c r="B417" s="88" t="s">
        <v>579</v>
      </c>
      <c r="C417" s="88" t="s">
        <v>495</v>
      </c>
      <c r="D417" s="88" t="s">
        <v>117</v>
      </c>
      <c r="E417" s="88" t="s">
        <v>312</v>
      </c>
      <c r="F417" s="88"/>
      <c r="G417" s="90">
        <f>SUM(G418,G421)</f>
        <v>9159.32</v>
      </c>
      <c r="H417" s="90">
        <f>SUM(H418,H421)</f>
        <v>-4295.789999999999</v>
      </c>
      <c r="I417" s="90">
        <f>SUM(I418,I421)</f>
        <v>4863.530000000001</v>
      </c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  <c r="AA417" s="80"/>
      <c r="AB417" s="80"/>
      <c r="AC417" s="80"/>
      <c r="AD417" s="80"/>
      <c r="AE417" s="80"/>
      <c r="AF417" s="80"/>
      <c r="AG417" s="80"/>
      <c r="AH417" s="80"/>
      <c r="AI417" s="80"/>
    </row>
    <row r="418" spans="1:35" s="81" customFormat="1" ht="63" hidden="1">
      <c r="A418" s="87" t="s">
        <v>588</v>
      </c>
      <c r="B418" s="88" t="s">
        <v>579</v>
      </c>
      <c r="C418" s="88" t="s">
        <v>495</v>
      </c>
      <c r="D418" s="88" t="s">
        <v>117</v>
      </c>
      <c r="E418" s="88" t="s">
        <v>440</v>
      </c>
      <c r="F418" s="88"/>
      <c r="G418" s="90">
        <f>SUM(G419:G420)</f>
        <v>0</v>
      </c>
      <c r="H418" s="90">
        <f>SUM(H419:H420)</f>
        <v>0</v>
      </c>
      <c r="I418" s="90">
        <f>SUM(I419:I420)</f>
        <v>0</v>
      </c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  <c r="AA418" s="80"/>
      <c r="AB418" s="80"/>
      <c r="AC418" s="80"/>
      <c r="AD418" s="80"/>
      <c r="AE418" s="80"/>
      <c r="AF418" s="80"/>
      <c r="AG418" s="80"/>
      <c r="AH418" s="80"/>
      <c r="AI418" s="80"/>
    </row>
    <row r="419" spans="1:35" s="81" customFormat="1" ht="47.25" hidden="1">
      <c r="A419" s="87" t="s">
        <v>430</v>
      </c>
      <c r="B419" s="88" t="s">
        <v>579</v>
      </c>
      <c r="C419" s="88" t="s">
        <v>495</v>
      </c>
      <c r="D419" s="88" t="s">
        <v>117</v>
      </c>
      <c r="E419" s="88" t="s">
        <v>440</v>
      </c>
      <c r="F419" s="88" t="s">
        <v>445</v>
      </c>
      <c r="G419" s="90"/>
      <c r="H419" s="90"/>
      <c r="I419" s="9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  <c r="AA419" s="80"/>
      <c r="AB419" s="80"/>
      <c r="AC419" s="80"/>
      <c r="AD419" s="80"/>
      <c r="AE419" s="80"/>
      <c r="AF419" s="80"/>
      <c r="AG419" s="80"/>
      <c r="AH419" s="80"/>
      <c r="AI419" s="80"/>
    </row>
    <row r="420" spans="1:35" s="81" customFormat="1" ht="47.25" hidden="1">
      <c r="A420" s="87" t="s">
        <v>500</v>
      </c>
      <c r="B420" s="88" t="s">
        <v>579</v>
      </c>
      <c r="C420" s="88" t="s">
        <v>495</v>
      </c>
      <c r="D420" s="88" t="s">
        <v>117</v>
      </c>
      <c r="E420" s="88" t="s">
        <v>440</v>
      </c>
      <c r="F420" s="88" t="s">
        <v>501</v>
      </c>
      <c r="G420" s="90"/>
      <c r="H420" s="90"/>
      <c r="I420" s="9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  <c r="AA420" s="80"/>
      <c r="AB420" s="80"/>
      <c r="AC420" s="80"/>
      <c r="AD420" s="80"/>
      <c r="AE420" s="80"/>
      <c r="AF420" s="80"/>
      <c r="AG420" s="80"/>
      <c r="AH420" s="80"/>
      <c r="AI420" s="80"/>
    </row>
    <row r="421" spans="1:35" s="81" customFormat="1" ht="52.5" customHeight="1">
      <c r="A421" s="87" t="s">
        <v>589</v>
      </c>
      <c r="B421" s="88" t="s">
        <v>579</v>
      </c>
      <c r="C421" s="88" t="s">
        <v>495</v>
      </c>
      <c r="D421" s="88" t="s">
        <v>117</v>
      </c>
      <c r="E421" s="88" t="s">
        <v>590</v>
      </c>
      <c r="F421" s="88"/>
      <c r="G421" s="90">
        <f>SUM(G422:G429)</f>
        <v>9159.32</v>
      </c>
      <c r="H421" s="90">
        <f>SUM(H422:H429)</f>
        <v>-4295.789999999999</v>
      </c>
      <c r="I421" s="90">
        <f>SUM(I422:I429)</f>
        <v>4863.530000000001</v>
      </c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  <c r="AA421" s="80"/>
      <c r="AB421" s="80"/>
      <c r="AC421" s="80"/>
      <c r="AD421" s="80"/>
      <c r="AE421" s="80"/>
      <c r="AF421" s="80"/>
      <c r="AG421" s="80"/>
      <c r="AH421" s="80"/>
      <c r="AI421" s="80"/>
    </row>
    <row r="422" spans="1:35" s="81" customFormat="1" ht="47.25" hidden="1">
      <c r="A422" s="87" t="s">
        <v>430</v>
      </c>
      <c r="B422" s="88" t="s">
        <v>579</v>
      </c>
      <c r="C422" s="88" t="s">
        <v>495</v>
      </c>
      <c r="D422" s="88" t="s">
        <v>117</v>
      </c>
      <c r="E422" s="88" t="s">
        <v>590</v>
      </c>
      <c r="F422" s="88" t="s">
        <v>445</v>
      </c>
      <c r="G422" s="90"/>
      <c r="H422" s="88"/>
      <c r="I422" s="9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  <c r="AA422" s="80"/>
      <c r="AB422" s="80"/>
      <c r="AC422" s="80"/>
      <c r="AD422" s="80"/>
      <c r="AE422" s="80"/>
      <c r="AF422" s="80"/>
      <c r="AG422" s="80"/>
      <c r="AH422" s="80"/>
      <c r="AI422" s="80"/>
    </row>
    <row r="423" spans="1:35" s="81" customFormat="1" ht="47.25" hidden="1">
      <c r="A423" s="87" t="s">
        <v>500</v>
      </c>
      <c r="B423" s="88" t="s">
        <v>579</v>
      </c>
      <c r="C423" s="88" t="s">
        <v>495</v>
      </c>
      <c r="D423" s="88" t="s">
        <v>117</v>
      </c>
      <c r="E423" s="88" t="s">
        <v>590</v>
      </c>
      <c r="F423" s="88" t="s">
        <v>501</v>
      </c>
      <c r="G423" s="90"/>
      <c r="H423" s="88"/>
      <c r="I423" s="9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  <c r="AA423" s="80"/>
      <c r="AB423" s="80"/>
      <c r="AC423" s="80"/>
      <c r="AD423" s="80"/>
      <c r="AE423" s="80"/>
      <c r="AF423" s="80"/>
      <c r="AG423" s="80"/>
      <c r="AH423" s="80"/>
      <c r="AI423" s="80"/>
    </row>
    <row r="424" spans="1:35" s="81" customFormat="1" ht="31.5">
      <c r="A424" s="87" t="s">
        <v>295</v>
      </c>
      <c r="B424" s="88" t="s">
        <v>579</v>
      </c>
      <c r="C424" s="88" t="s">
        <v>495</v>
      </c>
      <c r="D424" s="88" t="s">
        <v>117</v>
      </c>
      <c r="E424" s="88" t="s">
        <v>590</v>
      </c>
      <c r="F424" s="88" t="s">
        <v>296</v>
      </c>
      <c r="G424" s="90">
        <v>9.99</v>
      </c>
      <c r="H424" s="90">
        <v>-9.99</v>
      </c>
      <c r="I424" s="90">
        <f>SUM(G424:H424)</f>
        <v>0</v>
      </c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  <c r="AA424" s="80"/>
      <c r="AB424" s="80"/>
      <c r="AC424" s="80"/>
      <c r="AD424" s="80"/>
      <c r="AE424" s="80"/>
      <c r="AF424" s="80"/>
      <c r="AG424" s="80"/>
      <c r="AH424" s="80"/>
      <c r="AI424" s="80"/>
    </row>
    <row r="425" spans="1:35" s="81" customFormat="1" ht="31.5">
      <c r="A425" s="87" t="s">
        <v>485</v>
      </c>
      <c r="B425" s="88" t="s">
        <v>579</v>
      </c>
      <c r="C425" s="88" t="s">
        <v>495</v>
      </c>
      <c r="D425" s="88" t="s">
        <v>117</v>
      </c>
      <c r="E425" s="88" t="s">
        <v>590</v>
      </c>
      <c r="F425" s="88" t="s">
        <v>486</v>
      </c>
      <c r="G425" s="90">
        <v>4428.92</v>
      </c>
      <c r="H425" s="90">
        <v>-3713.08</v>
      </c>
      <c r="I425" s="90">
        <f>SUM(G425:H425)</f>
        <v>715.8400000000001</v>
      </c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  <c r="AA425" s="80"/>
      <c r="AB425" s="80"/>
      <c r="AC425" s="80"/>
      <c r="AD425" s="80"/>
      <c r="AE425" s="80"/>
      <c r="AF425" s="80"/>
      <c r="AG425" s="80"/>
      <c r="AH425" s="80"/>
      <c r="AI425" s="80"/>
    </row>
    <row r="426" spans="1:35" s="81" customFormat="1" ht="31.5">
      <c r="A426" s="87" t="s">
        <v>297</v>
      </c>
      <c r="B426" s="88" t="s">
        <v>579</v>
      </c>
      <c r="C426" s="88" t="s">
        <v>495</v>
      </c>
      <c r="D426" s="88" t="s">
        <v>117</v>
      </c>
      <c r="E426" s="88" t="s">
        <v>590</v>
      </c>
      <c r="F426" s="88" t="s">
        <v>298</v>
      </c>
      <c r="G426" s="90">
        <v>3755.41</v>
      </c>
      <c r="H426" s="90">
        <v>-3646.33</v>
      </c>
      <c r="I426" s="90">
        <f>SUM(G426:H426)</f>
        <v>109.07999999999993</v>
      </c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  <c r="AA426" s="80"/>
      <c r="AB426" s="80"/>
      <c r="AC426" s="80"/>
      <c r="AD426" s="80"/>
      <c r="AE426" s="80"/>
      <c r="AF426" s="80"/>
      <c r="AG426" s="80"/>
      <c r="AH426" s="80"/>
      <c r="AI426" s="80"/>
    </row>
    <row r="427" spans="1:35" s="81" customFormat="1" ht="15.75">
      <c r="A427" s="102" t="s">
        <v>424</v>
      </c>
      <c r="B427" s="88" t="s">
        <v>579</v>
      </c>
      <c r="C427" s="88" t="s">
        <v>495</v>
      </c>
      <c r="D427" s="88" t="s">
        <v>117</v>
      </c>
      <c r="E427" s="88" t="s">
        <v>590</v>
      </c>
      <c r="F427" s="88" t="s">
        <v>425</v>
      </c>
      <c r="G427" s="90"/>
      <c r="H427" s="90">
        <v>67</v>
      </c>
      <c r="I427" s="90">
        <f>G427+H427</f>
        <v>67</v>
      </c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80"/>
      <c r="AI427" s="80"/>
    </row>
    <row r="428" spans="1:35" s="81" customFormat="1" ht="15.75">
      <c r="A428" s="87" t="s">
        <v>502</v>
      </c>
      <c r="B428" s="88" t="s">
        <v>579</v>
      </c>
      <c r="C428" s="88" t="s">
        <v>495</v>
      </c>
      <c r="D428" s="88" t="s">
        <v>117</v>
      </c>
      <c r="E428" s="88" t="s">
        <v>591</v>
      </c>
      <c r="F428" s="88" t="s">
        <v>503</v>
      </c>
      <c r="G428" s="90"/>
      <c r="H428" s="90">
        <v>3951.61</v>
      </c>
      <c r="I428" s="90">
        <f>G428+H428</f>
        <v>3951.61</v>
      </c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  <c r="AA428" s="80"/>
      <c r="AB428" s="80"/>
      <c r="AC428" s="80"/>
      <c r="AD428" s="80"/>
      <c r="AE428" s="80"/>
      <c r="AF428" s="80"/>
      <c r="AG428" s="80"/>
      <c r="AH428" s="80"/>
      <c r="AI428" s="80"/>
    </row>
    <row r="429" spans="1:35" s="81" customFormat="1" ht="15.75">
      <c r="A429" s="87" t="s">
        <v>333</v>
      </c>
      <c r="B429" s="88" t="s">
        <v>579</v>
      </c>
      <c r="C429" s="88" t="s">
        <v>495</v>
      </c>
      <c r="D429" s="88" t="s">
        <v>117</v>
      </c>
      <c r="E429" s="88" t="s">
        <v>590</v>
      </c>
      <c r="F429" s="88" t="s">
        <v>334</v>
      </c>
      <c r="G429" s="90">
        <v>965</v>
      </c>
      <c r="H429" s="98">
        <v>-945</v>
      </c>
      <c r="I429" s="90">
        <f>SUM(G429:H429)</f>
        <v>20</v>
      </c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  <c r="AA429" s="80"/>
      <c r="AB429" s="80"/>
      <c r="AC429" s="80"/>
      <c r="AD429" s="80"/>
      <c r="AE429" s="80"/>
      <c r="AF429" s="80"/>
      <c r="AG429" s="80"/>
      <c r="AH429" s="80"/>
      <c r="AI429" s="80"/>
    </row>
    <row r="430" spans="1:35" s="81" customFormat="1" ht="15.75">
      <c r="A430" s="87" t="s">
        <v>496</v>
      </c>
      <c r="B430" s="88" t="s">
        <v>579</v>
      </c>
      <c r="C430" s="88" t="s">
        <v>495</v>
      </c>
      <c r="D430" s="88" t="s">
        <v>127</v>
      </c>
      <c r="E430" s="88"/>
      <c r="F430" s="88"/>
      <c r="G430" s="89">
        <f>SUM(G431,G437,G443,G459,G451,G447)</f>
        <v>158025.08000000002</v>
      </c>
      <c r="H430" s="89">
        <f>SUM(H431,H437,H443,H459,H451,H447)</f>
        <v>7603.46</v>
      </c>
      <c r="I430" s="89">
        <f>SUM(I431,I437,I443,I459,I451,I447)</f>
        <v>165628.54</v>
      </c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  <c r="AA430" s="80"/>
      <c r="AB430" s="80"/>
      <c r="AC430" s="80"/>
      <c r="AD430" s="80"/>
      <c r="AE430" s="80"/>
      <c r="AF430" s="80"/>
      <c r="AG430" s="80"/>
      <c r="AH430" s="80"/>
      <c r="AI430" s="80"/>
    </row>
    <row r="431" spans="1:35" s="81" customFormat="1" ht="31.5">
      <c r="A431" s="87" t="s">
        <v>592</v>
      </c>
      <c r="B431" s="88" t="s">
        <v>579</v>
      </c>
      <c r="C431" s="88" t="s">
        <v>495</v>
      </c>
      <c r="D431" s="88" t="s">
        <v>127</v>
      </c>
      <c r="E431" s="88" t="s">
        <v>593</v>
      </c>
      <c r="F431" s="88"/>
      <c r="G431" s="90">
        <f>SUM(G432)</f>
        <v>130351.3</v>
      </c>
      <c r="H431" s="90">
        <f>SUM(H432)</f>
        <v>0</v>
      </c>
      <c r="I431" s="90">
        <f>SUM(I432)</f>
        <v>130351.3</v>
      </c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  <c r="AA431" s="80"/>
      <c r="AB431" s="80"/>
      <c r="AC431" s="80"/>
      <c r="AD431" s="80"/>
      <c r="AE431" s="80"/>
      <c r="AF431" s="80"/>
      <c r="AG431" s="80"/>
      <c r="AH431" s="80"/>
      <c r="AI431" s="80"/>
    </row>
    <row r="432" spans="1:35" s="81" customFormat="1" ht="31.5">
      <c r="A432" s="87" t="s">
        <v>428</v>
      </c>
      <c r="B432" s="88" t="s">
        <v>579</v>
      </c>
      <c r="C432" s="88" t="s">
        <v>495</v>
      </c>
      <c r="D432" s="88" t="s">
        <v>127</v>
      </c>
      <c r="E432" s="88" t="s">
        <v>594</v>
      </c>
      <c r="F432" s="88"/>
      <c r="G432" s="90">
        <f>SUM(G433:G436)</f>
        <v>130351.3</v>
      </c>
      <c r="H432" s="90">
        <f>SUM(H433:H436)</f>
        <v>0</v>
      </c>
      <c r="I432" s="90">
        <f>SUM(I433:I436)</f>
        <v>130351.3</v>
      </c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  <c r="AA432" s="80"/>
      <c r="AB432" s="80"/>
      <c r="AC432" s="80"/>
      <c r="AD432" s="80"/>
      <c r="AE432" s="80"/>
      <c r="AF432" s="80"/>
      <c r="AG432" s="80"/>
      <c r="AH432" s="80"/>
      <c r="AI432" s="80"/>
    </row>
    <row r="433" spans="1:35" s="81" customFormat="1" ht="47.25">
      <c r="A433" s="87" t="s">
        <v>430</v>
      </c>
      <c r="B433" s="88" t="s">
        <v>579</v>
      </c>
      <c r="C433" s="88" t="s">
        <v>495</v>
      </c>
      <c r="D433" s="88" t="s">
        <v>127</v>
      </c>
      <c r="E433" s="88" t="s">
        <v>594</v>
      </c>
      <c r="F433" s="88" t="s">
        <v>445</v>
      </c>
      <c r="G433" s="90">
        <v>117197</v>
      </c>
      <c r="H433" s="90"/>
      <c r="I433" s="90">
        <f>SUM(G433:H433)</f>
        <v>117197</v>
      </c>
      <c r="J433" s="80"/>
      <c r="K433" s="80"/>
      <c r="L433" s="80"/>
      <c r="M433" s="80"/>
      <c r="N433" s="80"/>
      <c r="O433" s="80"/>
      <c r="P433" s="80"/>
      <c r="Q433" s="80">
        <v>413.2</v>
      </c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</row>
    <row r="434" spans="1:35" s="81" customFormat="1" ht="15.75" hidden="1">
      <c r="A434" s="102" t="s">
        <v>424</v>
      </c>
      <c r="B434" s="88" t="s">
        <v>579</v>
      </c>
      <c r="C434" s="88" t="s">
        <v>495</v>
      </c>
      <c r="D434" s="88" t="s">
        <v>127</v>
      </c>
      <c r="E434" s="88" t="s">
        <v>594</v>
      </c>
      <c r="F434" s="88" t="s">
        <v>425</v>
      </c>
      <c r="G434" s="90"/>
      <c r="H434" s="88"/>
      <c r="I434" s="9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  <c r="AA434" s="80"/>
      <c r="AB434" s="80"/>
      <c r="AC434" s="80"/>
      <c r="AD434" s="80"/>
      <c r="AE434" s="80"/>
      <c r="AF434" s="80"/>
      <c r="AG434" s="80"/>
      <c r="AH434" s="80"/>
      <c r="AI434" s="80"/>
    </row>
    <row r="435" spans="1:35" s="81" customFormat="1" ht="47.25">
      <c r="A435" s="87" t="s">
        <v>500</v>
      </c>
      <c r="B435" s="88" t="s">
        <v>579</v>
      </c>
      <c r="C435" s="88" t="s">
        <v>495</v>
      </c>
      <c r="D435" s="88" t="s">
        <v>127</v>
      </c>
      <c r="E435" s="88" t="s">
        <v>594</v>
      </c>
      <c r="F435" s="88" t="s">
        <v>501</v>
      </c>
      <c r="G435" s="90">
        <f>6009-59.1+7204.4</f>
        <v>13154.3</v>
      </c>
      <c r="H435" s="88"/>
      <c r="I435" s="90">
        <f>SUM(G435:H435)</f>
        <v>13154.3</v>
      </c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  <c r="AA435" s="80"/>
      <c r="AB435" s="80"/>
      <c r="AC435" s="80"/>
      <c r="AD435" s="80"/>
      <c r="AE435" s="80"/>
      <c r="AF435" s="80"/>
      <c r="AG435" s="80"/>
      <c r="AH435" s="80"/>
      <c r="AI435" s="80"/>
    </row>
    <row r="436" spans="1:35" s="81" customFormat="1" ht="15.75" hidden="1">
      <c r="A436" s="102" t="s">
        <v>502</v>
      </c>
      <c r="B436" s="88" t="s">
        <v>579</v>
      </c>
      <c r="C436" s="88" t="s">
        <v>495</v>
      </c>
      <c r="D436" s="88" t="s">
        <v>127</v>
      </c>
      <c r="E436" s="88" t="s">
        <v>594</v>
      </c>
      <c r="F436" s="88" t="s">
        <v>503</v>
      </c>
      <c r="G436" s="90"/>
      <c r="H436" s="88"/>
      <c r="I436" s="9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  <c r="AA436" s="80"/>
      <c r="AB436" s="80"/>
      <c r="AC436" s="80"/>
      <c r="AD436" s="80"/>
      <c r="AE436" s="80"/>
      <c r="AF436" s="80"/>
      <c r="AG436" s="80"/>
      <c r="AH436" s="80"/>
      <c r="AI436" s="80"/>
    </row>
    <row r="437" spans="1:35" s="81" customFormat="1" ht="15.75">
      <c r="A437" s="87" t="s">
        <v>497</v>
      </c>
      <c r="B437" s="88" t="s">
        <v>579</v>
      </c>
      <c r="C437" s="88" t="s">
        <v>495</v>
      </c>
      <c r="D437" s="88" t="s">
        <v>127</v>
      </c>
      <c r="E437" s="88" t="s">
        <v>498</v>
      </c>
      <c r="F437" s="88"/>
      <c r="G437" s="90">
        <f>SUM(G438)</f>
        <v>14943.2</v>
      </c>
      <c r="H437" s="90">
        <f>SUM(H438)</f>
        <v>0</v>
      </c>
      <c r="I437" s="90">
        <f>SUM(I438)</f>
        <v>14943.2</v>
      </c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  <c r="AA437" s="80"/>
      <c r="AB437" s="80"/>
      <c r="AC437" s="80"/>
      <c r="AD437" s="80"/>
      <c r="AE437" s="80"/>
      <c r="AF437" s="80"/>
      <c r="AG437" s="80"/>
      <c r="AH437" s="80"/>
      <c r="AI437" s="80"/>
    </row>
    <row r="438" spans="1:35" s="81" customFormat="1" ht="31.5">
      <c r="A438" s="87" t="s">
        <v>428</v>
      </c>
      <c r="B438" s="88" t="s">
        <v>579</v>
      </c>
      <c r="C438" s="88" t="s">
        <v>495</v>
      </c>
      <c r="D438" s="88" t="s">
        <v>127</v>
      </c>
      <c r="E438" s="88" t="s">
        <v>499</v>
      </c>
      <c r="F438" s="88"/>
      <c r="G438" s="90">
        <f>SUM(G439:G442)</f>
        <v>14943.2</v>
      </c>
      <c r="H438" s="90">
        <f>SUM(H439:H442)</f>
        <v>0</v>
      </c>
      <c r="I438" s="90">
        <f>SUM(I439:I442)</f>
        <v>14943.2</v>
      </c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  <c r="AA438" s="80"/>
      <c r="AB438" s="80"/>
      <c r="AC438" s="80"/>
      <c r="AD438" s="80"/>
      <c r="AE438" s="80"/>
      <c r="AF438" s="80"/>
      <c r="AG438" s="80"/>
      <c r="AH438" s="80"/>
      <c r="AI438" s="80"/>
    </row>
    <row r="439" spans="1:35" s="81" customFormat="1" ht="47.25">
      <c r="A439" s="87" t="s">
        <v>430</v>
      </c>
      <c r="B439" s="88" t="s">
        <v>579</v>
      </c>
      <c r="C439" s="88" t="s">
        <v>495</v>
      </c>
      <c r="D439" s="88" t="s">
        <v>127</v>
      </c>
      <c r="E439" s="88" t="s">
        <v>499</v>
      </c>
      <c r="F439" s="88" t="s">
        <v>445</v>
      </c>
      <c r="G439" s="90">
        <v>1512.5</v>
      </c>
      <c r="H439" s="88"/>
      <c r="I439" s="90">
        <f>SUM(G439:H439)</f>
        <v>1512.5</v>
      </c>
      <c r="J439" s="80"/>
      <c r="K439" s="80"/>
      <c r="L439" s="80"/>
      <c r="M439" s="80"/>
      <c r="N439" s="80"/>
      <c r="O439" s="80"/>
      <c r="P439" s="80"/>
      <c r="Q439" s="80">
        <v>140.2</v>
      </c>
      <c r="R439" s="80"/>
      <c r="S439" s="80"/>
      <c r="T439" s="80"/>
      <c r="U439" s="80"/>
      <c r="V439" s="80"/>
      <c r="W439" s="80"/>
      <c r="X439" s="80"/>
      <c r="Y439" s="80"/>
      <c r="Z439" s="80"/>
      <c r="AA439" s="80"/>
      <c r="AB439" s="80"/>
      <c r="AC439" s="80"/>
      <c r="AD439" s="80"/>
      <c r="AE439" s="80"/>
      <c r="AF439" s="80"/>
      <c r="AG439" s="80"/>
      <c r="AH439" s="80"/>
      <c r="AI439" s="80"/>
    </row>
    <row r="440" spans="1:35" s="81" customFormat="1" ht="15.75" hidden="1">
      <c r="A440" s="102" t="s">
        <v>424</v>
      </c>
      <c r="B440" s="88" t="s">
        <v>579</v>
      </c>
      <c r="C440" s="88" t="s">
        <v>495</v>
      </c>
      <c r="D440" s="88" t="s">
        <v>127</v>
      </c>
      <c r="E440" s="88" t="s">
        <v>499</v>
      </c>
      <c r="F440" s="88" t="s">
        <v>425</v>
      </c>
      <c r="G440" s="90"/>
      <c r="H440" s="88"/>
      <c r="I440" s="9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  <c r="AA440" s="80"/>
      <c r="AB440" s="80"/>
      <c r="AC440" s="80"/>
      <c r="AD440" s="80"/>
      <c r="AE440" s="80"/>
      <c r="AF440" s="80"/>
      <c r="AG440" s="80"/>
      <c r="AH440" s="80"/>
      <c r="AI440" s="80"/>
    </row>
    <row r="441" spans="1:35" s="81" customFormat="1" ht="47.25">
      <c r="A441" s="87" t="s">
        <v>500</v>
      </c>
      <c r="B441" s="88" t="s">
        <v>579</v>
      </c>
      <c r="C441" s="88" t="s">
        <v>495</v>
      </c>
      <c r="D441" s="88" t="s">
        <v>127</v>
      </c>
      <c r="E441" s="88" t="s">
        <v>499</v>
      </c>
      <c r="F441" s="88" t="s">
        <v>501</v>
      </c>
      <c r="G441" s="90">
        <f>13730.7-300</f>
        <v>13430.7</v>
      </c>
      <c r="H441" s="88"/>
      <c r="I441" s="90">
        <f>SUM(G441:H441)</f>
        <v>13430.7</v>
      </c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  <c r="AA441" s="80"/>
      <c r="AB441" s="80"/>
      <c r="AC441" s="80"/>
      <c r="AD441" s="80"/>
      <c r="AE441" s="80"/>
      <c r="AF441" s="80"/>
      <c r="AG441" s="80"/>
      <c r="AH441" s="80"/>
      <c r="AI441" s="80"/>
    </row>
    <row r="442" spans="1:35" s="81" customFormat="1" ht="15.75" hidden="1">
      <c r="A442" s="102" t="s">
        <v>584</v>
      </c>
      <c r="B442" s="88" t="s">
        <v>579</v>
      </c>
      <c r="C442" s="88" t="s">
        <v>495</v>
      </c>
      <c r="D442" s="88" t="s">
        <v>127</v>
      </c>
      <c r="E442" s="88" t="s">
        <v>499</v>
      </c>
      <c r="F442" s="88" t="s">
        <v>503</v>
      </c>
      <c r="G442" s="90"/>
      <c r="H442" s="88"/>
      <c r="I442" s="9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  <c r="AA442" s="80"/>
      <c r="AB442" s="80"/>
      <c r="AC442" s="80"/>
      <c r="AD442" s="80"/>
      <c r="AE442" s="80"/>
      <c r="AF442" s="80"/>
      <c r="AG442" s="80"/>
      <c r="AH442" s="80"/>
      <c r="AI442" s="80"/>
    </row>
    <row r="443" spans="1:35" s="81" customFormat="1" ht="15.75">
      <c r="A443" s="87" t="s">
        <v>595</v>
      </c>
      <c r="B443" s="100" t="s">
        <v>579</v>
      </c>
      <c r="C443" s="100" t="s">
        <v>495</v>
      </c>
      <c r="D443" s="100" t="s">
        <v>127</v>
      </c>
      <c r="E443" s="100" t="s">
        <v>596</v>
      </c>
      <c r="F443" s="100"/>
      <c r="G443" s="90">
        <f>G444</f>
        <v>1822.51</v>
      </c>
      <c r="H443" s="90">
        <f>H444</f>
        <v>0</v>
      </c>
      <c r="I443" s="90">
        <f>I444</f>
        <v>1822.51</v>
      </c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  <c r="AA443" s="80"/>
      <c r="AB443" s="80"/>
      <c r="AC443" s="80"/>
      <c r="AD443" s="80"/>
      <c r="AE443" s="80"/>
      <c r="AF443" s="80"/>
      <c r="AG443" s="80"/>
      <c r="AH443" s="80"/>
      <c r="AI443" s="80"/>
    </row>
    <row r="444" spans="1:35" s="81" customFormat="1" ht="19.5" customHeight="1">
      <c r="A444" s="87" t="s">
        <v>597</v>
      </c>
      <c r="B444" s="88" t="s">
        <v>579</v>
      </c>
      <c r="C444" s="88" t="s">
        <v>495</v>
      </c>
      <c r="D444" s="88" t="s">
        <v>127</v>
      </c>
      <c r="E444" s="88" t="s">
        <v>598</v>
      </c>
      <c r="F444" s="88"/>
      <c r="G444" s="90">
        <f>SUM(G445:G446)</f>
        <v>1822.51</v>
      </c>
      <c r="H444" s="90">
        <f>SUM(H445:H446)</f>
        <v>0</v>
      </c>
      <c r="I444" s="90">
        <f>SUM(I445:I446)</f>
        <v>1822.51</v>
      </c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  <c r="AA444" s="80"/>
      <c r="AB444" s="80"/>
      <c r="AC444" s="80"/>
      <c r="AD444" s="80"/>
      <c r="AE444" s="80"/>
      <c r="AF444" s="80"/>
      <c r="AG444" s="80"/>
      <c r="AH444" s="80"/>
      <c r="AI444" s="80"/>
    </row>
    <row r="445" spans="1:35" s="81" customFormat="1" ht="15.75">
      <c r="A445" s="102" t="s">
        <v>424</v>
      </c>
      <c r="B445" s="88" t="s">
        <v>579</v>
      </c>
      <c r="C445" s="88" t="s">
        <v>495</v>
      </c>
      <c r="D445" s="88" t="s">
        <v>127</v>
      </c>
      <c r="E445" s="88" t="s">
        <v>598</v>
      </c>
      <c r="F445" s="88" t="s">
        <v>425</v>
      </c>
      <c r="G445" s="90">
        <v>1822.51</v>
      </c>
      <c r="H445" s="90"/>
      <c r="I445" s="90">
        <f>SUM(G445:H445)</f>
        <v>1822.51</v>
      </c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  <c r="AA445" s="80"/>
      <c r="AB445" s="80"/>
      <c r="AC445" s="80"/>
      <c r="AD445" s="80"/>
      <c r="AE445" s="80"/>
      <c r="AF445" s="80"/>
      <c r="AG445" s="80"/>
      <c r="AH445" s="80"/>
      <c r="AI445" s="80"/>
    </row>
    <row r="446" spans="1:35" s="81" customFormat="1" ht="15.75" hidden="1">
      <c r="A446" s="102" t="s">
        <v>584</v>
      </c>
      <c r="B446" s="88" t="s">
        <v>579</v>
      </c>
      <c r="C446" s="88" t="s">
        <v>495</v>
      </c>
      <c r="D446" s="88" t="s">
        <v>127</v>
      </c>
      <c r="E446" s="88" t="s">
        <v>599</v>
      </c>
      <c r="F446" s="88" t="s">
        <v>503</v>
      </c>
      <c r="G446" s="90">
        <v>0</v>
      </c>
      <c r="H446" s="101">
        <v>0</v>
      </c>
      <c r="I446" s="90">
        <f>SUM(G446:H446)</f>
        <v>0</v>
      </c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  <c r="AA446" s="80"/>
      <c r="AB446" s="80"/>
      <c r="AC446" s="80"/>
      <c r="AD446" s="80"/>
      <c r="AE446" s="80"/>
      <c r="AF446" s="80"/>
      <c r="AG446" s="80"/>
      <c r="AH446" s="80"/>
      <c r="AI446" s="80"/>
    </row>
    <row r="447" spans="1:35" s="81" customFormat="1" ht="15.75">
      <c r="A447" s="92" t="s">
        <v>449</v>
      </c>
      <c r="B447" s="88" t="s">
        <v>579</v>
      </c>
      <c r="C447" s="88" t="s">
        <v>495</v>
      </c>
      <c r="D447" s="88" t="s">
        <v>127</v>
      </c>
      <c r="E447" s="88" t="s">
        <v>450</v>
      </c>
      <c r="F447" s="88"/>
      <c r="G447" s="90">
        <f>G448</f>
        <v>2806</v>
      </c>
      <c r="H447" s="101">
        <f>H448</f>
        <v>0</v>
      </c>
      <c r="I447" s="90">
        <f>I448</f>
        <v>2806</v>
      </c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  <c r="AA447" s="80"/>
      <c r="AB447" s="80"/>
      <c r="AC447" s="80"/>
      <c r="AD447" s="80"/>
      <c r="AE447" s="80"/>
      <c r="AF447" s="80"/>
      <c r="AG447" s="80"/>
      <c r="AH447" s="80"/>
      <c r="AI447" s="80"/>
    </row>
    <row r="448" spans="1:35" s="81" customFormat="1" ht="31.5">
      <c r="A448" s="87" t="s">
        <v>600</v>
      </c>
      <c r="B448" s="88" t="s">
        <v>579</v>
      </c>
      <c r="C448" s="88" t="s">
        <v>495</v>
      </c>
      <c r="D448" s="88" t="s">
        <v>127</v>
      </c>
      <c r="E448" s="88" t="s">
        <v>601</v>
      </c>
      <c r="F448" s="88"/>
      <c r="G448" s="90">
        <f>SUM(G449:G450)</f>
        <v>2806</v>
      </c>
      <c r="H448" s="90">
        <f>SUM(H449:H450)</f>
        <v>0</v>
      </c>
      <c r="I448" s="90">
        <f>SUM(I449:I450)</f>
        <v>2806</v>
      </c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  <c r="AA448" s="80"/>
      <c r="AB448" s="80"/>
      <c r="AC448" s="80"/>
      <c r="AD448" s="80"/>
      <c r="AE448" s="80"/>
      <c r="AF448" s="80"/>
      <c r="AG448" s="80"/>
      <c r="AH448" s="80"/>
      <c r="AI448" s="80"/>
    </row>
    <row r="449" spans="1:35" s="81" customFormat="1" ht="15.75">
      <c r="A449" s="102" t="s">
        <v>424</v>
      </c>
      <c r="B449" s="88" t="s">
        <v>579</v>
      </c>
      <c r="C449" s="88" t="s">
        <v>495</v>
      </c>
      <c r="D449" s="88" t="s">
        <v>127</v>
      </c>
      <c r="E449" s="88" t="s">
        <v>601</v>
      </c>
      <c r="F449" s="88" t="s">
        <v>425</v>
      </c>
      <c r="G449" s="90">
        <v>2615.6</v>
      </c>
      <c r="H449" s="101"/>
      <c r="I449" s="90">
        <f>SUM(G449:H449)</f>
        <v>2615.6</v>
      </c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  <c r="AA449" s="80"/>
      <c r="AB449" s="80"/>
      <c r="AC449" s="80"/>
      <c r="AD449" s="80"/>
      <c r="AE449" s="80"/>
      <c r="AF449" s="80"/>
      <c r="AG449" s="80"/>
      <c r="AH449" s="80"/>
      <c r="AI449" s="80"/>
    </row>
    <row r="450" spans="1:35" s="81" customFormat="1" ht="15.75">
      <c r="A450" s="87" t="s">
        <v>502</v>
      </c>
      <c r="B450" s="88" t="s">
        <v>579</v>
      </c>
      <c r="C450" s="88" t="s">
        <v>495</v>
      </c>
      <c r="D450" s="88" t="s">
        <v>127</v>
      </c>
      <c r="E450" s="88" t="s">
        <v>601</v>
      </c>
      <c r="F450" s="88" t="s">
        <v>503</v>
      </c>
      <c r="G450" s="90">
        <v>190.4</v>
      </c>
      <c r="H450" s="101"/>
      <c r="I450" s="90">
        <f>SUM(G450:H450)</f>
        <v>190.4</v>
      </c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  <c r="AA450" s="80"/>
      <c r="AB450" s="80"/>
      <c r="AC450" s="80"/>
      <c r="AD450" s="80"/>
      <c r="AE450" s="80"/>
      <c r="AF450" s="80"/>
      <c r="AG450" s="80"/>
      <c r="AH450" s="80"/>
      <c r="AI450" s="80"/>
    </row>
    <row r="451" spans="1:35" s="81" customFormat="1" ht="15.75">
      <c r="A451" s="102" t="s">
        <v>585</v>
      </c>
      <c r="B451" s="88" t="s">
        <v>579</v>
      </c>
      <c r="C451" s="88" t="s">
        <v>495</v>
      </c>
      <c r="D451" s="88" t="s">
        <v>127</v>
      </c>
      <c r="E451" s="88" t="s">
        <v>367</v>
      </c>
      <c r="F451" s="88"/>
      <c r="G451" s="90">
        <f>G452</f>
        <v>6352.599999999999</v>
      </c>
      <c r="H451" s="90">
        <f>H452</f>
        <v>2426</v>
      </c>
      <c r="I451" s="90">
        <f>I452</f>
        <v>8778.599999999999</v>
      </c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  <c r="AA451" s="80"/>
      <c r="AB451" s="80"/>
      <c r="AC451" s="80"/>
      <c r="AD451" s="80"/>
      <c r="AE451" s="80"/>
      <c r="AF451" s="80"/>
      <c r="AG451" s="80"/>
      <c r="AH451" s="80"/>
      <c r="AI451" s="80"/>
    </row>
    <row r="452" spans="1:35" s="81" customFormat="1" ht="15.75">
      <c r="A452" s="102" t="s">
        <v>602</v>
      </c>
      <c r="B452" s="88" t="s">
        <v>579</v>
      </c>
      <c r="C452" s="88" t="s">
        <v>495</v>
      </c>
      <c r="D452" s="88" t="s">
        <v>127</v>
      </c>
      <c r="E452" s="88" t="s">
        <v>367</v>
      </c>
      <c r="F452" s="88"/>
      <c r="G452" s="90">
        <f>G453+G456</f>
        <v>6352.599999999999</v>
      </c>
      <c r="H452" s="90">
        <f>H453+H456</f>
        <v>2426</v>
      </c>
      <c r="I452" s="90">
        <f>I453+I456</f>
        <v>8778.599999999999</v>
      </c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  <c r="AA452" s="80"/>
      <c r="AB452" s="80"/>
      <c r="AC452" s="80"/>
      <c r="AD452" s="80"/>
      <c r="AE452" s="80"/>
      <c r="AF452" s="80"/>
      <c r="AG452" s="80"/>
      <c r="AH452" s="80"/>
      <c r="AI452" s="80"/>
    </row>
    <row r="453" spans="1:35" s="81" customFormat="1" ht="31.5">
      <c r="A453" s="102" t="s">
        <v>603</v>
      </c>
      <c r="B453" s="88" t="s">
        <v>579</v>
      </c>
      <c r="C453" s="88" t="s">
        <v>495</v>
      </c>
      <c r="D453" s="88" t="s">
        <v>127</v>
      </c>
      <c r="E453" s="88" t="s">
        <v>604</v>
      </c>
      <c r="F453" s="88"/>
      <c r="G453" s="101">
        <f>SUM(G454:G455)</f>
        <v>6352.599999999999</v>
      </c>
      <c r="H453" s="101">
        <f>SUM(H454:H455)</f>
        <v>0</v>
      </c>
      <c r="I453" s="101">
        <f>SUM(I454:I455)</f>
        <v>6352.599999999999</v>
      </c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  <c r="AA453" s="80"/>
      <c r="AB453" s="80"/>
      <c r="AC453" s="80"/>
      <c r="AD453" s="80"/>
      <c r="AE453" s="80"/>
      <c r="AF453" s="80"/>
      <c r="AG453" s="80"/>
      <c r="AH453" s="80"/>
      <c r="AI453" s="80"/>
    </row>
    <row r="454" spans="1:35" s="81" customFormat="1" ht="15.75">
      <c r="A454" s="102" t="s">
        <v>424</v>
      </c>
      <c r="B454" s="88" t="s">
        <v>579</v>
      </c>
      <c r="C454" s="88" t="s">
        <v>495</v>
      </c>
      <c r="D454" s="88" t="s">
        <v>127</v>
      </c>
      <c r="E454" s="88" t="s">
        <v>604</v>
      </c>
      <c r="F454" s="88" t="s">
        <v>425</v>
      </c>
      <c r="G454" s="90">
        <v>5846.66</v>
      </c>
      <c r="H454" s="101">
        <v>0</v>
      </c>
      <c r="I454" s="90">
        <f>SUM(G454:H454)</f>
        <v>5846.66</v>
      </c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  <c r="AA454" s="80"/>
      <c r="AB454" s="80"/>
      <c r="AC454" s="80"/>
      <c r="AD454" s="80"/>
      <c r="AE454" s="80"/>
      <c r="AF454" s="80"/>
      <c r="AG454" s="80"/>
      <c r="AH454" s="80"/>
      <c r="AI454" s="80"/>
    </row>
    <row r="455" spans="1:35" s="81" customFormat="1" ht="15.75">
      <c r="A455" s="102" t="s">
        <v>584</v>
      </c>
      <c r="B455" s="88" t="s">
        <v>579</v>
      </c>
      <c r="C455" s="88" t="s">
        <v>495</v>
      </c>
      <c r="D455" s="88" t="s">
        <v>127</v>
      </c>
      <c r="E455" s="88" t="s">
        <v>604</v>
      </c>
      <c r="F455" s="88" t="s">
        <v>503</v>
      </c>
      <c r="G455" s="90">
        <v>505.94</v>
      </c>
      <c r="H455" s="101">
        <v>0</v>
      </c>
      <c r="I455" s="90">
        <f>SUM(G455:H455)</f>
        <v>505.94</v>
      </c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  <c r="AA455" s="80"/>
      <c r="AB455" s="80"/>
      <c r="AC455" s="80"/>
      <c r="AD455" s="80"/>
      <c r="AE455" s="80"/>
      <c r="AF455" s="80"/>
      <c r="AG455" s="80"/>
      <c r="AH455" s="80"/>
      <c r="AI455" s="80"/>
    </row>
    <row r="456" spans="1:35" s="81" customFormat="1" ht="31.5">
      <c r="A456" s="102" t="s">
        <v>605</v>
      </c>
      <c r="B456" s="88" t="s">
        <v>579</v>
      </c>
      <c r="C456" s="88" t="s">
        <v>495</v>
      </c>
      <c r="D456" s="88" t="s">
        <v>127</v>
      </c>
      <c r="E456" s="88" t="s">
        <v>437</v>
      </c>
      <c r="F456" s="88"/>
      <c r="G456" s="90">
        <f>G457+G458</f>
        <v>0</v>
      </c>
      <c r="H456" s="101">
        <f>H457+H458</f>
        <v>2426</v>
      </c>
      <c r="I456" s="90">
        <f>I457+I458</f>
        <v>2426</v>
      </c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  <c r="AA456" s="80"/>
      <c r="AB456" s="80"/>
      <c r="AC456" s="80"/>
      <c r="AD456" s="80"/>
      <c r="AE456" s="80"/>
      <c r="AF456" s="80"/>
      <c r="AG456" s="80"/>
      <c r="AH456" s="80"/>
      <c r="AI456" s="80"/>
    </row>
    <row r="457" spans="1:35" s="81" customFormat="1" ht="15.75">
      <c r="A457" s="87" t="s">
        <v>424</v>
      </c>
      <c r="B457" s="88" t="s">
        <v>579</v>
      </c>
      <c r="C457" s="88" t="s">
        <v>495</v>
      </c>
      <c r="D457" s="88" t="s">
        <v>127</v>
      </c>
      <c r="E457" s="88" t="s">
        <v>437</v>
      </c>
      <c r="F457" s="88" t="s">
        <v>425</v>
      </c>
      <c r="G457" s="90"/>
      <c r="H457" s="101">
        <v>1368.35</v>
      </c>
      <c r="I457" s="90">
        <f>H457</f>
        <v>1368.35</v>
      </c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  <c r="AA457" s="80"/>
      <c r="AB457" s="80"/>
      <c r="AC457" s="80"/>
      <c r="AD457" s="80"/>
      <c r="AE457" s="80"/>
      <c r="AF457" s="80"/>
      <c r="AG457" s="80"/>
      <c r="AH457" s="80"/>
      <c r="AI457" s="80"/>
    </row>
    <row r="458" spans="1:35" s="81" customFormat="1" ht="15.75">
      <c r="A458" s="87" t="s">
        <v>502</v>
      </c>
      <c r="B458" s="88" t="s">
        <v>579</v>
      </c>
      <c r="C458" s="88" t="s">
        <v>495</v>
      </c>
      <c r="D458" s="88" t="s">
        <v>127</v>
      </c>
      <c r="E458" s="88" t="s">
        <v>437</v>
      </c>
      <c r="F458" s="88" t="s">
        <v>503</v>
      </c>
      <c r="G458" s="90"/>
      <c r="H458" s="101">
        <v>1057.65</v>
      </c>
      <c r="I458" s="90">
        <f>G458+H458</f>
        <v>1057.65</v>
      </c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  <c r="AA458" s="80"/>
      <c r="AB458" s="80"/>
      <c r="AC458" s="80"/>
      <c r="AD458" s="80"/>
      <c r="AE458" s="80"/>
      <c r="AF458" s="80"/>
      <c r="AG458" s="80"/>
      <c r="AH458" s="80"/>
      <c r="AI458" s="80"/>
    </row>
    <row r="459" spans="1:35" s="81" customFormat="1" ht="15.75">
      <c r="A459" s="87" t="s">
        <v>311</v>
      </c>
      <c r="B459" s="88" t="s">
        <v>579</v>
      </c>
      <c r="C459" s="88" t="s">
        <v>495</v>
      </c>
      <c r="D459" s="88" t="s">
        <v>127</v>
      </c>
      <c r="E459" s="88" t="s">
        <v>312</v>
      </c>
      <c r="F459" s="88"/>
      <c r="G459" s="90">
        <f>SUM(G462,G468,G460,G474+G478)</f>
        <v>1749.47</v>
      </c>
      <c r="H459" s="90">
        <f>SUM(H462,H468,H460,H474+H478,H465)</f>
        <v>5177.46</v>
      </c>
      <c r="I459" s="90">
        <f>SUM(I462,I468,I460,I474+I478+I465)</f>
        <v>6926.929999999999</v>
      </c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  <c r="AA459" s="80"/>
      <c r="AB459" s="80"/>
      <c r="AC459" s="80"/>
      <c r="AD459" s="80"/>
      <c r="AE459" s="80"/>
      <c r="AF459" s="80"/>
      <c r="AG459" s="80"/>
      <c r="AH459" s="80"/>
      <c r="AI459" s="80"/>
    </row>
    <row r="460" spans="1:35" s="81" customFormat="1" ht="49.5" customHeight="1">
      <c r="A460" s="87" t="s">
        <v>540</v>
      </c>
      <c r="B460" s="88" t="s">
        <v>579</v>
      </c>
      <c r="C460" s="88" t="s">
        <v>495</v>
      </c>
      <c r="D460" s="88" t="s">
        <v>127</v>
      </c>
      <c r="E460" s="88" t="s">
        <v>541</v>
      </c>
      <c r="F460" s="88"/>
      <c r="G460" s="90">
        <f>G461</f>
        <v>26.99</v>
      </c>
      <c r="H460" s="90">
        <f>H461</f>
        <v>0</v>
      </c>
      <c r="I460" s="90">
        <f>I461</f>
        <v>26.99</v>
      </c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  <c r="AA460" s="80"/>
      <c r="AB460" s="80"/>
      <c r="AC460" s="80"/>
      <c r="AD460" s="80"/>
      <c r="AE460" s="80"/>
      <c r="AF460" s="80"/>
      <c r="AG460" s="80"/>
      <c r="AH460" s="80"/>
      <c r="AI460" s="80"/>
    </row>
    <row r="461" spans="1:35" s="81" customFormat="1" ht="15.75">
      <c r="A461" s="102" t="s">
        <v>424</v>
      </c>
      <c r="B461" s="88" t="s">
        <v>579</v>
      </c>
      <c r="C461" s="88" t="s">
        <v>495</v>
      </c>
      <c r="D461" s="88" t="s">
        <v>127</v>
      </c>
      <c r="E461" s="88" t="s">
        <v>541</v>
      </c>
      <c r="F461" s="88" t="s">
        <v>425</v>
      </c>
      <c r="G461" s="90">
        <v>26.99</v>
      </c>
      <c r="H461" s="90"/>
      <c r="I461" s="90">
        <f>SUM(G461:H461)</f>
        <v>26.99</v>
      </c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  <c r="AA461" s="80"/>
      <c r="AB461" s="80"/>
      <c r="AC461" s="80"/>
      <c r="AD461" s="80"/>
      <c r="AE461" s="80"/>
      <c r="AF461" s="80"/>
      <c r="AG461" s="80"/>
      <c r="AH461" s="80"/>
      <c r="AI461" s="80"/>
    </row>
    <row r="462" spans="1:35" s="81" customFormat="1" ht="63" hidden="1">
      <c r="A462" s="87" t="s">
        <v>588</v>
      </c>
      <c r="B462" s="88" t="s">
        <v>579</v>
      </c>
      <c r="C462" s="88" t="s">
        <v>495</v>
      </c>
      <c r="D462" s="88" t="s">
        <v>127</v>
      </c>
      <c r="E462" s="88" t="s">
        <v>440</v>
      </c>
      <c r="F462" s="88"/>
      <c r="G462" s="90">
        <f>SUM(G463:G464)</f>
        <v>0</v>
      </c>
      <c r="H462" s="90">
        <f>SUM(H463:H464)</f>
        <v>0</v>
      </c>
      <c r="I462" s="90">
        <f>SUM(I463:I464)</f>
        <v>0</v>
      </c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  <c r="AA462" s="80"/>
      <c r="AB462" s="80"/>
      <c r="AC462" s="80"/>
      <c r="AD462" s="80"/>
      <c r="AE462" s="80"/>
      <c r="AF462" s="80"/>
      <c r="AG462" s="80"/>
      <c r="AH462" s="80"/>
      <c r="AI462" s="80"/>
    </row>
    <row r="463" spans="1:35" s="81" customFormat="1" ht="47.25" hidden="1">
      <c r="A463" s="87" t="s">
        <v>430</v>
      </c>
      <c r="B463" s="88" t="s">
        <v>579</v>
      </c>
      <c r="C463" s="88" t="s">
        <v>495</v>
      </c>
      <c r="D463" s="88" t="s">
        <v>127</v>
      </c>
      <c r="E463" s="88" t="s">
        <v>440</v>
      </c>
      <c r="F463" s="88" t="s">
        <v>445</v>
      </c>
      <c r="G463" s="90"/>
      <c r="H463" s="90"/>
      <c r="I463" s="9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  <c r="AA463" s="80"/>
      <c r="AB463" s="80"/>
      <c r="AC463" s="80"/>
      <c r="AD463" s="80"/>
      <c r="AE463" s="80"/>
      <c r="AF463" s="80"/>
      <c r="AG463" s="80"/>
      <c r="AH463" s="80"/>
      <c r="AI463" s="80"/>
    </row>
    <row r="464" spans="1:35" s="81" customFormat="1" ht="47.25" hidden="1">
      <c r="A464" s="87" t="s">
        <v>500</v>
      </c>
      <c r="B464" s="88" t="s">
        <v>579</v>
      </c>
      <c r="C464" s="88" t="s">
        <v>495</v>
      </c>
      <c r="D464" s="88" t="s">
        <v>127</v>
      </c>
      <c r="E464" s="88" t="s">
        <v>440</v>
      </c>
      <c r="F464" s="88" t="s">
        <v>501</v>
      </c>
      <c r="G464" s="90"/>
      <c r="H464" s="90"/>
      <c r="I464" s="9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  <c r="AA464" s="80"/>
      <c r="AB464" s="80"/>
      <c r="AC464" s="80"/>
      <c r="AD464" s="80"/>
      <c r="AE464" s="80"/>
      <c r="AF464" s="80"/>
      <c r="AG464" s="80"/>
      <c r="AH464" s="80"/>
      <c r="AI464" s="80"/>
    </row>
    <row r="465" spans="1:35" s="81" customFormat="1" ht="47.25">
      <c r="A465" s="102" t="s">
        <v>606</v>
      </c>
      <c r="B465" s="88" t="s">
        <v>579</v>
      </c>
      <c r="C465" s="88" t="s">
        <v>495</v>
      </c>
      <c r="D465" s="88" t="s">
        <v>127</v>
      </c>
      <c r="E465" s="88" t="s">
        <v>440</v>
      </c>
      <c r="F465" s="88"/>
      <c r="G465" s="90">
        <f>G466+G467</f>
        <v>0</v>
      </c>
      <c r="H465" s="90">
        <f>H466+H467</f>
        <v>606.5</v>
      </c>
      <c r="I465" s="90">
        <f>I466+I467</f>
        <v>606.5</v>
      </c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  <c r="AA465" s="80"/>
      <c r="AB465" s="80"/>
      <c r="AC465" s="80"/>
      <c r="AD465" s="80"/>
      <c r="AE465" s="80"/>
      <c r="AF465" s="80"/>
      <c r="AG465" s="80"/>
      <c r="AH465" s="80"/>
      <c r="AI465" s="80"/>
    </row>
    <row r="466" spans="1:35" s="81" customFormat="1" ht="15.75">
      <c r="A466" s="102" t="s">
        <v>424</v>
      </c>
      <c r="B466" s="88" t="s">
        <v>579</v>
      </c>
      <c r="C466" s="88" t="s">
        <v>495</v>
      </c>
      <c r="D466" s="88" t="s">
        <v>127</v>
      </c>
      <c r="E466" s="88" t="s">
        <v>440</v>
      </c>
      <c r="F466" s="88"/>
      <c r="G466" s="90"/>
      <c r="H466" s="90">
        <v>342.08</v>
      </c>
      <c r="I466" s="90">
        <f>G466+H466</f>
        <v>342.08</v>
      </c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  <c r="AA466" s="80"/>
      <c r="AB466" s="80"/>
      <c r="AC466" s="80"/>
      <c r="AD466" s="80"/>
      <c r="AE466" s="80"/>
      <c r="AF466" s="80"/>
      <c r="AG466" s="80"/>
      <c r="AH466" s="80"/>
      <c r="AI466" s="80"/>
    </row>
    <row r="467" spans="1:35" s="81" customFormat="1" ht="15.75">
      <c r="A467" s="87" t="s">
        <v>502</v>
      </c>
      <c r="B467" s="88" t="s">
        <v>579</v>
      </c>
      <c r="C467" s="88" t="s">
        <v>495</v>
      </c>
      <c r="D467" s="88" t="s">
        <v>127</v>
      </c>
      <c r="E467" s="88" t="s">
        <v>440</v>
      </c>
      <c r="F467" s="88"/>
      <c r="G467" s="90"/>
      <c r="H467" s="90">
        <v>264.42</v>
      </c>
      <c r="I467" s="90">
        <f>G467+H467</f>
        <v>264.42</v>
      </c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  <c r="AA467" s="80"/>
      <c r="AB467" s="80"/>
      <c r="AC467" s="80"/>
      <c r="AD467" s="80"/>
      <c r="AE467" s="80"/>
      <c r="AF467" s="80"/>
      <c r="AG467" s="80"/>
      <c r="AH467" s="80"/>
      <c r="AI467" s="80"/>
    </row>
    <row r="468" spans="1:35" s="81" customFormat="1" ht="45.75" customHeight="1">
      <c r="A468" s="87" t="s">
        <v>607</v>
      </c>
      <c r="B468" s="88" t="s">
        <v>579</v>
      </c>
      <c r="C468" s="88" t="s">
        <v>495</v>
      </c>
      <c r="D468" s="88" t="s">
        <v>127</v>
      </c>
      <c r="E468" s="88" t="s">
        <v>590</v>
      </c>
      <c r="F468" s="88"/>
      <c r="G468" s="90">
        <f>SUM(G469:G472)</f>
        <v>1722.48</v>
      </c>
      <c r="H468" s="90">
        <f>H469+H470+H471+H472+H473</f>
        <v>4047.49</v>
      </c>
      <c r="I468" s="90">
        <f>SUM(I469:I473)</f>
        <v>5769.969999999999</v>
      </c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  <c r="AA468" s="80"/>
      <c r="AB468" s="80"/>
      <c r="AC468" s="80"/>
      <c r="AD468" s="80"/>
      <c r="AE468" s="80"/>
      <c r="AF468" s="80"/>
      <c r="AG468" s="80"/>
      <c r="AH468" s="80"/>
      <c r="AI468" s="80"/>
    </row>
    <row r="469" spans="1:35" s="81" customFormat="1" ht="31.5">
      <c r="A469" s="87" t="s">
        <v>485</v>
      </c>
      <c r="B469" s="88" t="s">
        <v>579</v>
      </c>
      <c r="C469" s="88" t="s">
        <v>495</v>
      </c>
      <c r="D469" s="88" t="s">
        <v>127</v>
      </c>
      <c r="E469" s="88" t="s">
        <v>590</v>
      </c>
      <c r="F469" s="88" t="s">
        <v>486</v>
      </c>
      <c r="G469" s="90">
        <v>47.4</v>
      </c>
      <c r="H469" s="90">
        <v>-47.4</v>
      </c>
      <c r="I469" s="90">
        <f>SUM(G469:H469)</f>
        <v>0</v>
      </c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  <c r="AA469" s="80"/>
      <c r="AB469" s="80"/>
      <c r="AC469" s="80"/>
      <c r="AD469" s="80"/>
      <c r="AE469" s="80"/>
      <c r="AF469" s="80"/>
      <c r="AG469" s="80"/>
      <c r="AH469" s="80"/>
      <c r="AI469" s="80"/>
    </row>
    <row r="470" spans="1:35" s="81" customFormat="1" ht="31.5">
      <c r="A470" s="87" t="s">
        <v>297</v>
      </c>
      <c r="B470" s="88" t="s">
        <v>579</v>
      </c>
      <c r="C470" s="88" t="s">
        <v>495</v>
      </c>
      <c r="D470" s="88" t="s">
        <v>127</v>
      </c>
      <c r="E470" s="88" t="s">
        <v>590</v>
      </c>
      <c r="F470" s="88" t="s">
        <v>298</v>
      </c>
      <c r="G470" s="90"/>
      <c r="H470" s="101">
        <v>103.17</v>
      </c>
      <c r="I470" s="90">
        <f>G470+H470</f>
        <v>103.17</v>
      </c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  <c r="AA470" s="80"/>
      <c r="AB470" s="80"/>
      <c r="AC470" s="80"/>
      <c r="AD470" s="80"/>
      <c r="AE470" s="80"/>
      <c r="AF470" s="80"/>
      <c r="AG470" s="80"/>
      <c r="AH470" s="80"/>
      <c r="AI470" s="80"/>
    </row>
    <row r="471" spans="1:35" s="81" customFormat="1" ht="15.75">
      <c r="A471" s="87" t="s">
        <v>424</v>
      </c>
      <c r="B471" s="88" t="s">
        <v>579</v>
      </c>
      <c r="C471" s="88" t="s">
        <v>495</v>
      </c>
      <c r="D471" s="88" t="s">
        <v>127</v>
      </c>
      <c r="E471" s="88" t="s">
        <v>590</v>
      </c>
      <c r="F471" s="88" t="s">
        <v>425</v>
      </c>
      <c r="G471" s="90">
        <v>1611.48</v>
      </c>
      <c r="H471" s="101">
        <v>3294.42</v>
      </c>
      <c r="I471" s="90">
        <f>SUM(G471:H471)</f>
        <v>4905.9</v>
      </c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  <c r="AA471" s="80"/>
      <c r="AB471" s="80"/>
      <c r="AC471" s="80"/>
      <c r="AD471" s="80"/>
      <c r="AE471" s="80"/>
      <c r="AF471" s="80"/>
      <c r="AG471" s="80"/>
      <c r="AH471" s="80"/>
      <c r="AI471" s="80"/>
    </row>
    <row r="472" spans="1:35" s="81" customFormat="1" ht="15.75">
      <c r="A472" s="87" t="s">
        <v>502</v>
      </c>
      <c r="B472" s="88" t="s">
        <v>579</v>
      </c>
      <c r="C472" s="88" t="s">
        <v>495</v>
      </c>
      <c r="D472" s="88" t="s">
        <v>127</v>
      </c>
      <c r="E472" s="88" t="s">
        <v>590</v>
      </c>
      <c r="F472" s="88" t="s">
        <v>503</v>
      </c>
      <c r="G472" s="90">
        <v>63.6</v>
      </c>
      <c r="H472" s="97" t="s">
        <v>608</v>
      </c>
      <c r="I472" s="90">
        <f aca="true" t="shared" si="29" ref="I472:I479">G472+H472</f>
        <v>584.9</v>
      </c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  <c r="AA472" s="80"/>
      <c r="AB472" s="80"/>
      <c r="AC472" s="80"/>
      <c r="AD472" s="80"/>
      <c r="AE472" s="80"/>
      <c r="AF472" s="80"/>
      <c r="AG472" s="80"/>
      <c r="AH472" s="80"/>
      <c r="AI472" s="80"/>
    </row>
    <row r="473" spans="1:35" s="81" customFormat="1" ht="15.75">
      <c r="A473" s="87" t="s">
        <v>333</v>
      </c>
      <c r="B473" s="88" t="s">
        <v>579</v>
      </c>
      <c r="C473" s="88" t="s">
        <v>495</v>
      </c>
      <c r="D473" s="88" t="s">
        <v>127</v>
      </c>
      <c r="E473" s="88" t="s">
        <v>590</v>
      </c>
      <c r="F473" s="88" t="s">
        <v>334</v>
      </c>
      <c r="G473" s="90"/>
      <c r="H473" s="98">
        <v>176</v>
      </c>
      <c r="I473" s="90">
        <f t="shared" si="29"/>
        <v>176</v>
      </c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  <c r="AA473" s="80"/>
      <c r="AB473" s="80"/>
      <c r="AC473" s="80"/>
      <c r="AD473" s="80"/>
      <c r="AE473" s="80"/>
      <c r="AF473" s="80"/>
      <c r="AG473" s="80"/>
      <c r="AH473" s="80"/>
      <c r="AI473" s="80"/>
    </row>
    <row r="474" spans="1:35" s="81" customFormat="1" ht="31.5">
      <c r="A474" s="87" t="s">
        <v>609</v>
      </c>
      <c r="B474" s="88" t="s">
        <v>579</v>
      </c>
      <c r="C474" s="88" t="s">
        <v>495</v>
      </c>
      <c r="D474" s="88" t="s">
        <v>127</v>
      </c>
      <c r="E474" s="88" t="s">
        <v>610</v>
      </c>
      <c r="F474" s="88"/>
      <c r="G474" s="90">
        <f>G475+G476+G477</f>
        <v>0</v>
      </c>
      <c r="H474" s="98">
        <f>H475+H476+H477</f>
        <v>490</v>
      </c>
      <c r="I474" s="90">
        <f t="shared" si="29"/>
        <v>490</v>
      </c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  <c r="AA474" s="80"/>
      <c r="AB474" s="80"/>
      <c r="AC474" s="80"/>
      <c r="AD474" s="80"/>
      <c r="AE474" s="80"/>
      <c r="AF474" s="80"/>
      <c r="AG474" s="80"/>
      <c r="AH474" s="80"/>
      <c r="AI474" s="80"/>
    </row>
    <row r="475" spans="1:35" s="81" customFormat="1" ht="15.75">
      <c r="A475" s="102" t="s">
        <v>424</v>
      </c>
      <c r="B475" s="88" t="s">
        <v>579</v>
      </c>
      <c r="C475" s="88" t="s">
        <v>495</v>
      </c>
      <c r="D475" s="88" t="s">
        <v>127</v>
      </c>
      <c r="E475" s="88" t="s">
        <v>610</v>
      </c>
      <c r="F475" s="88" t="s">
        <v>425</v>
      </c>
      <c r="G475" s="90"/>
      <c r="H475" s="98">
        <v>354.1</v>
      </c>
      <c r="I475" s="90">
        <f t="shared" si="29"/>
        <v>354.1</v>
      </c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  <c r="AA475" s="80"/>
      <c r="AB475" s="80"/>
      <c r="AC475" s="80"/>
      <c r="AD475" s="80"/>
      <c r="AE475" s="80"/>
      <c r="AF475" s="80"/>
      <c r="AG475" s="80"/>
      <c r="AH475" s="80"/>
      <c r="AI475" s="80"/>
    </row>
    <row r="476" spans="1:35" s="81" customFormat="1" ht="15.75">
      <c r="A476" s="87" t="s">
        <v>502</v>
      </c>
      <c r="B476" s="88" t="s">
        <v>579</v>
      </c>
      <c r="C476" s="88" t="s">
        <v>495</v>
      </c>
      <c r="D476" s="88" t="s">
        <v>127</v>
      </c>
      <c r="E476" s="88" t="s">
        <v>610</v>
      </c>
      <c r="F476" s="88" t="s">
        <v>503</v>
      </c>
      <c r="G476" s="90"/>
      <c r="H476" s="98">
        <v>45.9</v>
      </c>
      <c r="I476" s="90">
        <f t="shared" si="29"/>
        <v>45.9</v>
      </c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  <c r="AA476" s="80"/>
      <c r="AB476" s="80"/>
      <c r="AC476" s="80"/>
      <c r="AD476" s="80"/>
      <c r="AE476" s="80"/>
      <c r="AF476" s="80"/>
      <c r="AG476" s="80"/>
      <c r="AH476" s="80"/>
      <c r="AI476" s="80"/>
    </row>
    <row r="477" spans="1:35" s="81" customFormat="1" ht="15.75">
      <c r="A477" s="87" t="s">
        <v>333</v>
      </c>
      <c r="B477" s="88" t="s">
        <v>579</v>
      </c>
      <c r="C477" s="88" t="s">
        <v>495</v>
      </c>
      <c r="D477" s="88" t="s">
        <v>127</v>
      </c>
      <c r="E477" s="88" t="s">
        <v>610</v>
      </c>
      <c r="F477" s="88" t="s">
        <v>334</v>
      </c>
      <c r="G477" s="90"/>
      <c r="H477" s="98">
        <v>90</v>
      </c>
      <c r="I477" s="90">
        <f t="shared" si="29"/>
        <v>90</v>
      </c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  <c r="AA477" s="80"/>
      <c r="AB477" s="80"/>
      <c r="AC477" s="80"/>
      <c r="AD477" s="80"/>
      <c r="AE477" s="80"/>
      <c r="AF477" s="80"/>
      <c r="AG477" s="80"/>
      <c r="AH477" s="80"/>
      <c r="AI477" s="80"/>
    </row>
    <row r="478" spans="1:35" s="81" customFormat="1" ht="63">
      <c r="A478" s="87" t="s">
        <v>611</v>
      </c>
      <c r="B478" s="88" t="s">
        <v>579</v>
      </c>
      <c r="C478" s="88" t="s">
        <v>495</v>
      </c>
      <c r="D478" s="88" t="s">
        <v>127</v>
      </c>
      <c r="E478" s="88" t="s">
        <v>612</v>
      </c>
      <c r="F478" s="88"/>
      <c r="G478" s="90"/>
      <c r="H478" s="98">
        <f>H479</f>
        <v>33.47</v>
      </c>
      <c r="I478" s="90">
        <f t="shared" si="29"/>
        <v>33.47</v>
      </c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  <c r="Z478" s="80"/>
      <c r="AA478" s="80"/>
      <c r="AB478" s="80"/>
      <c r="AC478" s="80"/>
      <c r="AD478" s="80"/>
      <c r="AE478" s="80"/>
      <c r="AF478" s="80"/>
      <c r="AG478" s="80"/>
      <c r="AH478" s="80"/>
      <c r="AI478" s="80"/>
    </row>
    <row r="479" spans="1:35" s="81" customFormat="1" ht="15.75">
      <c r="A479" s="102" t="s">
        <v>424</v>
      </c>
      <c r="B479" s="88" t="s">
        <v>579</v>
      </c>
      <c r="C479" s="88" t="s">
        <v>495</v>
      </c>
      <c r="D479" s="88" t="s">
        <v>127</v>
      </c>
      <c r="E479" s="88" t="s">
        <v>612</v>
      </c>
      <c r="F479" s="88" t="s">
        <v>425</v>
      </c>
      <c r="G479" s="90"/>
      <c r="H479" s="98">
        <v>33.47</v>
      </c>
      <c r="I479" s="90">
        <f t="shared" si="29"/>
        <v>33.47</v>
      </c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  <c r="Y479" s="80"/>
      <c r="Z479" s="80"/>
      <c r="AA479" s="80"/>
      <c r="AB479" s="80"/>
      <c r="AC479" s="80"/>
      <c r="AD479" s="80"/>
      <c r="AE479" s="80"/>
      <c r="AF479" s="80"/>
      <c r="AG479" s="80"/>
      <c r="AH479" s="80"/>
      <c r="AI479" s="80"/>
    </row>
    <row r="480" spans="1:35" s="81" customFormat="1" ht="15.75">
      <c r="A480" s="87" t="s">
        <v>613</v>
      </c>
      <c r="B480" s="88" t="s">
        <v>579</v>
      </c>
      <c r="C480" s="88" t="s">
        <v>495</v>
      </c>
      <c r="D480" s="88" t="s">
        <v>495</v>
      </c>
      <c r="E480" s="88"/>
      <c r="F480" s="88"/>
      <c r="G480" s="89">
        <f>SUM(G481,G488)</f>
        <v>1322.4</v>
      </c>
      <c r="H480" s="89">
        <f>SUM(H481,H488)</f>
        <v>0</v>
      </c>
      <c r="I480" s="89">
        <f>SUM(I481,I488)</f>
        <v>1322.4</v>
      </c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  <c r="AA480" s="80"/>
      <c r="AB480" s="80"/>
      <c r="AC480" s="80"/>
      <c r="AD480" s="80"/>
      <c r="AE480" s="80"/>
      <c r="AF480" s="80"/>
      <c r="AG480" s="80"/>
      <c r="AH480" s="80"/>
      <c r="AI480" s="80"/>
    </row>
    <row r="481" spans="1:35" s="81" customFormat="1" ht="31.5">
      <c r="A481" s="87" t="s">
        <v>614</v>
      </c>
      <c r="B481" s="88" t="s">
        <v>579</v>
      </c>
      <c r="C481" s="88" t="s">
        <v>495</v>
      </c>
      <c r="D481" s="88" t="s">
        <v>495</v>
      </c>
      <c r="E481" s="88" t="s">
        <v>615</v>
      </c>
      <c r="F481" s="88"/>
      <c r="G481" s="90">
        <f>SUM(,G482)</f>
        <v>683.4000000000001</v>
      </c>
      <c r="H481" s="90">
        <f>SUM(,H482)</f>
        <v>0</v>
      </c>
      <c r="I481" s="90">
        <f>SUM(,I482)</f>
        <v>683.4000000000001</v>
      </c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0"/>
      <c r="Y481" s="80"/>
      <c r="Z481" s="80"/>
      <c r="AA481" s="80"/>
      <c r="AB481" s="80"/>
      <c r="AC481" s="80"/>
      <c r="AD481" s="80"/>
      <c r="AE481" s="80"/>
      <c r="AF481" s="80"/>
      <c r="AG481" s="80"/>
      <c r="AH481" s="80"/>
      <c r="AI481" s="80"/>
    </row>
    <row r="482" spans="1:35" s="81" customFormat="1" ht="15.75">
      <c r="A482" s="87" t="s">
        <v>616</v>
      </c>
      <c r="B482" s="88" t="s">
        <v>579</v>
      </c>
      <c r="C482" s="88" t="s">
        <v>495</v>
      </c>
      <c r="D482" s="88" t="s">
        <v>495</v>
      </c>
      <c r="E482" s="88" t="s">
        <v>617</v>
      </c>
      <c r="F482" s="88"/>
      <c r="G482" s="90">
        <f>SUM(G483:G483)</f>
        <v>683.4000000000001</v>
      </c>
      <c r="H482" s="90">
        <f>SUM(H483:H483)</f>
        <v>0</v>
      </c>
      <c r="I482" s="90">
        <f>SUM(I483:I483)</f>
        <v>683.4000000000001</v>
      </c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0"/>
      <c r="Y482" s="80"/>
      <c r="Z482" s="80"/>
      <c r="AA482" s="80"/>
      <c r="AB482" s="80"/>
      <c r="AC482" s="80"/>
      <c r="AD482" s="80"/>
      <c r="AE482" s="80"/>
      <c r="AF482" s="80"/>
      <c r="AG482" s="80"/>
      <c r="AH482" s="80"/>
      <c r="AI482" s="80"/>
    </row>
    <row r="483" spans="1:35" s="81" customFormat="1" ht="31.5">
      <c r="A483" s="87" t="s">
        <v>618</v>
      </c>
      <c r="B483" s="88" t="s">
        <v>579</v>
      </c>
      <c r="C483" s="88" t="s">
        <v>495</v>
      </c>
      <c r="D483" s="88" t="s">
        <v>495</v>
      </c>
      <c r="E483" s="88" t="s">
        <v>617</v>
      </c>
      <c r="F483" s="88"/>
      <c r="G483" s="90">
        <f>SUM(G484:G487)</f>
        <v>683.4000000000001</v>
      </c>
      <c r="H483" s="90">
        <f>SUM(H484:H487)</f>
        <v>0</v>
      </c>
      <c r="I483" s="90">
        <f>SUM(I484:I487)</f>
        <v>683.4000000000001</v>
      </c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80"/>
      <c r="Y483" s="80"/>
      <c r="Z483" s="80"/>
      <c r="AA483" s="80"/>
      <c r="AB483" s="80"/>
      <c r="AC483" s="80"/>
      <c r="AD483" s="80"/>
      <c r="AE483" s="80"/>
      <c r="AF483" s="80"/>
      <c r="AG483" s="80"/>
      <c r="AH483" s="80"/>
      <c r="AI483" s="80"/>
    </row>
    <row r="484" spans="1:35" s="81" customFormat="1" ht="31.5">
      <c r="A484" s="87" t="s">
        <v>297</v>
      </c>
      <c r="B484" s="88" t="s">
        <v>579</v>
      </c>
      <c r="C484" s="88" t="s">
        <v>495</v>
      </c>
      <c r="D484" s="88" t="s">
        <v>495</v>
      </c>
      <c r="E484" s="88" t="s">
        <v>617</v>
      </c>
      <c r="F484" s="88" t="s">
        <v>298</v>
      </c>
      <c r="G484" s="90">
        <v>140.99</v>
      </c>
      <c r="H484" s="90"/>
      <c r="I484" s="90">
        <f>SUM(G484:H484)</f>
        <v>140.99</v>
      </c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  <c r="W484" s="80"/>
      <c r="X484" s="80"/>
      <c r="Y484" s="80"/>
      <c r="Z484" s="80"/>
      <c r="AA484" s="80"/>
      <c r="AB484" s="80"/>
      <c r="AC484" s="80"/>
      <c r="AD484" s="80"/>
      <c r="AE484" s="80"/>
      <c r="AF484" s="80"/>
      <c r="AG484" s="80"/>
      <c r="AH484" s="80"/>
      <c r="AI484" s="80"/>
    </row>
    <row r="485" spans="1:35" s="81" customFormat="1" ht="47.25" hidden="1">
      <c r="A485" s="87" t="s">
        <v>619</v>
      </c>
      <c r="B485" s="88" t="s">
        <v>579</v>
      </c>
      <c r="C485" s="88" t="s">
        <v>495</v>
      </c>
      <c r="D485" s="88" t="s">
        <v>495</v>
      </c>
      <c r="E485" s="88" t="s">
        <v>617</v>
      </c>
      <c r="F485" s="88" t="s">
        <v>298</v>
      </c>
      <c r="G485" s="90">
        <v>0</v>
      </c>
      <c r="H485" s="101">
        <v>0</v>
      </c>
      <c r="I485" s="90">
        <f>SUM(G485:H485)</f>
        <v>0</v>
      </c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80"/>
      <c r="Y485" s="80"/>
      <c r="Z485" s="80"/>
      <c r="AA485" s="80"/>
      <c r="AB485" s="80"/>
      <c r="AC485" s="80"/>
      <c r="AD485" s="80"/>
      <c r="AE485" s="80"/>
      <c r="AF485" s="80"/>
      <c r="AG485" s="80"/>
      <c r="AH485" s="80"/>
      <c r="AI485" s="80"/>
    </row>
    <row r="486" spans="1:35" s="81" customFormat="1" ht="15.75">
      <c r="A486" s="102" t="s">
        <v>424</v>
      </c>
      <c r="B486" s="88" t="s">
        <v>579</v>
      </c>
      <c r="C486" s="88" t="s">
        <v>495</v>
      </c>
      <c r="D486" s="88" t="s">
        <v>495</v>
      </c>
      <c r="E486" s="88" t="s">
        <v>617</v>
      </c>
      <c r="F486" s="88" t="s">
        <v>425</v>
      </c>
      <c r="G486" s="90">
        <v>375.98</v>
      </c>
      <c r="H486" s="90"/>
      <c r="I486" s="90">
        <f>SUM(G486:H486)</f>
        <v>375.98</v>
      </c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  <c r="W486" s="80"/>
      <c r="X486" s="80"/>
      <c r="Y486" s="80"/>
      <c r="Z486" s="80"/>
      <c r="AA486" s="80"/>
      <c r="AB486" s="80"/>
      <c r="AC486" s="80"/>
      <c r="AD486" s="80"/>
      <c r="AE486" s="80"/>
      <c r="AF486" s="80"/>
      <c r="AG486" s="80"/>
      <c r="AH486" s="80"/>
      <c r="AI486" s="80"/>
    </row>
    <row r="487" spans="1:35" s="81" customFormat="1" ht="15.75">
      <c r="A487" s="87" t="s">
        <v>502</v>
      </c>
      <c r="B487" s="88" t="s">
        <v>579</v>
      </c>
      <c r="C487" s="88" t="s">
        <v>495</v>
      </c>
      <c r="D487" s="88" t="s">
        <v>495</v>
      </c>
      <c r="E487" s="88" t="s">
        <v>617</v>
      </c>
      <c r="F487" s="88" t="s">
        <v>503</v>
      </c>
      <c r="G487" s="90">
        <v>166.43</v>
      </c>
      <c r="H487" s="90"/>
      <c r="I487" s="90">
        <f>SUM(G487:H487)</f>
        <v>166.43</v>
      </c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80"/>
      <c r="Y487" s="80"/>
      <c r="Z487" s="80"/>
      <c r="AA487" s="80"/>
      <c r="AB487" s="80"/>
      <c r="AC487" s="80"/>
      <c r="AD487" s="80"/>
      <c r="AE487" s="80"/>
      <c r="AF487" s="80"/>
      <c r="AG487" s="80"/>
      <c r="AH487" s="80"/>
      <c r="AI487" s="80"/>
    </row>
    <row r="488" spans="1:35" s="81" customFormat="1" ht="15.75">
      <c r="A488" s="102" t="s">
        <v>585</v>
      </c>
      <c r="B488" s="88" t="s">
        <v>579</v>
      </c>
      <c r="C488" s="88" t="s">
        <v>495</v>
      </c>
      <c r="D488" s="88" t="s">
        <v>495</v>
      </c>
      <c r="E488" s="88" t="s">
        <v>367</v>
      </c>
      <c r="F488" s="88"/>
      <c r="G488" s="90">
        <f>G489</f>
        <v>639</v>
      </c>
      <c r="H488" s="90">
        <f>H489</f>
        <v>0</v>
      </c>
      <c r="I488" s="90">
        <f>I489</f>
        <v>639</v>
      </c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  <c r="W488" s="80"/>
      <c r="X488" s="80"/>
      <c r="Y488" s="80"/>
      <c r="Z488" s="80"/>
      <c r="AA488" s="80"/>
      <c r="AB488" s="80"/>
      <c r="AC488" s="80"/>
      <c r="AD488" s="80"/>
      <c r="AE488" s="80"/>
      <c r="AF488" s="80"/>
      <c r="AG488" s="80"/>
      <c r="AH488" s="80"/>
      <c r="AI488" s="80"/>
    </row>
    <row r="489" spans="1:35" s="81" customFormat="1" ht="38.25" customHeight="1">
      <c r="A489" s="102" t="s">
        <v>603</v>
      </c>
      <c r="B489" s="88" t="s">
        <v>579</v>
      </c>
      <c r="C489" s="88" t="s">
        <v>495</v>
      </c>
      <c r="D489" s="88" t="s">
        <v>495</v>
      </c>
      <c r="E489" s="88" t="s">
        <v>604</v>
      </c>
      <c r="F489" s="88"/>
      <c r="G489" s="90">
        <f>SUM(G490:G492)</f>
        <v>639</v>
      </c>
      <c r="H489" s="90">
        <f>SUM(H490:H492)</f>
        <v>0</v>
      </c>
      <c r="I489" s="90">
        <f>SUM(I490:I492)</f>
        <v>639</v>
      </c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  <c r="AA489" s="80"/>
      <c r="AB489" s="80"/>
      <c r="AC489" s="80"/>
      <c r="AD489" s="80"/>
      <c r="AE489" s="80"/>
      <c r="AF489" s="80"/>
      <c r="AG489" s="80"/>
      <c r="AH489" s="80"/>
      <c r="AI489" s="80"/>
    </row>
    <row r="490" spans="1:35" s="81" customFormat="1" ht="31.5">
      <c r="A490" s="87" t="s">
        <v>297</v>
      </c>
      <c r="B490" s="88" t="s">
        <v>579</v>
      </c>
      <c r="C490" s="88" t="s">
        <v>495</v>
      </c>
      <c r="D490" s="88" t="s">
        <v>495</v>
      </c>
      <c r="E490" s="88" t="s">
        <v>604</v>
      </c>
      <c r="F490" s="88" t="s">
        <v>298</v>
      </c>
      <c r="G490" s="90">
        <v>96.59</v>
      </c>
      <c r="H490" s="90"/>
      <c r="I490" s="90">
        <f>SUM(G490:H490)</f>
        <v>96.59</v>
      </c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  <c r="V490" s="80"/>
      <c r="W490" s="80"/>
      <c r="X490" s="80"/>
      <c r="Y490" s="80"/>
      <c r="Z490" s="80"/>
      <c r="AA490" s="80"/>
      <c r="AB490" s="80"/>
      <c r="AC490" s="80"/>
      <c r="AD490" s="80"/>
      <c r="AE490" s="80"/>
      <c r="AF490" s="80"/>
      <c r="AG490" s="80"/>
      <c r="AH490" s="80"/>
      <c r="AI490" s="80"/>
    </row>
    <row r="491" spans="1:35" s="81" customFormat="1" ht="15.75">
      <c r="A491" s="102" t="s">
        <v>424</v>
      </c>
      <c r="B491" s="88" t="s">
        <v>579</v>
      </c>
      <c r="C491" s="88" t="s">
        <v>495</v>
      </c>
      <c r="D491" s="88" t="s">
        <v>495</v>
      </c>
      <c r="E491" s="88" t="s">
        <v>604</v>
      </c>
      <c r="F491" s="88" t="s">
        <v>425</v>
      </c>
      <c r="G491" s="90">
        <v>375.98</v>
      </c>
      <c r="H491" s="90"/>
      <c r="I491" s="90">
        <f>SUM(G491:H491)</f>
        <v>375.98</v>
      </c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80"/>
      <c r="W491" s="80"/>
      <c r="X491" s="80"/>
      <c r="Y491" s="80"/>
      <c r="Z491" s="80"/>
      <c r="AA491" s="80"/>
      <c r="AB491" s="80"/>
      <c r="AC491" s="80"/>
      <c r="AD491" s="80"/>
      <c r="AE491" s="80"/>
      <c r="AF491" s="80"/>
      <c r="AG491" s="80"/>
      <c r="AH491" s="80"/>
      <c r="AI491" s="80"/>
    </row>
    <row r="492" spans="1:35" s="81" customFormat="1" ht="15.75">
      <c r="A492" s="87" t="s">
        <v>502</v>
      </c>
      <c r="B492" s="88" t="s">
        <v>579</v>
      </c>
      <c r="C492" s="88" t="s">
        <v>495</v>
      </c>
      <c r="D492" s="88" t="s">
        <v>495</v>
      </c>
      <c r="E492" s="88" t="s">
        <v>604</v>
      </c>
      <c r="F492" s="88" t="s">
        <v>503</v>
      </c>
      <c r="G492" s="90">
        <v>166.43</v>
      </c>
      <c r="H492" s="90"/>
      <c r="I492" s="90">
        <f>SUM(G492:H492)</f>
        <v>166.43</v>
      </c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  <c r="W492" s="80"/>
      <c r="X492" s="80"/>
      <c r="Y492" s="80"/>
      <c r="Z492" s="80"/>
      <c r="AA492" s="80"/>
      <c r="AB492" s="80"/>
      <c r="AC492" s="80"/>
      <c r="AD492" s="80"/>
      <c r="AE492" s="80"/>
      <c r="AF492" s="80"/>
      <c r="AG492" s="80"/>
      <c r="AH492" s="80"/>
      <c r="AI492" s="80"/>
    </row>
    <row r="493" spans="1:35" s="81" customFormat="1" ht="15.75">
      <c r="A493" s="87" t="s">
        <v>620</v>
      </c>
      <c r="B493" s="88" t="s">
        <v>579</v>
      </c>
      <c r="C493" s="88" t="s">
        <v>495</v>
      </c>
      <c r="D493" s="88" t="s">
        <v>344</v>
      </c>
      <c r="E493" s="88"/>
      <c r="F493" s="88"/>
      <c r="G493" s="89">
        <f>SUM(G494,G502,G508,G512)</f>
        <v>13310.859999999999</v>
      </c>
      <c r="H493" s="89">
        <f>H494+H502+H512</f>
        <v>-872.6700000000001</v>
      </c>
      <c r="I493" s="89">
        <f>SUM(I494,I502,I508,I512)</f>
        <v>12438.189999999999</v>
      </c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80"/>
      <c r="W493" s="80"/>
      <c r="X493" s="80"/>
      <c r="Y493" s="80"/>
      <c r="Z493" s="80"/>
      <c r="AA493" s="80"/>
      <c r="AB493" s="80"/>
      <c r="AC493" s="80"/>
      <c r="AD493" s="80"/>
      <c r="AE493" s="80"/>
      <c r="AF493" s="80"/>
      <c r="AG493" s="80"/>
      <c r="AH493" s="80"/>
      <c r="AI493" s="80"/>
    </row>
    <row r="494" spans="1:35" s="115" customFormat="1" ht="63">
      <c r="A494" s="87" t="s">
        <v>287</v>
      </c>
      <c r="B494" s="88" t="s">
        <v>579</v>
      </c>
      <c r="C494" s="88" t="s">
        <v>495</v>
      </c>
      <c r="D494" s="88" t="s">
        <v>344</v>
      </c>
      <c r="E494" s="88" t="s">
        <v>288</v>
      </c>
      <c r="F494" s="88"/>
      <c r="G494" s="90">
        <f>SUM(G495,G499)</f>
        <v>2276.5499999999997</v>
      </c>
      <c r="H494" s="90">
        <f>SUM(H495,H499)</f>
        <v>0</v>
      </c>
      <c r="I494" s="90">
        <f>SUM(I495,I499)</f>
        <v>2276.5499999999997</v>
      </c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  <c r="W494" s="80"/>
      <c r="X494" s="80"/>
      <c r="Y494" s="80"/>
      <c r="Z494" s="80"/>
      <c r="AA494" s="80"/>
      <c r="AB494" s="80"/>
      <c r="AC494" s="80"/>
      <c r="AD494" s="80"/>
      <c r="AE494" s="80"/>
      <c r="AF494" s="80"/>
      <c r="AG494" s="80"/>
      <c r="AH494" s="80"/>
      <c r="AI494" s="80"/>
    </row>
    <row r="495" spans="1:35" s="81" customFormat="1" ht="15.75">
      <c r="A495" s="87" t="s">
        <v>289</v>
      </c>
      <c r="B495" s="88" t="s">
        <v>579</v>
      </c>
      <c r="C495" s="88" t="s">
        <v>495</v>
      </c>
      <c r="D495" s="88" t="s">
        <v>344</v>
      </c>
      <c r="E495" s="88" t="s">
        <v>290</v>
      </c>
      <c r="F495" s="88"/>
      <c r="G495" s="90">
        <f>SUM(G496:G498)</f>
        <v>2252.2</v>
      </c>
      <c r="H495" s="90">
        <f>SUM(H496:H498)</f>
        <v>0</v>
      </c>
      <c r="I495" s="90">
        <f>SUM(I496:I498)</f>
        <v>2252.2</v>
      </c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80"/>
      <c r="Y495" s="80"/>
      <c r="Z495" s="80"/>
      <c r="AA495" s="80"/>
      <c r="AB495" s="80"/>
      <c r="AC495" s="80"/>
      <c r="AD495" s="80"/>
      <c r="AE495" s="80"/>
      <c r="AF495" s="80"/>
      <c r="AG495" s="80"/>
      <c r="AH495" s="80"/>
      <c r="AI495" s="80"/>
    </row>
    <row r="496" spans="1:35" s="81" customFormat="1" ht="15.75">
      <c r="A496" s="87" t="s">
        <v>291</v>
      </c>
      <c r="B496" s="88" t="s">
        <v>579</v>
      </c>
      <c r="C496" s="88" t="s">
        <v>495</v>
      </c>
      <c r="D496" s="88" t="s">
        <v>344</v>
      </c>
      <c r="E496" s="88" t="s">
        <v>290</v>
      </c>
      <c r="F496" s="88" t="s">
        <v>292</v>
      </c>
      <c r="G496" s="90">
        <f>1729.8+522.4</f>
        <v>2252.2</v>
      </c>
      <c r="H496" s="88"/>
      <c r="I496" s="90">
        <f>SUM(G496:H496)</f>
        <v>2252.2</v>
      </c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  <c r="Z496" s="80"/>
      <c r="AA496" s="80"/>
      <c r="AB496" s="80"/>
      <c r="AC496" s="80"/>
      <c r="AD496" s="80"/>
      <c r="AE496" s="80"/>
      <c r="AF496" s="80"/>
      <c r="AG496" s="80"/>
      <c r="AH496" s="80"/>
      <c r="AI496" s="80"/>
    </row>
    <row r="497" spans="1:35" s="81" customFormat="1" ht="31.5" hidden="1">
      <c r="A497" s="87" t="s">
        <v>293</v>
      </c>
      <c r="B497" s="88" t="s">
        <v>579</v>
      </c>
      <c r="C497" s="88" t="s">
        <v>495</v>
      </c>
      <c r="D497" s="88" t="s">
        <v>344</v>
      </c>
      <c r="E497" s="88" t="s">
        <v>290</v>
      </c>
      <c r="F497" s="88" t="s">
        <v>294</v>
      </c>
      <c r="G497" s="90"/>
      <c r="H497" s="88"/>
      <c r="I497" s="9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  <c r="W497" s="80"/>
      <c r="X497" s="80"/>
      <c r="Y497" s="80"/>
      <c r="Z497" s="80"/>
      <c r="AA497" s="80"/>
      <c r="AB497" s="80"/>
      <c r="AC497" s="80"/>
      <c r="AD497" s="80"/>
      <c r="AE497" s="80"/>
      <c r="AF497" s="80"/>
      <c r="AG497" s="80"/>
      <c r="AH497" s="80"/>
      <c r="AI497" s="80"/>
    </row>
    <row r="498" spans="1:35" s="81" customFormat="1" ht="31.5" hidden="1">
      <c r="A498" s="87" t="s">
        <v>297</v>
      </c>
      <c r="B498" s="88" t="s">
        <v>579</v>
      </c>
      <c r="C498" s="88" t="s">
        <v>495</v>
      </c>
      <c r="D498" s="88" t="s">
        <v>344</v>
      </c>
      <c r="E498" s="88" t="s">
        <v>290</v>
      </c>
      <c r="F498" s="88" t="s">
        <v>298</v>
      </c>
      <c r="G498" s="90"/>
      <c r="H498" s="88"/>
      <c r="I498" s="9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80"/>
      <c r="W498" s="80"/>
      <c r="X498" s="80"/>
      <c r="Y498" s="80"/>
      <c r="Z498" s="80"/>
      <c r="AA498" s="80"/>
      <c r="AB498" s="80"/>
      <c r="AC498" s="80"/>
      <c r="AD498" s="80"/>
      <c r="AE498" s="80"/>
      <c r="AF498" s="80"/>
      <c r="AG498" s="80"/>
      <c r="AH498" s="80"/>
      <c r="AI498" s="80"/>
    </row>
    <row r="499" spans="1:35" s="81" customFormat="1" ht="95.25" customHeight="1">
      <c r="A499" s="96" t="s">
        <v>621</v>
      </c>
      <c r="B499" s="88" t="s">
        <v>579</v>
      </c>
      <c r="C499" s="88" t="s">
        <v>495</v>
      </c>
      <c r="D499" s="88" t="s">
        <v>344</v>
      </c>
      <c r="E499" s="88" t="s">
        <v>622</v>
      </c>
      <c r="F499" s="88"/>
      <c r="G499" s="90">
        <f>G501</f>
        <v>24.35</v>
      </c>
      <c r="H499" s="90">
        <f>H501+H500</f>
        <v>0</v>
      </c>
      <c r="I499" s="90">
        <f>I501+I500</f>
        <v>24.35</v>
      </c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  <c r="Z499" s="80"/>
      <c r="AA499" s="80"/>
      <c r="AB499" s="80"/>
      <c r="AC499" s="80"/>
      <c r="AD499" s="80"/>
      <c r="AE499" s="80"/>
      <c r="AF499" s="80"/>
      <c r="AG499" s="80"/>
      <c r="AH499" s="80"/>
      <c r="AI499" s="80"/>
    </row>
    <row r="500" spans="1:35" s="81" customFormat="1" ht="38.25" customHeight="1">
      <c r="A500" s="87" t="s">
        <v>295</v>
      </c>
      <c r="B500" s="88" t="s">
        <v>579</v>
      </c>
      <c r="C500" s="88" t="s">
        <v>495</v>
      </c>
      <c r="D500" s="88" t="s">
        <v>344</v>
      </c>
      <c r="E500" s="88" t="s">
        <v>622</v>
      </c>
      <c r="F500" s="88" t="s">
        <v>296</v>
      </c>
      <c r="G500" s="90"/>
      <c r="H500" s="90">
        <v>10</v>
      </c>
      <c r="I500" s="90">
        <f>G500+H500</f>
        <v>10</v>
      </c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  <c r="V500" s="80"/>
      <c r="W500" s="80"/>
      <c r="X500" s="80"/>
      <c r="Y500" s="80"/>
      <c r="Z500" s="80"/>
      <c r="AA500" s="80"/>
      <c r="AB500" s="80"/>
      <c r="AC500" s="80"/>
      <c r="AD500" s="80"/>
      <c r="AE500" s="80"/>
      <c r="AF500" s="80"/>
      <c r="AG500" s="80"/>
      <c r="AH500" s="80"/>
      <c r="AI500" s="80"/>
    </row>
    <row r="501" spans="1:35" s="81" customFormat="1" ht="31.5">
      <c r="A501" s="87" t="s">
        <v>297</v>
      </c>
      <c r="B501" s="88" t="s">
        <v>579</v>
      </c>
      <c r="C501" s="88" t="s">
        <v>495</v>
      </c>
      <c r="D501" s="88" t="s">
        <v>344</v>
      </c>
      <c r="E501" s="88" t="s">
        <v>622</v>
      </c>
      <c r="F501" s="88" t="s">
        <v>298</v>
      </c>
      <c r="G501" s="90">
        <v>24.35</v>
      </c>
      <c r="H501" s="101">
        <v>-10</v>
      </c>
      <c r="I501" s="90">
        <f>SUM(G501:H501)</f>
        <v>14.350000000000001</v>
      </c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80"/>
      <c r="Y501" s="80"/>
      <c r="Z501" s="80"/>
      <c r="AA501" s="80"/>
      <c r="AB501" s="80"/>
      <c r="AC501" s="80"/>
      <c r="AD501" s="80"/>
      <c r="AE501" s="80"/>
      <c r="AF501" s="80"/>
      <c r="AG501" s="80"/>
      <c r="AH501" s="80"/>
      <c r="AI501" s="80"/>
    </row>
    <row r="502" spans="1:35" s="81" customFormat="1" ht="63.75" customHeight="1">
      <c r="A502" s="87" t="s">
        <v>530</v>
      </c>
      <c r="B502" s="88" t="s">
        <v>579</v>
      </c>
      <c r="C502" s="88" t="s">
        <v>495</v>
      </c>
      <c r="D502" s="88" t="s">
        <v>344</v>
      </c>
      <c r="E502" s="88" t="s">
        <v>531</v>
      </c>
      <c r="F502" s="88"/>
      <c r="G502" s="90">
        <f>SUM(G503)</f>
        <v>8954.9</v>
      </c>
      <c r="H502" s="90">
        <f>SUM(H503)</f>
        <v>0</v>
      </c>
      <c r="I502" s="90">
        <f>I503</f>
        <v>8954.9</v>
      </c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  <c r="V502" s="80"/>
      <c r="W502" s="80"/>
      <c r="X502" s="80"/>
      <c r="Y502" s="80"/>
      <c r="Z502" s="80"/>
      <c r="AA502" s="80"/>
      <c r="AB502" s="80"/>
      <c r="AC502" s="80"/>
      <c r="AD502" s="80"/>
      <c r="AE502" s="80"/>
      <c r="AF502" s="80"/>
      <c r="AG502" s="80"/>
      <c r="AH502" s="80"/>
      <c r="AI502" s="80"/>
    </row>
    <row r="503" spans="1:35" s="81" customFormat="1" ht="31.5">
      <c r="A503" s="87" t="s">
        <v>428</v>
      </c>
      <c r="B503" s="88" t="s">
        <v>579</v>
      </c>
      <c r="C503" s="88" t="s">
        <v>495</v>
      </c>
      <c r="D503" s="88" t="s">
        <v>344</v>
      </c>
      <c r="E503" s="88" t="s">
        <v>532</v>
      </c>
      <c r="F503" s="88"/>
      <c r="G503" s="90">
        <f>SUM(G504:G511)</f>
        <v>8954.9</v>
      </c>
      <c r="H503" s="90">
        <f>SUM(H504:H511)</f>
        <v>0</v>
      </c>
      <c r="I503" s="90">
        <f>I504+I505+I506+I507+I511</f>
        <v>8954.9</v>
      </c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  <c r="V503" s="80"/>
      <c r="W503" s="80"/>
      <c r="X503" s="80"/>
      <c r="Y503" s="80"/>
      <c r="Z503" s="80"/>
      <c r="AA503" s="80"/>
      <c r="AB503" s="80"/>
      <c r="AC503" s="80"/>
      <c r="AD503" s="80"/>
      <c r="AE503" s="80"/>
      <c r="AF503" s="80"/>
      <c r="AG503" s="80"/>
      <c r="AH503" s="80"/>
      <c r="AI503" s="80"/>
    </row>
    <row r="504" spans="1:35" s="81" customFormat="1" ht="15.75">
      <c r="A504" s="87" t="s">
        <v>291</v>
      </c>
      <c r="B504" s="88" t="s">
        <v>579</v>
      </c>
      <c r="C504" s="88" t="s">
        <v>495</v>
      </c>
      <c r="D504" s="88" t="s">
        <v>344</v>
      </c>
      <c r="E504" s="88" t="s">
        <v>532</v>
      </c>
      <c r="F504" s="88" t="s">
        <v>292</v>
      </c>
      <c r="G504" s="90">
        <f>4824.8+1457.2</f>
        <v>6282</v>
      </c>
      <c r="H504" s="88"/>
      <c r="I504" s="90">
        <f>SUM(G504:H504)</f>
        <v>6282</v>
      </c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80"/>
      <c r="V504" s="80"/>
      <c r="W504" s="80"/>
      <c r="X504" s="80"/>
      <c r="Y504" s="80"/>
      <c r="Z504" s="80"/>
      <c r="AA504" s="80"/>
      <c r="AB504" s="80"/>
      <c r="AC504" s="80"/>
      <c r="AD504" s="80"/>
      <c r="AE504" s="80"/>
      <c r="AF504" s="80"/>
      <c r="AG504" s="80"/>
      <c r="AH504" s="80"/>
      <c r="AI504" s="80"/>
    </row>
    <row r="505" spans="1:35" s="81" customFormat="1" ht="31.5">
      <c r="A505" s="87" t="s">
        <v>293</v>
      </c>
      <c r="B505" s="88" t="s">
        <v>579</v>
      </c>
      <c r="C505" s="88" t="s">
        <v>495</v>
      </c>
      <c r="D505" s="88" t="s">
        <v>344</v>
      </c>
      <c r="E505" s="88" t="s">
        <v>532</v>
      </c>
      <c r="F505" s="88" t="s">
        <v>294</v>
      </c>
      <c r="G505" s="90">
        <v>165</v>
      </c>
      <c r="H505" s="88"/>
      <c r="I505" s="90">
        <f>SUM(G505:H505)</f>
        <v>165</v>
      </c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0"/>
      <c r="V505" s="80"/>
      <c r="W505" s="80"/>
      <c r="X505" s="80"/>
      <c r="Y505" s="80"/>
      <c r="Z505" s="80"/>
      <c r="AA505" s="80"/>
      <c r="AB505" s="80"/>
      <c r="AC505" s="80"/>
      <c r="AD505" s="80"/>
      <c r="AE505" s="80"/>
      <c r="AF505" s="80"/>
      <c r="AG505" s="80"/>
      <c r="AH505" s="80"/>
      <c r="AI505" s="80"/>
    </row>
    <row r="506" spans="1:35" s="81" customFormat="1" ht="31.5">
      <c r="A506" s="87" t="s">
        <v>295</v>
      </c>
      <c r="B506" s="88" t="s">
        <v>579</v>
      </c>
      <c r="C506" s="88" t="s">
        <v>495</v>
      </c>
      <c r="D506" s="88" t="s">
        <v>344</v>
      </c>
      <c r="E506" s="88" t="s">
        <v>532</v>
      </c>
      <c r="F506" s="88" t="s">
        <v>296</v>
      </c>
      <c r="G506" s="90">
        <v>278.25</v>
      </c>
      <c r="H506" s="90"/>
      <c r="I506" s="90">
        <f>SUM(G506:H506)</f>
        <v>278.25</v>
      </c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80"/>
      <c r="V506" s="80"/>
      <c r="W506" s="80"/>
      <c r="X506" s="80"/>
      <c r="Y506" s="80"/>
      <c r="Z506" s="80"/>
      <c r="AA506" s="80"/>
      <c r="AB506" s="80"/>
      <c r="AC506" s="80"/>
      <c r="AD506" s="80"/>
      <c r="AE506" s="80"/>
      <c r="AF506" s="80"/>
      <c r="AG506" s="80"/>
      <c r="AH506" s="80"/>
      <c r="AI506" s="80"/>
    </row>
    <row r="507" spans="1:35" s="81" customFormat="1" ht="31.5">
      <c r="A507" s="87" t="s">
        <v>297</v>
      </c>
      <c r="B507" s="88" t="s">
        <v>579</v>
      </c>
      <c r="C507" s="88" t="s">
        <v>495</v>
      </c>
      <c r="D507" s="88" t="s">
        <v>344</v>
      </c>
      <c r="E507" s="88" t="s">
        <v>532</v>
      </c>
      <c r="F507" s="88" t="s">
        <v>298</v>
      </c>
      <c r="G507" s="90">
        <v>2229.65</v>
      </c>
      <c r="H507" s="90">
        <v>-10</v>
      </c>
      <c r="I507" s="90">
        <f>SUM(G507:H507)</f>
        <v>2219.65</v>
      </c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80"/>
      <c r="V507" s="80"/>
      <c r="W507" s="80"/>
      <c r="X507" s="80"/>
      <c r="Y507" s="80"/>
      <c r="Z507" s="80"/>
      <c r="AA507" s="80"/>
      <c r="AB507" s="80"/>
      <c r="AC507" s="80"/>
      <c r="AD507" s="80"/>
      <c r="AE507" s="80"/>
      <c r="AF507" s="80"/>
      <c r="AG507" s="80"/>
      <c r="AH507" s="80"/>
      <c r="AI507" s="80"/>
    </row>
    <row r="508" spans="1:35" s="81" customFormat="1" ht="15.75" hidden="1">
      <c r="A508" s="87" t="s">
        <v>449</v>
      </c>
      <c r="B508" s="88" t="s">
        <v>579</v>
      </c>
      <c r="C508" s="88" t="s">
        <v>495</v>
      </c>
      <c r="D508" s="88" t="s">
        <v>344</v>
      </c>
      <c r="E508" s="88" t="s">
        <v>450</v>
      </c>
      <c r="F508" s="88"/>
      <c r="G508" s="90">
        <f>SUM(G509)</f>
        <v>0</v>
      </c>
      <c r="H508" s="88"/>
      <c r="I508" s="90">
        <f>SUM(I509)</f>
        <v>0</v>
      </c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80"/>
      <c r="V508" s="80"/>
      <c r="W508" s="80"/>
      <c r="X508" s="80"/>
      <c r="Y508" s="80"/>
      <c r="Z508" s="80"/>
      <c r="AA508" s="80"/>
      <c r="AB508" s="80"/>
      <c r="AC508" s="80"/>
      <c r="AD508" s="80"/>
      <c r="AE508" s="80"/>
      <c r="AF508" s="80"/>
      <c r="AG508" s="80"/>
      <c r="AH508" s="80"/>
      <c r="AI508" s="80"/>
    </row>
    <row r="509" spans="1:35" s="81" customFormat="1" ht="63" hidden="1">
      <c r="A509" s="87" t="s">
        <v>527</v>
      </c>
      <c r="B509" s="88" t="s">
        <v>579</v>
      </c>
      <c r="C509" s="88" t="s">
        <v>495</v>
      </c>
      <c r="D509" s="88" t="s">
        <v>344</v>
      </c>
      <c r="E509" s="88" t="s">
        <v>528</v>
      </c>
      <c r="F509" s="88"/>
      <c r="G509" s="90">
        <f>SUM(G510)</f>
        <v>0</v>
      </c>
      <c r="H509" s="88"/>
      <c r="I509" s="90">
        <f>SUM(I510)</f>
        <v>0</v>
      </c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0"/>
      <c r="V509" s="80"/>
      <c r="W509" s="80"/>
      <c r="X509" s="80"/>
      <c r="Y509" s="80"/>
      <c r="Z509" s="80"/>
      <c r="AA509" s="80"/>
      <c r="AB509" s="80"/>
      <c r="AC509" s="80"/>
      <c r="AD509" s="80"/>
      <c r="AE509" s="80"/>
      <c r="AF509" s="80"/>
      <c r="AG509" s="80"/>
      <c r="AH509" s="80"/>
      <c r="AI509" s="80"/>
    </row>
    <row r="510" spans="1:35" s="81" customFormat="1" ht="31.5" hidden="1">
      <c r="A510" s="87" t="s">
        <v>327</v>
      </c>
      <c r="B510" s="88" t="s">
        <v>579</v>
      </c>
      <c r="C510" s="88" t="s">
        <v>495</v>
      </c>
      <c r="D510" s="88" t="s">
        <v>344</v>
      </c>
      <c r="E510" s="88" t="s">
        <v>528</v>
      </c>
      <c r="F510" s="88" t="s">
        <v>328</v>
      </c>
      <c r="G510" s="90">
        <v>0</v>
      </c>
      <c r="H510" s="88"/>
      <c r="I510" s="90">
        <v>0</v>
      </c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80"/>
      <c r="V510" s="80"/>
      <c r="W510" s="80"/>
      <c r="X510" s="80"/>
      <c r="Y510" s="80"/>
      <c r="Z510" s="80"/>
      <c r="AA510" s="80"/>
      <c r="AB510" s="80"/>
      <c r="AC510" s="80"/>
      <c r="AD510" s="80"/>
      <c r="AE510" s="80"/>
      <c r="AF510" s="80"/>
      <c r="AG510" s="80"/>
      <c r="AH510" s="80"/>
      <c r="AI510" s="80"/>
    </row>
    <row r="511" spans="1:35" s="81" customFormat="1" ht="15.75">
      <c r="A511" s="87" t="s">
        <v>333</v>
      </c>
      <c r="B511" s="88" t="s">
        <v>579</v>
      </c>
      <c r="C511" s="88" t="s">
        <v>495</v>
      </c>
      <c r="D511" s="88" t="s">
        <v>344</v>
      </c>
      <c r="E511" s="88" t="s">
        <v>532</v>
      </c>
      <c r="F511" s="88" t="s">
        <v>334</v>
      </c>
      <c r="G511" s="90"/>
      <c r="H511" s="98">
        <v>10</v>
      </c>
      <c r="I511" s="90">
        <f>H511+G511</f>
        <v>10</v>
      </c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0"/>
      <c r="V511" s="80"/>
      <c r="W511" s="80"/>
      <c r="X511" s="80"/>
      <c r="Y511" s="80"/>
      <c r="Z511" s="80"/>
      <c r="AA511" s="80"/>
      <c r="AB511" s="80"/>
      <c r="AC511" s="80"/>
      <c r="AD511" s="80"/>
      <c r="AE511" s="80"/>
      <c r="AF511" s="80"/>
      <c r="AG511" s="80"/>
      <c r="AH511" s="80"/>
      <c r="AI511" s="80"/>
    </row>
    <row r="512" spans="1:35" s="81" customFormat="1" ht="15.75">
      <c r="A512" s="87" t="s">
        <v>311</v>
      </c>
      <c r="B512" s="88" t="s">
        <v>579</v>
      </c>
      <c r="C512" s="88" t="s">
        <v>495</v>
      </c>
      <c r="D512" s="88" t="s">
        <v>344</v>
      </c>
      <c r="E512" s="88" t="s">
        <v>312</v>
      </c>
      <c r="F512" s="88"/>
      <c r="G512" s="90">
        <f>SUM(G513,G515,G524,G527,G517,G529)</f>
        <v>2079.41</v>
      </c>
      <c r="H512" s="90">
        <f>H513+H515+H521+H524+H527+H529</f>
        <v>-872.6700000000001</v>
      </c>
      <c r="I512" s="90">
        <f>SUM(I513,I515,I524,I527,I517,I529,I521)</f>
        <v>1206.7399999999998</v>
      </c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0"/>
      <c r="V512" s="80"/>
      <c r="W512" s="80"/>
      <c r="X512" s="80"/>
      <c r="Y512" s="80"/>
      <c r="Z512" s="80"/>
      <c r="AA512" s="80"/>
      <c r="AB512" s="80"/>
      <c r="AC512" s="80"/>
      <c r="AD512" s="80"/>
      <c r="AE512" s="80"/>
      <c r="AF512" s="80"/>
      <c r="AG512" s="80"/>
      <c r="AH512" s="80"/>
      <c r="AI512" s="80"/>
    </row>
    <row r="513" spans="1:35" s="81" customFormat="1" ht="48" customHeight="1">
      <c r="A513" s="87" t="s">
        <v>540</v>
      </c>
      <c r="B513" s="88" t="s">
        <v>579</v>
      </c>
      <c r="C513" s="88" t="s">
        <v>495</v>
      </c>
      <c r="D513" s="88" t="s">
        <v>344</v>
      </c>
      <c r="E513" s="88" t="s">
        <v>541</v>
      </c>
      <c r="F513" s="88"/>
      <c r="G513" s="90">
        <f>SUM(G514)</f>
        <v>160.51</v>
      </c>
      <c r="H513" s="90">
        <f>SUM(H514)</f>
        <v>-10</v>
      </c>
      <c r="I513" s="90">
        <f>SUM(I514)</f>
        <v>150.51</v>
      </c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0"/>
      <c r="V513" s="80"/>
      <c r="W513" s="80"/>
      <c r="X513" s="80"/>
      <c r="Y513" s="80"/>
      <c r="Z513" s="80"/>
      <c r="AA513" s="80"/>
      <c r="AB513" s="80"/>
      <c r="AC513" s="80"/>
      <c r="AD513" s="80"/>
      <c r="AE513" s="80"/>
      <c r="AF513" s="80"/>
      <c r="AG513" s="80"/>
      <c r="AH513" s="80"/>
      <c r="AI513" s="80"/>
    </row>
    <row r="514" spans="1:35" s="81" customFormat="1" ht="31.5">
      <c r="A514" s="87" t="s">
        <v>297</v>
      </c>
      <c r="B514" s="88" t="s">
        <v>579</v>
      </c>
      <c r="C514" s="88" t="s">
        <v>495</v>
      </c>
      <c r="D514" s="88" t="s">
        <v>344</v>
      </c>
      <c r="E514" s="88" t="s">
        <v>541</v>
      </c>
      <c r="F514" s="88" t="s">
        <v>298</v>
      </c>
      <c r="G514" s="90">
        <v>160.51</v>
      </c>
      <c r="H514" s="90">
        <v>-10</v>
      </c>
      <c r="I514" s="90">
        <f>SUM(G514:H514)</f>
        <v>150.51</v>
      </c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0"/>
      <c r="V514" s="80"/>
      <c r="W514" s="80"/>
      <c r="X514" s="80"/>
      <c r="Y514" s="80"/>
      <c r="Z514" s="80"/>
      <c r="AA514" s="80"/>
      <c r="AB514" s="80"/>
      <c r="AC514" s="80"/>
      <c r="AD514" s="80"/>
      <c r="AE514" s="80"/>
      <c r="AF514" s="80"/>
      <c r="AG514" s="80"/>
      <c r="AH514" s="80"/>
      <c r="AI514" s="80"/>
    </row>
    <row r="515" spans="1:35" s="81" customFormat="1" ht="63">
      <c r="A515" s="87" t="s">
        <v>439</v>
      </c>
      <c r="B515" s="88" t="s">
        <v>579</v>
      </c>
      <c r="C515" s="88" t="s">
        <v>495</v>
      </c>
      <c r="D515" s="88" t="s">
        <v>344</v>
      </c>
      <c r="E515" s="88" t="s">
        <v>440</v>
      </c>
      <c r="F515" s="88"/>
      <c r="G515" s="90">
        <f>G516</f>
        <v>365.3</v>
      </c>
      <c r="H515" s="98" t="str">
        <f>H516</f>
        <v>-365,3</v>
      </c>
      <c r="I515" s="90">
        <f>I516</f>
        <v>0</v>
      </c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  <c r="V515" s="80"/>
      <c r="W515" s="80"/>
      <c r="X515" s="80"/>
      <c r="Y515" s="80"/>
      <c r="Z515" s="80"/>
      <c r="AA515" s="80"/>
      <c r="AB515" s="80"/>
      <c r="AC515" s="80"/>
      <c r="AD515" s="80"/>
      <c r="AE515" s="80"/>
      <c r="AF515" s="80"/>
      <c r="AG515" s="80"/>
      <c r="AH515" s="80"/>
      <c r="AI515" s="80"/>
    </row>
    <row r="516" spans="1:35" s="81" customFormat="1" ht="31.5">
      <c r="A516" s="87" t="s">
        <v>297</v>
      </c>
      <c r="B516" s="88" t="s">
        <v>579</v>
      </c>
      <c r="C516" s="88" t="s">
        <v>495</v>
      </c>
      <c r="D516" s="88" t="s">
        <v>344</v>
      </c>
      <c r="E516" s="88" t="s">
        <v>440</v>
      </c>
      <c r="F516" s="88" t="s">
        <v>298</v>
      </c>
      <c r="G516" s="90">
        <v>365.3</v>
      </c>
      <c r="H516" s="98" t="s">
        <v>623</v>
      </c>
      <c r="I516" s="90">
        <f>G516+H516</f>
        <v>0</v>
      </c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  <c r="V516" s="80"/>
      <c r="W516" s="80"/>
      <c r="X516" s="80"/>
      <c r="Y516" s="80"/>
      <c r="Z516" s="80"/>
      <c r="AA516" s="80"/>
      <c r="AB516" s="80"/>
      <c r="AC516" s="80"/>
      <c r="AD516" s="80"/>
      <c r="AE516" s="80"/>
      <c r="AF516" s="80"/>
      <c r="AG516" s="80"/>
      <c r="AH516" s="80"/>
      <c r="AI516" s="80"/>
    </row>
    <row r="517" spans="1:35" s="81" customFormat="1" ht="63" hidden="1">
      <c r="A517" s="87" t="s">
        <v>607</v>
      </c>
      <c r="B517" s="88" t="s">
        <v>579</v>
      </c>
      <c r="C517" s="88" t="s">
        <v>495</v>
      </c>
      <c r="D517" s="88" t="s">
        <v>117</v>
      </c>
      <c r="E517" s="88" t="s">
        <v>590</v>
      </c>
      <c r="F517" s="88"/>
      <c r="G517" s="90">
        <f>SUM(G518:G520)</f>
        <v>0</v>
      </c>
      <c r="H517" s="88"/>
      <c r="I517" s="90">
        <f>SUM(I518:I520)</f>
        <v>0</v>
      </c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  <c r="V517" s="80"/>
      <c r="W517" s="80"/>
      <c r="X517" s="80"/>
      <c r="Y517" s="80"/>
      <c r="Z517" s="80"/>
      <c r="AA517" s="80"/>
      <c r="AB517" s="80"/>
      <c r="AC517" s="80"/>
      <c r="AD517" s="80"/>
      <c r="AE517" s="80"/>
      <c r="AF517" s="80"/>
      <c r="AG517" s="80"/>
      <c r="AH517" s="80"/>
      <c r="AI517" s="80"/>
    </row>
    <row r="518" spans="1:35" s="81" customFormat="1" ht="31.5" hidden="1">
      <c r="A518" s="87" t="s">
        <v>485</v>
      </c>
      <c r="B518" s="88" t="s">
        <v>579</v>
      </c>
      <c r="C518" s="88" t="s">
        <v>495</v>
      </c>
      <c r="D518" s="88" t="s">
        <v>117</v>
      </c>
      <c r="E518" s="88" t="s">
        <v>590</v>
      </c>
      <c r="F518" s="88" t="s">
        <v>486</v>
      </c>
      <c r="G518" s="90"/>
      <c r="H518" s="88"/>
      <c r="I518" s="9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80"/>
      <c r="V518" s="80"/>
      <c r="W518" s="80"/>
      <c r="X518" s="80"/>
      <c r="Y518" s="80"/>
      <c r="Z518" s="80"/>
      <c r="AA518" s="80"/>
      <c r="AB518" s="80"/>
      <c r="AC518" s="80"/>
      <c r="AD518" s="80"/>
      <c r="AE518" s="80"/>
      <c r="AF518" s="80"/>
      <c r="AG518" s="80"/>
      <c r="AH518" s="80"/>
      <c r="AI518" s="80"/>
    </row>
    <row r="519" spans="1:35" s="81" customFormat="1" ht="31.5" hidden="1">
      <c r="A519" s="87" t="s">
        <v>297</v>
      </c>
      <c r="B519" s="88" t="s">
        <v>579</v>
      </c>
      <c r="C519" s="88" t="s">
        <v>495</v>
      </c>
      <c r="D519" s="88" t="s">
        <v>117</v>
      </c>
      <c r="E519" s="88" t="s">
        <v>590</v>
      </c>
      <c r="F519" s="88" t="s">
        <v>298</v>
      </c>
      <c r="G519" s="90"/>
      <c r="H519" s="88"/>
      <c r="I519" s="9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80"/>
      <c r="V519" s="80"/>
      <c r="W519" s="80"/>
      <c r="X519" s="80"/>
      <c r="Y519" s="80"/>
      <c r="Z519" s="80"/>
      <c r="AA519" s="80"/>
      <c r="AB519" s="80"/>
      <c r="AC519" s="80"/>
      <c r="AD519" s="80"/>
      <c r="AE519" s="80"/>
      <c r="AF519" s="80"/>
      <c r="AG519" s="80"/>
      <c r="AH519" s="80"/>
      <c r="AI519" s="80"/>
    </row>
    <row r="520" spans="1:35" s="81" customFormat="1" ht="15.75" hidden="1">
      <c r="A520" s="87" t="s">
        <v>333</v>
      </c>
      <c r="B520" s="88" t="s">
        <v>579</v>
      </c>
      <c r="C520" s="88" t="s">
        <v>495</v>
      </c>
      <c r="D520" s="88" t="s">
        <v>117</v>
      </c>
      <c r="E520" s="88" t="s">
        <v>590</v>
      </c>
      <c r="F520" s="88" t="s">
        <v>334</v>
      </c>
      <c r="G520" s="90"/>
      <c r="H520" s="88"/>
      <c r="I520" s="9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0"/>
      <c r="V520" s="80"/>
      <c r="W520" s="80"/>
      <c r="X520" s="80"/>
      <c r="Y520" s="80"/>
      <c r="Z520" s="80"/>
      <c r="AA520" s="80"/>
      <c r="AB520" s="80"/>
      <c r="AC520" s="80"/>
      <c r="AD520" s="80"/>
      <c r="AE520" s="80"/>
      <c r="AF520" s="80"/>
      <c r="AG520" s="80"/>
      <c r="AH520" s="80"/>
      <c r="AI520" s="80"/>
    </row>
    <row r="521" spans="1:35" s="81" customFormat="1" ht="50.25" customHeight="1">
      <c r="A521" s="87" t="s">
        <v>589</v>
      </c>
      <c r="B521" s="88" t="s">
        <v>579</v>
      </c>
      <c r="C521" s="88" t="s">
        <v>495</v>
      </c>
      <c r="D521" s="88" t="s">
        <v>344</v>
      </c>
      <c r="E521" s="88" t="s">
        <v>590</v>
      </c>
      <c r="F521" s="88"/>
      <c r="G521" s="90">
        <f>G522+G523</f>
        <v>0</v>
      </c>
      <c r="H521" s="98">
        <f>H523+H522</f>
        <v>17.1</v>
      </c>
      <c r="I521" s="98">
        <f>I522+I523</f>
        <v>17.1</v>
      </c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0"/>
      <c r="V521" s="80"/>
      <c r="W521" s="80"/>
      <c r="X521" s="80"/>
      <c r="Y521" s="80"/>
      <c r="Z521" s="80"/>
      <c r="AA521" s="80"/>
      <c r="AB521" s="80"/>
      <c r="AC521" s="80"/>
      <c r="AD521" s="80"/>
      <c r="AE521" s="80"/>
      <c r="AF521" s="80"/>
      <c r="AG521" s="80"/>
      <c r="AH521" s="80"/>
      <c r="AI521" s="80"/>
    </row>
    <row r="522" spans="1:35" s="81" customFormat="1" ht="31.5">
      <c r="A522" s="87" t="s">
        <v>297</v>
      </c>
      <c r="B522" s="88" t="s">
        <v>579</v>
      </c>
      <c r="C522" s="88" t="s">
        <v>495</v>
      </c>
      <c r="D522" s="88" t="s">
        <v>344</v>
      </c>
      <c r="E522" s="88" t="s">
        <v>590</v>
      </c>
      <c r="F522" s="88" t="s">
        <v>298</v>
      </c>
      <c r="G522" s="90"/>
      <c r="H522" s="98" t="s">
        <v>624</v>
      </c>
      <c r="I522" s="98">
        <f>G522+H522</f>
        <v>9.95</v>
      </c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0"/>
      <c r="V522" s="80"/>
      <c r="W522" s="80"/>
      <c r="X522" s="80"/>
      <c r="Y522" s="80"/>
      <c r="Z522" s="80"/>
      <c r="AA522" s="80"/>
      <c r="AB522" s="80"/>
      <c r="AC522" s="80"/>
      <c r="AD522" s="80"/>
      <c r="AE522" s="80"/>
      <c r="AF522" s="80"/>
      <c r="AG522" s="80"/>
      <c r="AH522" s="80"/>
      <c r="AI522" s="80"/>
    </row>
    <row r="523" spans="1:35" s="81" customFormat="1" ht="15.75">
      <c r="A523" s="87" t="s">
        <v>333</v>
      </c>
      <c r="B523" s="88" t="s">
        <v>579</v>
      </c>
      <c r="C523" s="88" t="s">
        <v>495</v>
      </c>
      <c r="D523" s="88" t="s">
        <v>344</v>
      </c>
      <c r="E523" s="88" t="s">
        <v>590</v>
      </c>
      <c r="F523" s="88" t="s">
        <v>334</v>
      </c>
      <c r="G523" s="90"/>
      <c r="H523" s="98" t="s">
        <v>625</v>
      </c>
      <c r="I523" s="98">
        <f>G523+H523</f>
        <v>7.15</v>
      </c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80"/>
      <c r="V523" s="80"/>
      <c r="W523" s="80"/>
      <c r="X523" s="80"/>
      <c r="Y523" s="80"/>
      <c r="Z523" s="80"/>
      <c r="AA523" s="80"/>
      <c r="AB523" s="80"/>
      <c r="AC523" s="80"/>
      <c r="AD523" s="80"/>
      <c r="AE523" s="80"/>
      <c r="AF523" s="80"/>
      <c r="AG523" s="80"/>
      <c r="AH523" s="80"/>
      <c r="AI523" s="80"/>
    </row>
    <row r="524" spans="1:35" s="81" customFormat="1" ht="31.5">
      <c r="A524" s="87" t="s">
        <v>626</v>
      </c>
      <c r="B524" s="88" t="s">
        <v>579</v>
      </c>
      <c r="C524" s="88" t="s">
        <v>495</v>
      </c>
      <c r="D524" s="88" t="s">
        <v>344</v>
      </c>
      <c r="E524" s="88" t="s">
        <v>610</v>
      </c>
      <c r="F524" s="88"/>
      <c r="G524" s="90">
        <f>G525+G526</f>
        <v>505</v>
      </c>
      <c r="H524" s="98">
        <f>H525+H526</f>
        <v>-481</v>
      </c>
      <c r="I524" s="90">
        <f>G524+H524</f>
        <v>24</v>
      </c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80"/>
      <c r="V524" s="80"/>
      <c r="W524" s="80"/>
      <c r="X524" s="80"/>
      <c r="Y524" s="80"/>
      <c r="Z524" s="80"/>
      <c r="AA524" s="80"/>
      <c r="AB524" s="80"/>
      <c r="AC524" s="80"/>
      <c r="AD524" s="80"/>
      <c r="AE524" s="80"/>
      <c r="AF524" s="80"/>
      <c r="AG524" s="80"/>
      <c r="AH524" s="80"/>
      <c r="AI524" s="80"/>
    </row>
    <row r="525" spans="1:35" s="81" customFormat="1" ht="31.5">
      <c r="A525" s="87" t="s">
        <v>297</v>
      </c>
      <c r="B525" s="88" t="s">
        <v>579</v>
      </c>
      <c r="C525" s="88" t="s">
        <v>495</v>
      </c>
      <c r="D525" s="88" t="s">
        <v>344</v>
      </c>
      <c r="E525" s="88" t="s">
        <v>610</v>
      </c>
      <c r="F525" s="88" t="s">
        <v>298</v>
      </c>
      <c r="G525" s="90">
        <v>505</v>
      </c>
      <c r="H525" s="98">
        <v>-490</v>
      </c>
      <c r="I525" s="90">
        <f>SUM(G525:H525)</f>
        <v>15</v>
      </c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80"/>
      <c r="V525" s="80"/>
      <c r="W525" s="80"/>
      <c r="X525" s="80"/>
      <c r="Y525" s="80"/>
      <c r="Z525" s="80"/>
      <c r="AA525" s="80"/>
      <c r="AB525" s="80"/>
      <c r="AC525" s="80"/>
      <c r="AD525" s="80"/>
      <c r="AE525" s="80"/>
      <c r="AF525" s="80"/>
      <c r="AG525" s="80"/>
      <c r="AH525" s="80"/>
      <c r="AI525" s="80"/>
    </row>
    <row r="526" spans="1:35" s="81" customFormat="1" ht="15.75">
      <c r="A526" s="87" t="s">
        <v>333</v>
      </c>
      <c r="B526" s="88" t="s">
        <v>579</v>
      </c>
      <c r="C526" s="88" t="s">
        <v>495</v>
      </c>
      <c r="D526" s="88" t="s">
        <v>344</v>
      </c>
      <c r="E526" s="88" t="s">
        <v>610</v>
      </c>
      <c r="F526" s="88" t="s">
        <v>334</v>
      </c>
      <c r="G526" s="90"/>
      <c r="H526" s="98">
        <v>9</v>
      </c>
      <c r="I526" s="90">
        <f>G526+H526</f>
        <v>9</v>
      </c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80"/>
      <c r="V526" s="80"/>
      <c r="W526" s="80"/>
      <c r="X526" s="80"/>
      <c r="Y526" s="80"/>
      <c r="Z526" s="80"/>
      <c r="AA526" s="80"/>
      <c r="AB526" s="80"/>
      <c r="AC526" s="80"/>
      <c r="AD526" s="80"/>
      <c r="AE526" s="80"/>
      <c r="AF526" s="80"/>
      <c r="AG526" s="80"/>
      <c r="AH526" s="80"/>
      <c r="AI526" s="80"/>
    </row>
    <row r="527" spans="1:35" s="81" customFormat="1" ht="63">
      <c r="A527" s="87" t="s">
        <v>627</v>
      </c>
      <c r="B527" s="88" t="s">
        <v>579</v>
      </c>
      <c r="C527" s="88" t="s">
        <v>495</v>
      </c>
      <c r="D527" s="88" t="s">
        <v>344</v>
      </c>
      <c r="E527" s="88" t="s">
        <v>612</v>
      </c>
      <c r="F527" s="88"/>
      <c r="G527" s="90">
        <f>G528</f>
        <v>48.6</v>
      </c>
      <c r="H527" s="98" t="str">
        <f>H528</f>
        <v>-33,47</v>
      </c>
      <c r="I527" s="90">
        <f>I528</f>
        <v>15.130000000000003</v>
      </c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  <c r="V527" s="80"/>
      <c r="W527" s="80"/>
      <c r="X527" s="80"/>
      <c r="Y527" s="80"/>
      <c r="Z527" s="80"/>
      <c r="AA527" s="80"/>
      <c r="AB527" s="80"/>
      <c r="AC527" s="80"/>
      <c r="AD527" s="80"/>
      <c r="AE527" s="80"/>
      <c r="AF527" s="80"/>
      <c r="AG527" s="80"/>
      <c r="AH527" s="80"/>
      <c r="AI527" s="80"/>
    </row>
    <row r="528" spans="1:35" s="81" customFormat="1" ht="31.5">
      <c r="A528" s="87" t="s">
        <v>297</v>
      </c>
      <c r="B528" s="88" t="s">
        <v>579</v>
      </c>
      <c r="C528" s="88" t="s">
        <v>495</v>
      </c>
      <c r="D528" s="88" t="s">
        <v>344</v>
      </c>
      <c r="E528" s="88" t="s">
        <v>612</v>
      </c>
      <c r="F528" s="88" t="s">
        <v>298</v>
      </c>
      <c r="G528" s="90">
        <v>48.6</v>
      </c>
      <c r="H528" s="98" t="s">
        <v>628</v>
      </c>
      <c r="I528" s="90">
        <f>G528+H528</f>
        <v>15.130000000000003</v>
      </c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80"/>
      <c r="V528" s="80"/>
      <c r="W528" s="80"/>
      <c r="X528" s="80"/>
      <c r="Y528" s="80"/>
      <c r="Z528" s="80"/>
      <c r="AA528" s="80"/>
      <c r="AB528" s="80"/>
      <c r="AC528" s="80"/>
      <c r="AD528" s="80"/>
      <c r="AE528" s="80"/>
      <c r="AF528" s="80"/>
      <c r="AG528" s="80"/>
      <c r="AH528" s="80"/>
      <c r="AI528" s="80"/>
    </row>
    <row r="529" spans="1:35" s="115" customFormat="1" ht="31.5">
      <c r="A529" s="87" t="s">
        <v>629</v>
      </c>
      <c r="B529" s="88" t="s">
        <v>579</v>
      </c>
      <c r="C529" s="88" t="s">
        <v>495</v>
      </c>
      <c r="D529" s="88" t="s">
        <v>344</v>
      </c>
      <c r="E529" s="88" t="s">
        <v>630</v>
      </c>
      <c r="F529" s="88"/>
      <c r="G529" s="90">
        <f>G530</f>
        <v>1000</v>
      </c>
      <c r="H529" s="90">
        <f>H530</f>
        <v>0</v>
      </c>
      <c r="I529" s="90">
        <f>I530</f>
        <v>1000</v>
      </c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80"/>
      <c r="V529" s="80"/>
      <c r="W529" s="80"/>
      <c r="X529" s="80"/>
      <c r="Y529" s="80"/>
      <c r="Z529" s="80"/>
      <c r="AA529" s="80"/>
      <c r="AB529" s="80"/>
      <c r="AC529" s="80"/>
      <c r="AD529" s="80"/>
      <c r="AE529" s="80"/>
      <c r="AF529" s="80"/>
      <c r="AG529" s="80"/>
      <c r="AH529" s="80"/>
      <c r="AI529" s="80"/>
    </row>
    <row r="530" spans="1:35" s="115" customFormat="1" ht="31.5">
      <c r="A530" s="87" t="s">
        <v>297</v>
      </c>
      <c r="B530" s="88" t="s">
        <v>579</v>
      </c>
      <c r="C530" s="88" t="s">
        <v>495</v>
      </c>
      <c r="D530" s="88" t="s">
        <v>344</v>
      </c>
      <c r="E530" s="88" t="s">
        <v>630</v>
      </c>
      <c r="F530" s="88" t="s">
        <v>298</v>
      </c>
      <c r="G530" s="90">
        <v>1000</v>
      </c>
      <c r="H530" s="88"/>
      <c r="I530" s="90">
        <f>SUM(G530:H530)</f>
        <v>1000</v>
      </c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0"/>
      <c r="U530" s="80"/>
      <c r="V530" s="80"/>
      <c r="W530" s="80"/>
      <c r="X530" s="80"/>
      <c r="Y530" s="80"/>
      <c r="Z530" s="80"/>
      <c r="AA530" s="80"/>
      <c r="AB530" s="80"/>
      <c r="AC530" s="80"/>
      <c r="AD530" s="80"/>
      <c r="AE530" s="80"/>
      <c r="AF530" s="80"/>
      <c r="AG530" s="80"/>
      <c r="AH530" s="80"/>
      <c r="AI530" s="80"/>
    </row>
    <row r="531" spans="1:35" s="115" customFormat="1" ht="15.75">
      <c r="A531" s="87" t="s">
        <v>461</v>
      </c>
      <c r="B531" s="88" t="s">
        <v>579</v>
      </c>
      <c r="C531" s="88" t="s">
        <v>164</v>
      </c>
      <c r="D531" s="88" t="s">
        <v>114</v>
      </c>
      <c r="E531" s="88"/>
      <c r="F531" s="88"/>
      <c r="G531" s="89" t="e">
        <f>SUM(G533,G548,#REF!)</f>
        <v>#REF!</v>
      </c>
      <c r="H531" s="89" t="e">
        <f>SUM(#REF!,H548,H533)</f>
        <v>#REF!</v>
      </c>
      <c r="I531" s="89">
        <f>I532+I548</f>
        <v>3276.32</v>
      </c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0"/>
      <c r="V531" s="80"/>
      <c r="W531" s="80"/>
      <c r="X531" s="80"/>
      <c r="Y531" s="80"/>
      <c r="Z531" s="80"/>
      <c r="AA531" s="80"/>
      <c r="AB531" s="80"/>
      <c r="AC531" s="80"/>
      <c r="AD531" s="80"/>
      <c r="AE531" s="80"/>
      <c r="AF531" s="80"/>
      <c r="AG531" s="80"/>
      <c r="AH531" s="80"/>
      <c r="AI531" s="80"/>
    </row>
    <row r="532" spans="1:35" s="115" customFormat="1" ht="15.75">
      <c r="A532" s="87" t="s">
        <v>471</v>
      </c>
      <c r="B532" s="88" t="s">
        <v>579</v>
      </c>
      <c r="C532" s="88" t="s">
        <v>164</v>
      </c>
      <c r="D532" s="88" t="s">
        <v>410</v>
      </c>
      <c r="E532" s="88"/>
      <c r="F532" s="88"/>
      <c r="G532" s="89"/>
      <c r="H532" s="89"/>
      <c r="I532" s="89">
        <f>I533+I536+I541+I545</f>
        <v>1371.52</v>
      </c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  <c r="V532" s="80"/>
      <c r="W532" s="80"/>
      <c r="X532" s="80"/>
      <c r="Y532" s="80"/>
      <c r="Z532" s="80"/>
      <c r="AA532" s="80"/>
      <c r="AB532" s="80"/>
      <c r="AC532" s="80"/>
      <c r="AD532" s="80"/>
      <c r="AE532" s="80"/>
      <c r="AF532" s="80"/>
      <c r="AG532" s="80"/>
      <c r="AH532" s="80"/>
      <c r="AI532" s="80"/>
    </row>
    <row r="533" spans="1:35" s="115" customFormat="1" ht="15.75">
      <c r="A533" s="87" t="s">
        <v>631</v>
      </c>
      <c r="B533" s="88" t="s">
        <v>579</v>
      </c>
      <c r="C533" s="88" t="s">
        <v>164</v>
      </c>
      <c r="D533" s="88" t="s">
        <v>410</v>
      </c>
      <c r="E533" s="88" t="s">
        <v>632</v>
      </c>
      <c r="F533" s="88"/>
      <c r="G533" s="89">
        <f aca="true" t="shared" si="30" ref="G533:I534">G534</f>
        <v>319.6</v>
      </c>
      <c r="H533" s="90">
        <f t="shared" si="30"/>
        <v>0</v>
      </c>
      <c r="I533" s="90">
        <f t="shared" si="30"/>
        <v>319.6</v>
      </c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  <c r="V533" s="80"/>
      <c r="W533" s="80"/>
      <c r="X533" s="80"/>
      <c r="Y533" s="80"/>
      <c r="Z533" s="80"/>
      <c r="AA533" s="80"/>
      <c r="AB533" s="80"/>
      <c r="AC533" s="80"/>
      <c r="AD533" s="80"/>
      <c r="AE533" s="80"/>
      <c r="AF533" s="80"/>
      <c r="AG533" s="80"/>
      <c r="AH533" s="80"/>
      <c r="AI533" s="80"/>
    </row>
    <row r="534" spans="1:35" s="115" customFormat="1" ht="31.5">
      <c r="A534" s="87" t="s">
        <v>633</v>
      </c>
      <c r="B534" s="88" t="s">
        <v>579</v>
      </c>
      <c r="C534" s="88" t="s">
        <v>164</v>
      </c>
      <c r="D534" s="88" t="s">
        <v>410</v>
      </c>
      <c r="E534" s="88" t="s">
        <v>634</v>
      </c>
      <c r="F534" s="88"/>
      <c r="G534" s="89">
        <f t="shared" si="30"/>
        <v>319.6</v>
      </c>
      <c r="H534" s="90">
        <f t="shared" si="30"/>
        <v>0</v>
      </c>
      <c r="I534" s="90">
        <f t="shared" si="30"/>
        <v>319.6</v>
      </c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  <c r="V534" s="80"/>
      <c r="W534" s="80"/>
      <c r="X534" s="80"/>
      <c r="Y534" s="80"/>
      <c r="Z534" s="80"/>
      <c r="AA534" s="80"/>
      <c r="AB534" s="80"/>
      <c r="AC534" s="80"/>
      <c r="AD534" s="80"/>
      <c r="AE534" s="80"/>
      <c r="AF534" s="80"/>
      <c r="AG534" s="80"/>
      <c r="AH534" s="80"/>
      <c r="AI534" s="80"/>
    </row>
    <row r="535" spans="1:35" s="81" customFormat="1" ht="15.75">
      <c r="A535" s="87" t="s">
        <v>566</v>
      </c>
      <c r="B535" s="88" t="s">
        <v>579</v>
      </c>
      <c r="C535" s="88" t="s">
        <v>164</v>
      </c>
      <c r="D535" s="88" t="s">
        <v>410</v>
      </c>
      <c r="E535" s="88" t="s">
        <v>634</v>
      </c>
      <c r="F535" s="88" t="s">
        <v>567</v>
      </c>
      <c r="G535" s="90">
        <v>319.6</v>
      </c>
      <c r="H535" s="90"/>
      <c r="I535" s="90">
        <f>G535+H535</f>
        <v>319.6</v>
      </c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  <c r="V535" s="80"/>
      <c r="W535" s="80"/>
      <c r="X535" s="80"/>
      <c r="Y535" s="80"/>
      <c r="Z535" s="80"/>
      <c r="AA535" s="80"/>
      <c r="AB535" s="80"/>
      <c r="AC535" s="80"/>
      <c r="AD535" s="80"/>
      <c r="AE535" s="80"/>
      <c r="AF535" s="80"/>
      <c r="AG535" s="80"/>
      <c r="AH535" s="80"/>
      <c r="AI535" s="80"/>
    </row>
    <row r="536" spans="1:35" s="81" customFormat="1" ht="15.75">
      <c r="A536" s="87" t="s">
        <v>472</v>
      </c>
      <c r="B536" s="88" t="s">
        <v>579</v>
      </c>
      <c r="C536" s="88" t="s">
        <v>164</v>
      </c>
      <c r="D536" s="88" t="s">
        <v>410</v>
      </c>
      <c r="E536" s="88" t="s">
        <v>473</v>
      </c>
      <c r="F536" s="88"/>
      <c r="G536" s="90">
        <f aca="true" t="shared" si="31" ref="G536:I537">SUM(G537)</f>
        <v>230</v>
      </c>
      <c r="H536" s="90">
        <f t="shared" si="31"/>
        <v>0</v>
      </c>
      <c r="I536" s="90">
        <f t="shared" si="31"/>
        <v>230</v>
      </c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0"/>
      <c r="U536" s="80"/>
      <c r="V536" s="80"/>
      <c r="W536" s="80"/>
      <c r="X536" s="80"/>
      <c r="Y536" s="80"/>
      <c r="Z536" s="80"/>
      <c r="AA536" s="80"/>
      <c r="AB536" s="80"/>
      <c r="AC536" s="80"/>
      <c r="AD536" s="80"/>
      <c r="AE536" s="80"/>
      <c r="AF536" s="80"/>
      <c r="AG536" s="80"/>
      <c r="AH536" s="80"/>
      <c r="AI536" s="80"/>
    </row>
    <row r="537" spans="1:35" s="81" customFormat="1" ht="15.75">
      <c r="A537" s="87" t="s">
        <v>474</v>
      </c>
      <c r="B537" s="88" t="s">
        <v>579</v>
      </c>
      <c r="C537" s="88" t="s">
        <v>164</v>
      </c>
      <c r="D537" s="88" t="s">
        <v>410</v>
      </c>
      <c r="E537" s="88" t="s">
        <v>475</v>
      </c>
      <c r="F537" s="88"/>
      <c r="G537" s="90">
        <f t="shared" si="31"/>
        <v>230</v>
      </c>
      <c r="H537" s="90">
        <f t="shared" si="31"/>
        <v>0</v>
      </c>
      <c r="I537" s="90">
        <f t="shared" si="31"/>
        <v>230</v>
      </c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80"/>
      <c r="V537" s="80"/>
      <c r="W537" s="80"/>
      <c r="X537" s="80"/>
      <c r="Y537" s="80"/>
      <c r="Z537" s="80"/>
      <c r="AA537" s="80"/>
      <c r="AB537" s="80"/>
      <c r="AC537" s="80"/>
      <c r="AD537" s="80"/>
      <c r="AE537" s="80"/>
      <c r="AF537" s="80"/>
      <c r="AG537" s="80"/>
      <c r="AH537" s="80"/>
      <c r="AI537" s="80"/>
    </row>
    <row r="538" spans="1:35" s="81" customFormat="1" ht="15.75" hidden="1">
      <c r="A538" s="87" t="s">
        <v>635</v>
      </c>
      <c r="B538" s="88" t="s">
        <v>579</v>
      </c>
      <c r="C538" s="88" t="s">
        <v>164</v>
      </c>
      <c r="D538" s="88" t="s">
        <v>410</v>
      </c>
      <c r="E538" s="88" t="s">
        <v>475</v>
      </c>
      <c r="F538" s="88" t="s">
        <v>636</v>
      </c>
      <c r="G538" s="90">
        <f>SUM(G539:G540)</f>
        <v>230</v>
      </c>
      <c r="H538" s="88"/>
      <c r="I538" s="90">
        <f>SUM(I539:I540)</f>
        <v>230</v>
      </c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0"/>
      <c r="V538" s="80"/>
      <c r="W538" s="80"/>
      <c r="X538" s="80"/>
      <c r="Y538" s="80"/>
      <c r="Z538" s="80"/>
      <c r="AA538" s="80"/>
      <c r="AB538" s="80"/>
      <c r="AC538" s="80"/>
      <c r="AD538" s="80"/>
      <c r="AE538" s="80"/>
      <c r="AF538" s="80"/>
      <c r="AG538" s="80"/>
      <c r="AH538" s="80"/>
      <c r="AI538" s="80"/>
    </row>
    <row r="539" spans="1:35" s="81" customFormat="1" ht="110.25" hidden="1">
      <c r="A539" s="87" t="s">
        <v>637</v>
      </c>
      <c r="B539" s="88" t="s">
        <v>579</v>
      </c>
      <c r="C539" s="88" t="s">
        <v>164</v>
      </c>
      <c r="D539" s="88" t="s">
        <v>410</v>
      </c>
      <c r="E539" s="88" t="s">
        <v>475</v>
      </c>
      <c r="F539" s="88" t="s">
        <v>636</v>
      </c>
      <c r="G539" s="90"/>
      <c r="H539" s="88"/>
      <c r="I539" s="9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0"/>
      <c r="U539" s="80"/>
      <c r="V539" s="80"/>
      <c r="W539" s="80"/>
      <c r="X539" s="80"/>
      <c r="Y539" s="80"/>
      <c r="Z539" s="80"/>
      <c r="AA539" s="80"/>
      <c r="AB539" s="80"/>
      <c r="AC539" s="80"/>
      <c r="AD539" s="80"/>
      <c r="AE539" s="80"/>
      <c r="AF539" s="80"/>
      <c r="AG539" s="80"/>
      <c r="AH539" s="80"/>
      <c r="AI539" s="80"/>
    </row>
    <row r="540" spans="1:35" s="81" customFormat="1" ht="33.75" customHeight="1">
      <c r="A540" s="87" t="s">
        <v>487</v>
      </c>
      <c r="B540" s="88" t="s">
        <v>579</v>
      </c>
      <c r="C540" s="88" t="s">
        <v>164</v>
      </c>
      <c r="D540" s="88" t="s">
        <v>410</v>
      </c>
      <c r="E540" s="88" t="s">
        <v>475</v>
      </c>
      <c r="F540" s="88" t="s">
        <v>488</v>
      </c>
      <c r="G540" s="90">
        <v>230</v>
      </c>
      <c r="H540" s="88"/>
      <c r="I540" s="90">
        <f>SUM(G540:H540)</f>
        <v>230</v>
      </c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80"/>
      <c r="U540" s="80"/>
      <c r="V540" s="80"/>
      <c r="W540" s="80"/>
      <c r="X540" s="80"/>
      <c r="Y540" s="80"/>
      <c r="Z540" s="80"/>
      <c r="AA540" s="80"/>
      <c r="AB540" s="80"/>
      <c r="AC540" s="80"/>
      <c r="AD540" s="80"/>
      <c r="AE540" s="80"/>
      <c r="AF540" s="80"/>
      <c r="AG540" s="80"/>
      <c r="AH540" s="80"/>
      <c r="AI540" s="80"/>
    </row>
    <row r="541" spans="1:35" s="81" customFormat="1" ht="15.75">
      <c r="A541" s="87" t="s">
        <v>435</v>
      </c>
      <c r="B541" s="88" t="s">
        <v>579</v>
      </c>
      <c r="C541" s="88" t="s">
        <v>164</v>
      </c>
      <c r="D541" s="88" t="s">
        <v>410</v>
      </c>
      <c r="E541" s="88" t="s">
        <v>367</v>
      </c>
      <c r="F541" s="88"/>
      <c r="G541" s="90">
        <f>SUM(G542)</f>
        <v>60.82</v>
      </c>
      <c r="H541" s="90">
        <f>H542</f>
        <v>0</v>
      </c>
      <c r="I541" s="90">
        <f>SUM(I542)</f>
        <v>60.82</v>
      </c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80"/>
      <c r="U541" s="80"/>
      <c r="V541" s="80"/>
      <c r="W541" s="80"/>
      <c r="X541" s="80"/>
      <c r="Y541" s="80"/>
      <c r="Z541" s="80"/>
      <c r="AA541" s="80"/>
      <c r="AB541" s="80"/>
      <c r="AC541" s="80"/>
      <c r="AD541" s="80"/>
      <c r="AE541" s="80"/>
      <c r="AF541" s="80"/>
      <c r="AG541" s="80"/>
      <c r="AH541" s="80"/>
      <c r="AI541" s="80"/>
    </row>
    <row r="542" spans="1:35" s="81" customFormat="1" ht="52.5" customHeight="1">
      <c r="A542" s="87" t="s">
        <v>572</v>
      </c>
      <c r="B542" s="88" t="s">
        <v>579</v>
      </c>
      <c r="C542" s="88" t="s">
        <v>164</v>
      </c>
      <c r="D542" s="88" t="s">
        <v>410</v>
      </c>
      <c r="E542" s="88" t="s">
        <v>573</v>
      </c>
      <c r="F542" s="88"/>
      <c r="G542" s="90">
        <f>SUM(G543)</f>
        <v>60.82</v>
      </c>
      <c r="H542" s="90">
        <f>H543</f>
        <v>0</v>
      </c>
      <c r="I542" s="90">
        <f>SUM(I543)</f>
        <v>60.82</v>
      </c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80"/>
      <c r="U542" s="80"/>
      <c r="V542" s="80"/>
      <c r="W542" s="80"/>
      <c r="X542" s="80"/>
      <c r="Y542" s="80"/>
      <c r="Z542" s="80"/>
      <c r="AA542" s="80"/>
      <c r="AB542" s="80"/>
      <c r="AC542" s="80"/>
      <c r="AD542" s="80"/>
      <c r="AE542" s="80"/>
      <c r="AF542" s="80"/>
      <c r="AG542" s="80"/>
      <c r="AH542" s="80"/>
      <c r="AI542" s="80"/>
    </row>
    <row r="543" spans="1:35" s="81" customFormat="1" ht="23.25" customHeight="1">
      <c r="A543" s="87" t="s">
        <v>633</v>
      </c>
      <c r="B543" s="88" t="s">
        <v>579</v>
      </c>
      <c r="C543" s="88" t="s">
        <v>164</v>
      </c>
      <c r="D543" s="88" t="s">
        <v>410</v>
      </c>
      <c r="E543" s="88" t="s">
        <v>638</v>
      </c>
      <c r="F543" s="88"/>
      <c r="G543" s="90">
        <f>SUM(G544)</f>
        <v>60.82</v>
      </c>
      <c r="H543" s="90">
        <f>H544</f>
        <v>0</v>
      </c>
      <c r="I543" s="90">
        <f>SUM(I544)</f>
        <v>60.82</v>
      </c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80"/>
      <c r="U543" s="80"/>
      <c r="V543" s="80"/>
      <c r="W543" s="80"/>
      <c r="X543" s="80"/>
      <c r="Y543" s="80"/>
      <c r="Z543" s="80"/>
      <c r="AA543" s="80"/>
      <c r="AB543" s="80"/>
      <c r="AC543" s="80"/>
      <c r="AD543" s="80"/>
      <c r="AE543" s="80"/>
      <c r="AF543" s="80"/>
      <c r="AG543" s="80"/>
      <c r="AH543" s="80"/>
      <c r="AI543" s="80"/>
    </row>
    <row r="544" spans="1:35" s="81" customFormat="1" ht="15.75">
      <c r="A544" s="87" t="s">
        <v>566</v>
      </c>
      <c r="B544" s="88" t="s">
        <v>579</v>
      </c>
      <c r="C544" s="88" t="s">
        <v>164</v>
      </c>
      <c r="D544" s="88" t="s">
        <v>410</v>
      </c>
      <c r="E544" s="88" t="s">
        <v>638</v>
      </c>
      <c r="F544" s="88" t="s">
        <v>567</v>
      </c>
      <c r="G544" s="90">
        <v>60.82</v>
      </c>
      <c r="H544" s="90"/>
      <c r="I544" s="90">
        <f>SUM(G544:H544)</f>
        <v>60.82</v>
      </c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80"/>
      <c r="U544" s="80"/>
      <c r="V544" s="80"/>
      <c r="W544" s="80"/>
      <c r="X544" s="80"/>
      <c r="Y544" s="80"/>
      <c r="Z544" s="80"/>
      <c r="AA544" s="80"/>
      <c r="AB544" s="80"/>
      <c r="AC544" s="80"/>
      <c r="AD544" s="80"/>
      <c r="AE544" s="80"/>
      <c r="AF544" s="80"/>
      <c r="AG544" s="80"/>
      <c r="AH544" s="80"/>
      <c r="AI544" s="80"/>
    </row>
    <row r="545" spans="1:35" s="81" customFormat="1" ht="15.75">
      <c r="A545" s="87" t="s">
        <v>311</v>
      </c>
      <c r="B545" s="88" t="s">
        <v>579</v>
      </c>
      <c r="C545" s="88" t="s">
        <v>164</v>
      </c>
      <c r="D545" s="88" t="s">
        <v>410</v>
      </c>
      <c r="E545" s="88" t="s">
        <v>312</v>
      </c>
      <c r="F545" s="88"/>
      <c r="G545" s="90">
        <f aca="true" t="shared" si="32" ref="G545:I546">SUM(G546)</f>
        <v>761.1</v>
      </c>
      <c r="H545" s="90">
        <f t="shared" si="32"/>
        <v>0</v>
      </c>
      <c r="I545" s="90">
        <f t="shared" si="32"/>
        <v>761.1</v>
      </c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80"/>
      <c r="U545" s="80"/>
      <c r="V545" s="80"/>
      <c r="W545" s="80"/>
      <c r="X545" s="80"/>
      <c r="Y545" s="80"/>
      <c r="Z545" s="80"/>
      <c r="AA545" s="80"/>
      <c r="AB545" s="80"/>
      <c r="AC545" s="80"/>
      <c r="AD545" s="80"/>
      <c r="AE545" s="80"/>
      <c r="AF545" s="80"/>
      <c r="AG545" s="80"/>
      <c r="AH545" s="80"/>
      <c r="AI545" s="80"/>
    </row>
    <row r="546" spans="1:35" s="81" customFormat="1" ht="48" customHeight="1">
      <c r="A546" s="87" t="s">
        <v>639</v>
      </c>
      <c r="B546" s="88" t="s">
        <v>579</v>
      </c>
      <c r="C546" s="88" t="s">
        <v>164</v>
      </c>
      <c r="D546" s="88" t="s">
        <v>410</v>
      </c>
      <c r="E546" s="88" t="s">
        <v>640</v>
      </c>
      <c r="F546" s="88"/>
      <c r="G546" s="90">
        <f t="shared" si="32"/>
        <v>761.1</v>
      </c>
      <c r="H546" s="90">
        <f t="shared" si="32"/>
        <v>0</v>
      </c>
      <c r="I546" s="90">
        <f t="shared" si="32"/>
        <v>761.1</v>
      </c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0"/>
      <c r="U546" s="80"/>
      <c r="V546" s="80"/>
      <c r="W546" s="80"/>
      <c r="X546" s="80"/>
      <c r="Y546" s="80"/>
      <c r="Z546" s="80"/>
      <c r="AA546" s="80"/>
      <c r="AB546" s="80"/>
      <c r="AC546" s="80"/>
      <c r="AD546" s="80"/>
      <c r="AE546" s="80"/>
      <c r="AF546" s="80"/>
      <c r="AG546" s="80"/>
      <c r="AH546" s="80"/>
      <c r="AI546" s="80"/>
    </row>
    <row r="547" spans="1:35" s="81" customFormat="1" ht="15.75">
      <c r="A547" s="87" t="s">
        <v>566</v>
      </c>
      <c r="B547" s="88" t="s">
        <v>579</v>
      </c>
      <c r="C547" s="88" t="s">
        <v>164</v>
      </c>
      <c r="D547" s="88" t="s">
        <v>410</v>
      </c>
      <c r="E547" s="88" t="s">
        <v>640</v>
      </c>
      <c r="F547" s="88" t="s">
        <v>567</v>
      </c>
      <c r="G547" s="90">
        <v>761.1</v>
      </c>
      <c r="H547" s="88"/>
      <c r="I547" s="90">
        <f>SUM(G547:H547)</f>
        <v>761.1</v>
      </c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0"/>
      <c r="U547" s="80"/>
      <c r="V547" s="80"/>
      <c r="W547" s="80"/>
      <c r="X547" s="80"/>
      <c r="Y547" s="80"/>
      <c r="Z547" s="80"/>
      <c r="AA547" s="80"/>
      <c r="AB547" s="80"/>
      <c r="AC547" s="80"/>
      <c r="AD547" s="80"/>
      <c r="AE547" s="80"/>
      <c r="AF547" s="80"/>
      <c r="AG547" s="80"/>
      <c r="AH547" s="80"/>
      <c r="AI547" s="80"/>
    </row>
    <row r="548" spans="1:35" s="81" customFormat="1" ht="15.75">
      <c r="A548" s="87" t="s">
        <v>577</v>
      </c>
      <c r="B548" s="88" t="s">
        <v>579</v>
      </c>
      <c r="C548" s="88" t="s">
        <v>164</v>
      </c>
      <c r="D548" s="88" t="s">
        <v>286</v>
      </c>
      <c r="E548" s="88"/>
      <c r="F548" s="88"/>
      <c r="G548" s="89">
        <f aca="true" t="shared" si="33" ref="G548:I549">SUM(G549)</f>
        <v>1904.8000000000002</v>
      </c>
      <c r="H548" s="89">
        <f t="shared" si="33"/>
        <v>0</v>
      </c>
      <c r="I548" s="89">
        <f t="shared" si="33"/>
        <v>1904.8000000000002</v>
      </c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80"/>
      <c r="U548" s="80"/>
      <c r="V548" s="80"/>
      <c r="W548" s="80"/>
      <c r="X548" s="80"/>
      <c r="Y548" s="80"/>
      <c r="Z548" s="80"/>
      <c r="AA548" s="80"/>
      <c r="AB548" s="80"/>
      <c r="AC548" s="80"/>
      <c r="AD548" s="80"/>
      <c r="AE548" s="80"/>
      <c r="AF548" s="80"/>
      <c r="AG548" s="80"/>
      <c r="AH548" s="80"/>
      <c r="AI548" s="80"/>
    </row>
    <row r="549" spans="1:35" s="81" customFormat="1" ht="15.75">
      <c r="A549" s="87" t="s">
        <v>449</v>
      </c>
      <c r="B549" s="88" t="s">
        <v>579</v>
      </c>
      <c r="C549" s="88" t="s">
        <v>164</v>
      </c>
      <c r="D549" s="88" t="s">
        <v>286</v>
      </c>
      <c r="E549" s="88" t="s">
        <v>450</v>
      </c>
      <c r="F549" s="88"/>
      <c r="G549" s="90">
        <f t="shared" si="33"/>
        <v>1904.8000000000002</v>
      </c>
      <c r="H549" s="90">
        <f t="shared" si="33"/>
        <v>0</v>
      </c>
      <c r="I549" s="90">
        <f t="shared" si="33"/>
        <v>1904.8000000000002</v>
      </c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80"/>
      <c r="U549" s="80"/>
      <c r="V549" s="80"/>
      <c r="W549" s="80"/>
      <c r="X549" s="80"/>
      <c r="Y549" s="80"/>
      <c r="Z549" s="80"/>
      <c r="AA549" s="80"/>
      <c r="AB549" s="80"/>
      <c r="AC549" s="80"/>
      <c r="AD549" s="80"/>
      <c r="AE549" s="80"/>
      <c r="AF549" s="80"/>
      <c r="AG549" s="80"/>
      <c r="AH549" s="80"/>
      <c r="AI549" s="80"/>
    </row>
    <row r="550" spans="1:35" s="81" customFormat="1" ht="78.75">
      <c r="A550" s="87" t="s">
        <v>641</v>
      </c>
      <c r="B550" s="88" t="s">
        <v>579</v>
      </c>
      <c r="C550" s="88" t="s">
        <v>164</v>
      </c>
      <c r="D550" s="88" t="s">
        <v>286</v>
      </c>
      <c r="E550" s="88" t="s">
        <v>642</v>
      </c>
      <c r="F550" s="88"/>
      <c r="G550" s="90">
        <f>SUM(G551:G553)</f>
        <v>1904.8000000000002</v>
      </c>
      <c r="H550" s="90">
        <f>SUM(H551:H553)</f>
        <v>0</v>
      </c>
      <c r="I550" s="90">
        <f>SUM(I551:I553)</f>
        <v>1904.8000000000002</v>
      </c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80"/>
      <c r="U550" s="80"/>
      <c r="V550" s="80"/>
      <c r="W550" s="80"/>
      <c r="X550" s="80"/>
      <c r="Y550" s="80"/>
      <c r="Z550" s="80"/>
      <c r="AA550" s="80"/>
      <c r="AB550" s="80"/>
      <c r="AC550" s="80"/>
      <c r="AD550" s="80"/>
      <c r="AE550" s="80"/>
      <c r="AF550" s="80"/>
      <c r="AG550" s="80"/>
      <c r="AH550" s="80"/>
      <c r="AI550" s="80"/>
    </row>
    <row r="551" spans="1:35" s="81" customFormat="1" ht="15.75">
      <c r="A551" s="102" t="s">
        <v>424</v>
      </c>
      <c r="B551" s="88" t="s">
        <v>579</v>
      </c>
      <c r="C551" s="88" t="s">
        <v>164</v>
      </c>
      <c r="D551" s="88" t="s">
        <v>286</v>
      </c>
      <c r="E551" s="88" t="s">
        <v>642</v>
      </c>
      <c r="F551" s="88" t="s">
        <v>425</v>
      </c>
      <c r="G551" s="90">
        <v>249.9</v>
      </c>
      <c r="H551" s="88"/>
      <c r="I551" s="90">
        <f>SUM(G551:H551)</f>
        <v>249.9</v>
      </c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80"/>
      <c r="V551" s="80"/>
      <c r="W551" s="80"/>
      <c r="X551" s="80"/>
      <c r="Y551" s="80"/>
      <c r="Z551" s="80"/>
      <c r="AA551" s="80"/>
      <c r="AB551" s="80"/>
      <c r="AC551" s="80"/>
      <c r="AD551" s="80"/>
      <c r="AE551" s="80"/>
      <c r="AF551" s="80"/>
      <c r="AG551" s="80"/>
      <c r="AH551" s="80"/>
      <c r="AI551" s="80"/>
    </row>
    <row r="552" spans="1:35" s="81" customFormat="1" ht="15.75">
      <c r="A552" s="102" t="s">
        <v>502</v>
      </c>
      <c r="B552" s="88" t="s">
        <v>579</v>
      </c>
      <c r="C552" s="88" t="s">
        <v>164</v>
      </c>
      <c r="D552" s="88" t="s">
        <v>286</v>
      </c>
      <c r="E552" s="88" t="s">
        <v>642</v>
      </c>
      <c r="F552" s="88" t="s">
        <v>503</v>
      </c>
      <c r="G552" s="90">
        <v>1654.9</v>
      </c>
      <c r="H552" s="88"/>
      <c r="I552" s="90">
        <f>SUM(G552:H552)</f>
        <v>1654.9</v>
      </c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80"/>
      <c r="U552" s="80"/>
      <c r="V552" s="80"/>
      <c r="W552" s="80"/>
      <c r="X552" s="80"/>
      <c r="Y552" s="80"/>
      <c r="Z552" s="80"/>
      <c r="AA552" s="80"/>
      <c r="AB552" s="80"/>
      <c r="AC552" s="80"/>
      <c r="AD552" s="80"/>
      <c r="AE552" s="80"/>
      <c r="AF552" s="80"/>
      <c r="AG552" s="80"/>
      <c r="AH552" s="80"/>
      <c r="AI552" s="80"/>
    </row>
    <row r="553" spans="1:35" s="81" customFormat="1" ht="47.25" hidden="1">
      <c r="A553" s="87" t="s">
        <v>487</v>
      </c>
      <c r="B553" s="88" t="s">
        <v>579</v>
      </c>
      <c r="C553" s="88" t="s">
        <v>164</v>
      </c>
      <c r="D553" s="88" t="s">
        <v>286</v>
      </c>
      <c r="E553" s="88" t="s">
        <v>642</v>
      </c>
      <c r="F553" s="88" t="s">
        <v>488</v>
      </c>
      <c r="G553" s="90"/>
      <c r="H553" s="88"/>
      <c r="I553" s="90"/>
      <c r="J553" s="116">
        <v>1904.8</v>
      </c>
      <c r="K553" s="80"/>
      <c r="L553" s="80"/>
      <c r="M553" s="80"/>
      <c r="N553" s="80"/>
      <c r="O553" s="80"/>
      <c r="P553" s="80"/>
      <c r="Q553" s="80"/>
      <c r="R553" s="80"/>
      <c r="S553" s="80"/>
      <c r="T553" s="80"/>
      <c r="U553" s="80"/>
      <c r="V553" s="80"/>
      <c r="W553" s="80"/>
      <c r="X553" s="80"/>
      <c r="Y553" s="80"/>
      <c r="Z553" s="80"/>
      <c r="AA553" s="80"/>
      <c r="AB553" s="80"/>
      <c r="AC553" s="80"/>
      <c r="AD553" s="80"/>
      <c r="AE553" s="80"/>
      <c r="AF553" s="80"/>
      <c r="AG553" s="80"/>
      <c r="AH553" s="80"/>
      <c r="AI553" s="80"/>
    </row>
    <row r="554" spans="1:35" s="81" customFormat="1" ht="9" customHeight="1">
      <c r="A554" s="87"/>
      <c r="B554" s="88"/>
      <c r="C554" s="88"/>
      <c r="D554" s="88"/>
      <c r="E554" s="88"/>
      <c r="F554" s="88"/>
      <c r="G554" s="90"/>
      <c r="H554" s="88"/>
      <c r="I554" s="9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80"/>
      <c r="U554" s="80"/>
      <c r="V554" s="80"/>
      <c r="W554" s="80"/>
      <c r="X554" s="80"/>
      <c r="Y554" s="80"/>
      <c r="Z554" s="80"/>
      <c r="AA554" s="80"/>
      <c r="AB554" s="80"/>
      <c r="AC554" s="80"/>
      <c r="AD554" s="80"/>
      <c r="AE554" s="80"/>
      <c r="AF554" s="80"/>
      <c r="AG554" s="80"/>
      <c r="AH554" s="80"/>
      <c r="AI554" s="80"/>
    </row>
    <row r="555" spans="1:35" s="86" customFormat="1" ht="31.5">
      <c r="A555" s="82" t="s">
        <v>643</v>
      </c>
      <c r="B555" s="113" t="s">
        <v>644</v>
      </c>
      <c r="C555" s="83"/>
      <c r="D555" s="83"/>
      <c r="E555" s="83"/>
      <c r="F555" s="83"/>
      <c r="G555" s="114">
        <f>G556+G571+G576+G603+G644+G650+G668+G673</f>
        <v>214209.3</v>
      </c>
      <c r="H555" s="114">
        <f>H556+H571+H576+H603+H644+H650+H668+H673</f>
        <v>269606</v>
      </c>
      <c r="I555" s="114">
        <f>I556+I571+I576+I603+I644+I650+I655+I668+I673</f>
        <v>483815.3</v>
      </c>
      <c r="J555" s="85"/>
      <c r="K555" s="85"/>
      <c r="L555" s="85"/>
      <c r="M555" s="85"/>
      <c r="N555" s="85"/>
      <c r="O555" s="85"/>
      <c r="P555" s="85"/>
      <c r="Q555" s="85"/>
      <c r="R555" s="85"/>
      <c r="S555" s="85"/>
      <c r="T555" s="85"/>
      <c r="U555" s="85"/>
      <c r="V555" s="85"/>
      <c r="W555" s="85"/>
      <c r="X555" s="85"/>
      <c r="Y555" s="85"/>
      <c r="Z555" s="85"/>
      <c r="AA555" s="85"/>
      <c r="AB555" s="85"/>
      <c r="AC555" s="85"/>
      <c r="AD555" s="85"/>
      <c r="AE555" s="85"/>
      <c r="AF555" s="85"/>
      <c r="AG555" s="85"/>
      <c r="AH555" s="85"/>
      <c r="AI555" s="85"/>
    </row>
    <row r="556" spans="1:35" s="86" customFormat="1" ht="15.75">
      <c r="A556" s="87" t="s">
        <v>284</v>
      </c>
      <c r="B556" s="88" t="s">
        <v>644</v>
      </c>
      <c r="C556" s="88" t="s">
        <v>117</v>
      </c>
      <c r="D556" s="88" t="s">
        <v>114</v>
      </c>
      <c r="E556" s="88"/>
      <c r="F556" s="88"/>
      <c r="G556" s="89">
        <f>SUM(G557,G568)</f>
        <v>8011.1</v>
      </c>
      <c r="H556" s="89">
        <f>SUM(H557,H568)</f>
        <v>0</v>
      </c>
      <c r="I556" s="89">
        <f>SUM(I557,I568)</f>
        <v>8011.1</v>
      </c>
      <c r="J556" s="85"/>
      <c r="K556" s="85"/>
      <c r="L556" s="85"/>
      <c r="M556" s="85"/>
      <c r="N556" s="85"/>
      <c r="O556" s="85"/>
      <c r="P556" s="85"/>
      <c r="Q556" s="85"/>
      <c r="R556" s="85"/>
      <c r="S556" s="85"/>
      <c r="T556" s="85"/>
      <c r="U556" s="85"/>
      <c r="V556" s="85"/>
      <c r="W556" s="85"/>
      <c r="X556" s="85"/>
      <c r="Y556" s="85"/>
      <c r="Z556" s="85"/>
      <c r="AA556" s="85"/>
      <c r="AB556" s="85"/>
      <c r="AC556" s="85"/>
      <c r="AD556" s="85"/>
      <c r="AE556" s="85"/>
      <c r="AF556" s="85"/>
      <c r="AG556" s="85"/>
      <c r="AH556" s="85"/>
      <c r="AI556" s="85"/>
    </row>
    <row r="557" spans="1:35" s="86" customFormat="1" ht="47.25">
      <c r="A557" s="87" t="s">
        <v>645</v>
      </c>
      <c r="B557" s="88" t="s">
        <v>644</v>
      </c>
      <c r="C557" s="88" t="s">
        <v>117</v>
      </c>
      <c r="D557" s="88" t="s">
        <v>129</v>
      </c>
      <c r="E557" s="88"/>
      <c r="F557" s="88"/>
      <c r="G557" s="90">
        <f>SUM(G558)</f>
        <v>7926.8</v>
      </c>
      <c r="H557" s="90">
        <f>SUM(H558)</f>
        <v>0</v>
      </c>
      <c r="I557" s="90">
        <f>SUM(I558)</f>
        <v>7926.8</v>
      </c>
      <c r="J557" s="85"/>
      <c r="K557" s="85"/>
      <c r="L557" s="85"/>
      <c r="M557" s="85"/>
      <c r="N557" s="85"/>
      <c r="O557" s="85"/>
      <c r="P557" s="85"/>
      <c r="Q557" s="85"/>
      <c r="R557" s="85"/>
      <c r="S557" s="85"/>
      <c r="T557" s="85"/>
      <c r="U557" s="85"/>
      <c r="V557" s="85"/>
      <c r="W557" s="85"/>
      <c r="X557" s="85"/>
      <c r="Y557" s="85"/>
      <c r="Z557" s="85"/>
      <c r="AA557" s="85"/>
      <c r="AB557" s="85"/>
      <c r="AC557" s="85"/>
      <c r="AD557" s="85"/>
      <c r="AE557" s="85"/>
      <c r="AF557" s="85"/>
      <c r="AG557" s="85"/>
      <c r="AH557" s="85"/>
      <c r="AI557" s="85"/>
    </row>
    <row r="558" spans="1:35" s="86" customFormat="1" ht="63">
      <c r="A558" s="87" t="s">
        <v>287</v>
      </c>
      <c r="B558" s="88" t="s">
        <v>644</v>
      </c>
      <c r="C558" s="88" t="s">
        <v>117</v>
      </c>
      <c r="D558" s="88" t="s">
        <v>129</v>
      </c>
      <c r="E558" s="88" t="s">
        <v>288</v>
      </c>
      <c r="F558" s="88"/>
      <c r="G558" s="90">
        <f>SUM(G559,G564,G566)</f>
        <v>7926.8</v>
      </c>
      <c r="H558" s="90">
        <f>SUM(H559,H564,H566)</f>
        <v>0</v>
      </c>
      <c r="I558" s="90">
        <f>SUM(I559,I564,I566)</f>
        <v>7926.8</v>
      </c>
      <c r="J558" s="85"/>
      <c r="K558" s="85"/>
      <c r="L558" s="85"/>
      <c r="M558" s="85"/>
      <c r="N558" s="85"/>
      <c r="O558" s="85"/>
      <c r="P558" s="85"/>
      <c r="Q558" s="85"/>
      <c r="R558" s="85"/>
      <c r="S558" s="85"/>
      <c r="T558" s="85"/>
      <c r="U558" s="85"/>
      <c r="V558" s="85"/>
      <c r="W558" s="85"/>
      <c r="X558" s="85"/>
      <c r="Y558" s="85"/>
      <c r="Z558" s="85"/>
      <c r="AA558" s="85"/>
      <c r="AB558" s="85"/>
      <c r="AC558" s="85"/>
      <c r="AD558" s="85"/>
      <c r="AE558" s="85"/>
      <c r="AF558" s="85"/>
      <c r="AG558" s="85"/>
      <c r="AH558" s="85"/>
      <c r="AI558" s="85"/>
    </row>
    <row r="559" spans="1:35" s="86" customFormat="1" ht="15.75">
      <c r="A559" s="87" t="s">
        <v>289</v>
      </c>
      <c r="B559" s="88" t="s">
        <v>644</v>
      </c>
      <c r="C559" s="88" t="s">
        <v>117</v>
      </c>
      <c r="D559" s="88" t="s">
        <v>129</v>
      </c>
      <c r="E559" s="88" t="s">
        <v>290</v>
      </c>
      <c r="F559" s="88"/>
      <c r="G559" s="90">
        <f>SUM(G560:G563)</f>
        <v>7915.8</v>
      </c>
      <c r="H559" s="90">
        <f>SUM(H560:H563)</f>
        <v>0</v>
      </c>
      <c r="I559" s="90">
        <f>SUM(I560:I563)</f>
        <v>7915.8</v>
      </c>
      <c r="J559" s="85"/>
      <c r="K559" s="85"/>
      <c r="L559" s="85"/>
      <c r="M559" s="85"/>
      <c r="N559" s="85"/>
      <c r="O559" s="85"/>
      <c r="P559" s="85"/>
      <c r="Q559" s="85"/>
      <c r="R559" s="85"/>
      <c r="S559" s="85"/>
      <c r="T559" s="85"/>
      <c r="U559" s="85"/>
      <c r="V559" s="85"/>
      <c r="W559" s="85"/>
      <c r="X559" s="85"/>
      <c r="Y559" s="85"/>
      <c r="Z559" s="85"/>
      <c r="AA559" s="85"/>
      <c r="AB559" s="85"/>
      <c r="AC559" s="85"/>
      <c r="AD559" s="85"/>
      <c r="AE559" s="85"/>
      <c r="AF559" s="85"/>
      <c r="AG559" s="85"/>
      <c r="AH559" s="85"/>
      <c r="AI559" s="85"/>
    </row>
    <row r="560" spans="1:35" s="86" customFormat="1" ht="15.75">
      <c r="A560" s="87" t="s">
        <v>291</v>
      </c>
      <c r="B560" s="88" t="s">
        <v>644</v>
      </c>
      <c r="C560" s="88" t="s">
        <v>117</v>
      </c>
      <c r="D560" s="88" t="s">
        <v>129</v>
      </c>
      <c r="E560" s="88" t="s">
        <v>290</v>
      </c>
      <c r="F560" s="88" t="s">
        <v>292</v>
      </c>
      <c r="G560" s="90">
        <f>5438+1642.3</f>
        <v>7080.3</v>
      </c>
      <c r="H560" s="88"/>
      <c r="I560" s="90">
        <f>SUM(G560:H560)</f>
        <v>7080.3</v>
      </c>
      <c r="J560" s="85"/>
      <c r="K560" s="85"/>
      <c r="L560" s="85"/>
      <c r="M560" s="85"/>
      <c r="N560" s="85"/>
      <c r="O560" s="85"/>
      <c r="P560" s="85"/>
      <c r="Q560" s="85"/>
      <c r="R560" s="85"/>
      <c r="S560" s="85"/>
      <c r="T560" s="85"/>
      <c r="U560" s="85"/>
      <c r="V560" s="85"/>
      <c r="W560" s="85"/>
      <c r="X560" s="85"/>
      <c r="Y560" s="85"/>
      <c r="Z560" s="85"/>
      <c r="AA560" s="85"/>
      <c r="AB560" s="85"/>
      <c r="AC560" s="85"/>
      <c r="AD560" s="85"/>
      <c r="AE560" s="85"/>
      <c r="AF560" s="85"/>
      <c r="AG560" s="85"/>
      <c r="AH560" s="85"/>
      <c r="AI560" s="85"/>
    </row>
    <row r="561" spans="1:35" s="86" customFormat="1" ht="31.5">
      <c r="A561" s="87" t="s">
        <v>293</v>
      </c>
      <c r="B561" s="88" t="s">
        <v>644</v>
      </c>
      <c r="C561" s="88" t="s">
        <v>117</v>
      </c>
      <c r="D561" s="88" t="s">
        <v>129</v>
      </c>
      <c r="E561" s="88" t="s">
        <v>290</v>
      </c>
      <c r="F561" s="88" t="s">
        <v>294</v>
      </c>
      <c r="G561" s="90">
        <v>193.5</v>
      </c>
      <c r="H561" s="88"/>
      <c r="I561" s="90">
        <f>SUM(G561:H561)</f>
        <v>193.5</v>
      </c>
      <c r="J561" s="85"/>
      <c r="K561" s="85"/>
      <c r="L561" s="85"/>
      <c r="M561" s="85"/>
      <c r="N561" s="85"/>
      <c r="O561" s="85"/>
      <c r="P561" s="85"/>
      <c r="Q561" s="85"/>
      <c r="R561" s="85"/>
      <c r="S561" s="85"/>
      <c r="T561" s="85"/>
      <c r="U561" s="85"/>
      <c r="V561" s="85"/>
      <c r="W561" s="85"/>
      <c r="X561" s="85"/>
      <c r="Y561" s="85"/>
      <c r="Z561" s="85"/>
      <c r="AA561" s="85"/>
      <c r="AB561" s="85"/>
      <c r="AC561" s="85"/>
      <c r="AD561" s="85"/>
      <c r="AE561" s="85"/>
      <c r="AF561" s="85"/>
      <c r="AG561" s="85"/>
      <c r="AH561" s="85"/>
      <c r="AI561" s="85"/>
    </row>
    <row r="562" spans="1:35" s="86" customFormat="1" ht="31.5">
      <c r="A562" s="87" t="s">
        <v>295</v>
      </c>
      <c r="B562" s="88" t="s">
        <v>644</v>
      </c>
      <c r="C562" s="88" t="s">
        <v>117</v>
      </c>
      <c r="D562" s="88" t="s">
        <v>129</v>
      </c>
      <c r="E562" s="88" t="s">
        <v>290</v>
      </c>
      <c r="F562" s="88" t="s">
        <v>296</v>
      </c>
      <c r="G562" s="90">
        <v>467</v>
      </c>
      <c r="H562" s="90"/>
      <c r="I562" s="90">
        <f>SUM(G562:H562)</f>
        <v>467</v>
      </c>
      <c r="J562" s="85"/>
      <c r="K562" s="85"/>
      <c r="L562" s="85"/>
      <c r="M562" s="85"/>
      <c r="N562" s="85"/>
      <c r="O562" s="85"/>
      <c r="P562" s="85"/>
      <c r="Q562" s="85"/>
      <c r="R562" s="85"/>
      <c r="S562" s="85"/>
      <c r="T562" s="85"/>
      <c r="U562" s="85"/>
      <c r="V562" s="85"/>
      <c r="W562" s="85"/>
      <c r="X562" s="85"/>
      <c r="Y562" s="85"/>
      <c r="Z562" s="85"/>
      <c r="AA562" s="85"/>
      <c r="AB562" s="85"/>
      <c r="AC562" s="85"/>
      <c r="AD562" s="85"/>
      <c r="AE562" s="85"/>
      <c r="AF562" s="85"/>
      <c r="AG562" s="85"/>
      <c r="AH562" s="85"/>
      <c r="AI562" s="85"/>
    </row>
    <row r="563" spans="1:35" s="86" customFormat="1" ht="31.5">
      <c r="A563" s="87" t="s">
        <v>297</v>
      </c>
      <c r="B563" s="88" t="s">
        <v>644</v>
      </c>
      <c r="C563" s="88" t="s">
        <v>117</v>
      </c>
      <c r="D563" s="88" t="s">
        <v>129</v>
      </c>
      <c r="E563" s="88" t="s">
        <v>290</v>
      </c>
      <c r="F563" s="88" t="s">
        <v>298</v>
      </c>
      <c r="G563" s="90">
        <v>175</v>
      </c>
      <c r="H563" s="90"/>
      <c r="I563" s="90">
        <f>SUM(G563:H563)</f>
        <v>175</v>
      </c>
      <c r="J563" s="85"/>
      <c r="K563" s="85"/>
      <c r="L563" s="85"/>
      <c r="M563" s="85"/>
      <c r="N563" s="85"/>
      <c r="O563" s="85"/>
      <c r="P563" s="85"/>
      <c r="Q563" s="85"/>
      <c r="R563" s="85"/>
      <c r="S563" s="85"/>
      <c r="T563" s="85"/>
      <c r="U563" s="85"/>
      <c r="V563" s="85"/>
      <c r="W563" s="85"/>
      <c r="X563" s="85"/>
      <c r="Y563" s="85"/>
      <c r="Z563" s="85"/>
      <c r="AA563" s="85"/>
      <c r="AB563" s="85"/>
      <c r="AC563" s="85"/>
      <c r="AD563" s="85"/>
      <c r="AE563" s="85"/>
      <c r="AF563" s="85"/>
      <c r="AG563" s="85"/>
      <c r="AH563" s="85"/>
      <c r="AI563" s="85"/>
    </row>
    <row r="564" spans="1:35" s="86" customFormat="1" ht="210" customHeight="1">
      <c r="A564" s="87" t="s">
        <v>646</v>
      </c>
      <c r="B564" s="88" t="s">
        <v>644</v>
      </c>
      <c r="C564" s="88" t="s">
        <v>117</v>
      </c>
      <c r="D564" s="88" t="s">
        <v>129</v>
      </c>
      <c r="E564" s="88" t="s">
        <v>647</v>
      </c>
      <c r="F564" s="88"/>
      <c r="G564" s="90">
        <f>SUM(G565)</f>
        <v>5.5</v>
      </c>
      <c r="H564" s="90">
        <f>SUM(H565)</f>
        <v>0</v>
      </c>
      <c r="I564" s="90">
        <f>SUM(I565)</f>
        <v>5.5</v>
      </c>
      <c r="J564" s="85"/>
      <c r="K564" s="85"/>
      <c r="L564" s="85"/>
      <c r="M564" s="85"/>
      <c r="N564" s="85"/>
      <c r="O564" s="85"/>
      <c r="P564" s="85"/>
      <c r="Q564" s="85"/>
      <c r="R564" s="85"/>
      <c r="S564" s="85"/>
      <c r="T564" s="85"/>
      <c r="U564" s="85"/>
      <c r="V564" s="85"/>
      <c r="W564" s="85"/>
      <c r="X564" s="85"/>
      <c r="Y564" s="85"/>
      <c r="Z564" s="85"/>
      <c r="AA564" s="85"/>
      <c r="AB564" s="85"/>
      <c r="AC564" s="85"/>
      <c r="AD564" s="85"/>
      <c r="AE564" s="85"/>
      <c r="AF564" s="85"/>
      <c r="AG564" s="85"/>
      <c r="AH564" s="85"/>
      <c r="AI564" s="85"/>
    </row>
    <row r="565" spans="1:35" s="86" customFormat="1" ht="41.25" customHeight="1">
      <c r="A565" s="87" t="s">
        <v>297</v>
      </c>
      <c r="B565" s="88" t="s">
        <v>644</v>
      </c>
      <c r="C565" s="88" t="s">
        <v>117</v>
      </c>
      <c r="D565" s="88" t="s">
        <v>129</v>
      </c>
      <c r="E565" s="88" t="s">
        <v>647</v>
      </c>
      <c r="F565" s="88" t="s">
        <v>298</v>
      </c>
      <c r="G565" s="90">
        <v>5.5</v>
      </c>
      <c r="H565" s="88"/>
      <c r="I565" s="90">
        <f>SUM(G565:H565)</f>
        <v>5.5</v>
      </c>
      <c r="J565" s="85"/>
      <c r="K565" s="85"/>
      <c r="L565" s="85"/>
      <c r="M565" s="85"/>
      <c r="N565" s="85"/>
      <c r="O565" s="85"/>
      <c r="P565" s="85"/>
      <c r="Q565" s="85"/>
      <c r="R565" s="85"/>
      <c r="S565" s="85"/>
      <c r="T565" s="85"/>
      <c r="U565" s="85"/>
      <c r="V565" s="85"/>
      <c r="W565" s="85"/>
      <c r="X565" s="85"/>
      <c r="Y565" s="85"/>
      <c r="Z565" s="85"/>
      <c r="AA565" s="85"/>
      <c r="AB565" s="85"/>
      <c r="AC565" s="85"/>
      <c r="AD565" s="85"/>
      <c r="AE565" s="85"/>
      <c r="AF565" s="85"/>
      <c r="AG565" s="85"/>
      <c r="AH565" s="85"/>
      <c r="AI565" s="85"/>
    </row>
    <row r="566" spans="1:35" s="86" customFormat="1" ht="226.5" customHeight="1">
      <c r="A566" s="87" t="s">
        <v>648</v>
      </c>
      <c r="B566" s="88" t="s">
        <v>644</v>
      </c>
      <c r="C566" s="88" t="s">
        <v>117</v>
      </c>
      <c r="D566" s="88" t="s">
        <v>129</v>
      </c>
      <c r="E566" s="88" t="s">
        <v>649</v>
      </c>
      <c r="F566" s="88"/>
      <c r="G566" s="90">
        <f>SUM(G567)</f>
        <v>5.5</v>
      </c>
      <c r="H566" s="90">
        <f>SUM(H567)</f>
        <v>0</v>
      </c>
      <c r="I566" s="90">
        <f>SUM(I567)</f>
        <v>5.5</v>
      </c>
      <c r="J566" s="85"/>
      <c r="K566" s="85"/>
      <c r="L566" s="85"/>
      <c r="M566" s="85"/>
      <c r="N566" s="85"/>
      <c r="O566" s="85"/>
      <c r="P566" s="85"/>
      <c r="Q566" s="85"/>
      <c r="R566" s="85"/>
      <c r="S566" s="85"/>
      <c r="T566" s="85"/>
      <c r="U566" s="85"/>
      <c r="V566" s="85"/>
      <c r="W566" s="85"/>
      <c r="X566" s="85"/>
      <c r="Y566" s="85"/>
      <c r="Z566" s="85"/>
      <c r="AA566" s="85"/>
      <c r="AB566" s="85"/>
      <c r="AC566" s="85"/>
      <c r="AD566" s="85"/>
      <c r="AE566" s="85"/>
      <c r="AF566" s="85"/>
      <c r="AG566" s="85"/>
      <c r="AH566" s="85"/>
      <c r="AI566" s="85"/>
    </row>
    <row r="567" spans="1:35" s="86" customFormat="1" ht="31.5">
      <c r="A567" s="87" t="s">
        <v>297</v>
      </c>
      <c r="B567" s="88" t="s">
        <v>644</v>
      </c>
      <c r="C567" s="88" t="s">
        <v>117</v>
      </c>
      <c r="D567" s="88" t="s">
        <v>129</v>
      </c>
      <c r="E567" s="88" t="s">
        <v>650</v>
      </c>
      <c r="F567" s="88" t="s">
        <v>298</v>
      </c>
      <c r="G567" s="90">
        <v>5.5</v>
      </c>
      <c r="H567" s="88"/>
      <c r="I567" s="90">
        <f>SUM(G567:H567)</f>
        <v>5.5</v>
      </c>
      <c r="J567" s="85"/>
      <c r="K567" s="85"/>
      <c r="L567" s="85"/>
      <c r="M567" s="85"/>
      <c r="N567" s="85"/>
      <c r="O567" s="85"/>
      <c r="P567" s="85"/>
      <c r="Q567" s="85"/>
      <c r="R567" s="85"/>
      <c r="S567" s="85"/>
      <c r="T567" s="85"/>
      <c r="U567" s="85"/>
      <c r="V567" s="85"/>
      <c r="W567" s="85"/>
      <c r="X567" s="85"/>
      <c r="Y567" s="85"/>
      <c r="Z567" s="85"/>
      <c r="AA567" s="85"/>
      <c r="AB567" s="85"/>
      <c r="AC567" s="85"/>
      <c r="AD567" s="85"/>
      <c r="AE567" s="85"/>
      <c r="AF567" s="85"/>
      <c r="AG567" s="85"/>
      <c r="AH567" s="85"/>
      <c r="AI567" s="85"/>
    </row>
    <row r="568" spans="1:35" s="86" customFormat="1" ht="15.75">
      <c r="A568" s="87" t="s">
        <v>324</v>
      </c>
      <c r="B568" s="88" t="s">
        <v>644</v>
      </c>
      <c r="C568" s="88" t="s">
        <v>117</v>
      </c>
      <c r="D568" s="88" t="s">
        <v>225</v>
      </c>
      <c r="E568" s="88"/>
      <c r="F568" s="88"/>
      <c r="G568" s="90">
        <f aca="true" t="shared" si="34" ref="G568:I569">SUM(G569)</f>
        <v>84.3</v>
      </c>
      <c r="H568" s="90">
        <f t="shared" si="34"/>
        <v>0</v>
      </c>
      <c r="I568" s="90">
        <f t="shared" si="34"/>
        <v>84.3</v>
      </c>
      <c r="J568" s="85"/>
      <c r="K568" s="85"/>
      <c r="L568" s="85"/>
      <c r="M568" s="85"/>
      <c r="N568" s="85"/>
      <c r="O568" s="85"/>
      <c r="P568" s="85"/>
      <c r="Q568" s="85"/>
      <c r="R568" s="85"/>
      <c r="S568" s="85"/>
      <c r="T568" s="85"/>
      <c r="U568" s="85"/>
      <c r="V568" s="85"/>
      <c r="W568" s="85"/>
      <c r="X568" s="85"/>
      <c r="Y568" s="85"/>
      <c r="Z568" s="85"/>
      <c r="AA568" s="85"/>
      <c r="AB568" s="85"/>
      <c r="AC568" s="85"/>
      <c r="AD568" s="85"/>
      <c r="AE568" s="85"/>
      <c r="AF568" s="85"/>
      <c r="AG568" s="85"/>
      <c r="AH568" s="85"/>
      <c r="AI568" s="85"/>
    </row>
    <row r="569" spans="1:35" s="86" customFormat="1" ht="31.5">
      <c r="A569" s="87" t="s">
        <v>651</v>
      </c>
      <c r="B569" s="88" t="s">
        <v>644</v>
      </c>
      <c r="C569" s="88" t="s">
        <v>117</v>
      </c>
      <c r="D569" s="88" t="s">
        <v>225</v>
      </c>
      <c r="E569" s="88" t="s">
        <v>652</v>
      </c>
      <c r="F569" s="88"/>
      <c r="G569" s="90">
        <f t="shared" si="34"/>
        <v>84.3</v>
      </c>
      <c r="H569" s="90">
        <f t="shared" si="34"/>
        <v>0</v>
      </c>
      <c r="I569" s="90">
        <f t="shared" si="34"/>
        <v>84.3</v>
      </c>
      <c r="J569" s="85"/>
      <c r="K569" s="85"/>
      <c r="L569" s="85"/>
      <c r="M569" s="85"/>
      <c r="N569" s="85"/>
      <c r="O569" s="85"/>
      <c r="P569" s="85"/>
      <c r="Q569" s="85"/>
      <c r="R569" s="85"/>
      <c r="S569" s="85"/>
      <c r="T569" s="85"/>
      <c r="U569" s="85"/>
      <c r="V569" s="85"/>
      <c r="W569" s="85"/>
      <c r="X569" s="85"/>
      <c r="Y569" s="85"/>
      <c r="Z569" s="85"/>
      <c r="AA569" s="85"/>
      <c r="AB569" s="85"/>
      <c r="AC569" s="85"/>
      <c r="AD569" s="85"/>
      <c r="AE569" s="85"/>
      <c r="AF569" s="85"/>
      <c r="AG569" s="85"/>
      <c r="AH569" s="85"/>
      <c r="AI569" s="85"/>
    </row>
    <row r="570" spans="1:35" s="86" customFormat="1" ht="15.75">
      <c r="A570" s="87" t="s">
        <v>458</v>
      </c>
      <c r="B570" s="88" t="s">
        <v>644</v>
      </c>
      <c r="C570" s="88" t="s">
        <v>117</v>
      </c>
      <c r="D570" s="88" t="s">
        <v>225</v>
      </c>
      <c r="E570" s="88" t="s">
        <v>652</v>
      </c>
      <c r="F570" s="88" t="s">
        <v>653</v>
      </c>
      <c r="G570" s="90">
        <v>84.3</v>
      </c>
      <c r="H570" s="88"/>
      <c r="I570" s="90">
        <f>SUM(G570:H570)</f>
        <v>84.3</v>
      </c>
      <c r="J570" s="85"/>
      <c r="K570" s="85"/>
      <c r="L570" s="85"/>
      <c r="M570" s="85"/>
      <c r="N570" s="85"/>
      <c r="O570" s="85"/>
      <c r="P570" s="85"/>
      <c r="Q570" s="85"/>
      <c r="R570" s="85"/>
      <c r="S570" s="85"/>
      <c r="T570" s="85"/>
      <c r="U570" s="85"/>
      <c r="V570" s="85"/>
      <c r="W570" s="85"/>
      <c r="X570" s="85"/>
      <c r="Y570" s="85"/>
      <c r="Z570" s="85"/>
      <c r="AA570" s="85"/>
      <c r="AB570" s="85"/>
      <c r="AC570" s="85"/>
      <c r="AD570" s="85"/>
      <c r="AE570" s="85"/>
      <c r="AF570" s="85"/>
      <c r="AG570" s="85"/>
      <c r="AH570" s="85"/>
      <c r="AI570" s="85"/>
    </row>
    <row r="571" spans="1:35" s="86" customFormat="1" ht="15.75">
      <c r="A571" s="87" t="s">
        <v>654</v>
      </c>
      <c r="B571" s="88" t="s">
        <v>644</v>
      </c>
      <c r="C571" s="88" t="s">
        <v>127</v>
      </c>
      <c r="D571" s="88" t="s">
        <v>114</v>
      </c>
      <c r="E571" s="88"/>
      <c r="F571" s="88"/>
      <c r="G571" s="90">
        <f aca="true" t="shared" si="35" ref="G571:I574">SUM(G572)</f>
        <v>1141.9</v>
      </c>
      <c r="H571" s="90">
        <f t="shared" si="35"/>
        <v>0</v>
      </c>
      <c r="I571" s="90">
        <f t="shared" si="35"/>
        <v>1141.9</v>
      </c>
      <c r="J571" s="85"/>
      <c r="K571" s="85"/>
      <c r="L571" s="85"/>
      <c r="M571" s="85"/>
      <c r="N571" s="85"/>
      <c r="O571" s="85"/>
      <c r="P571" s="85"/>
      <c r="Q571" s="85"/>
      <c r="R571" s="85"/>
      <c r="S571" s="85"/>
      <c r="T571" s="85"/>
      <c r="U571" s="85"/>
      <c r="V571" s="85"/>
      <c r="W571" s="85"/>
      <c r="X571" s="85"/>
      <c r="Y571" s="85"/>
      <c r="Z571" s="85"/>
      <c r="AA571" s="85"/>
      <c r="AB571" s="85"/>
      <c r="AC571" s="85"/>
      <c r="AD571" s="85"/>
      <c r="AE571" s="85"/>
      <c r="AF571" s="85"/>
      <c r="AG571" s="85"/>
      <c r="AH571" s="85"/>
      <c r="AI571" s="85"/>
    </row>
    <row r="572" spans="1:35" s="86" customFormat="1" ht="15.75">
      <c r="A572" s="87" t="s">
        <v>655</v>
      </c>
      <c r="B572" s="88" t="s">
        <v>644</v>
      </c>
      <c r="C572" s="88" t="s">
        <v>127</v>
      </c>
      <c r="D572" s="88" t="s">
        <v>410</v>
      </c>
      <c r="E572" s="88"/>
      <c r="F572" s="88"/>
      <c r="G572" s="90">
        <f t="shared" si="35"/>
        <v>1141.9</v>
      </c>
      <c r="H572" s="90">
        <f t="shared" si="35"/>
        <v>0</v>
      </c>
      <c r="I572" s="90">
        <f t="shared" si="35"/>
        <v>1141.9</v>
      </c>
      <c r="J572" s="85"/>
      <c r="K572" s="85"/>
      <c r="L572" s="85"/>
      <c r="M572" s="85"/>
      <c r="N572" s="85"/>
      <c r="O572" s="85"/>
      <c r="P572" s="85"/>
      <c r="Q572" s="85"/>
      <c r="R572" s="85"/>
      <c r="S572" s="85"/>
      <c r="T572" s="85"/>
      <c r="U572" s="85"/>
      <c r="V572" s="85"/>
      <c r="W572" s="85"/>
      <c r="X572" s="85"/>
      <c r="Y572" s="85"/>
      <c r="Z572" s="85"/>
      <c r="AA572" s="85"/>
      <c r="AB572" s="85"/>
      <c r="AC572" s="85"/>
      <c r="AD572" s="85"/>
      <c r="AE572" s="85"/>
      <c r="AF572" s="85"/>
      <c r="AG572" s="85"/>
      <c r="AH572" s="85"/>
      <c r="AI572" s="85"/>
    </row>
    <row r="573" spans="1:35" s="86" customFormat="1" ht="31.5">
      <c r="A573" s="87" t="s">
        <v>656</v>
      </c>
      <c r="B573" s="88" t="s">
        <v>644</v>
      </c>
      <c r="C573" s="88" t="s">
        <v>127</v>
      </c>
      <c r="D573" s="88" t="s">
        <v>410</v>
      </c>
      <c r="E573" s="88" t="s">
        <v>657</v>
      </c>
      <c r="F573" s="88"/>
      <c r="G573" s="90">
        <f t="shared" si="35"/>
        <v>1141.9</v>
      </c>
      <c r="H573" s="90">
        <f t="shared" si="35"/>
        <v>0</v>
      </c>
      <c r="I573" s="90">
        <f t="shared" si="35"/>
        <v>1141.9</v>
      </c>
      <c r="J573" s="85"/>
      <c r="K573" s="85"/>
      <c r="L573" s="85"/>
      <c r="M573" s="85"/>
      <c r="N573" s="85"/>
      <c r="O573" s="85"/>
      <c r="P573" s="85"/>
      <c r="Q573" s="85"/>
      <c r="R573" s="85"/>
      <c r="S573" s="85"/>
      <c r="T573" s="85"/>
      <c r="U573" s="85"/>
      <c r="V573" s="85"/>
      <c r="W573" s="85"/>
      <c r="X573" s="85"/>
      <c r="Y573" s="85"/>
      <c r="Z573" s="85"/>
      <c r="AA573" s="85"/>
      <c r="AB573" s="85"/>
      <c r="AC573" s="85"/>
      <c r="AD573" s="85"/>
      <c r="AE573" s="85"/>
      <c r="AF573" s="85"/>
      <c r="AG573" s="85"/>
      <c r="AH573" s="85"/>
      <c r="AI573" s="85"/>
    </row>
    <row r="574" spans="1:35" s="86" customFormat="1" ht="38.25" customHeight="1">
      <c r="A574" s="87" t="s">
        <v>658</v>
      </c>
      <c r="B574" s="88" t="s">
        <v>644</v>
      </c>
      <c r="C574" s="88" t="s">
        <v>127</v>
      </c>
      <c r="D574" s="88" t="s">
        <v>410</v>
      </c>
      <c r="E574" s="88" t="s">
        <v>659</v>
      </c>
      <c r="F574" s="88"/>
      <c r="G574" s="90">
        <f t="shared" si="35"/>
        <v>1141.9</v>
      </c>
      <c r="H574" s="90">
        <f t="shared" si="35"/>
        <v>0</v>
      </c>
      <c r="I574" s="90">
        <f t="shared" si="35"/>
        <v>1141.9</v>
      </c>
      <c r="J574" s="85"/>
      <c r="K574" s="85"/>
      <c r="L574" s="85"/>
      <c r="M574" s="85"/>
      <c r="N574" s="85"/>
      <c r="O574" s="85"/>
      <c r="P574" s="85"/>
      <c r="Q574" s="85"/>
      <c r="R574" s="85"/>
      <c r="S574" s="85"/>
      <c r="T574" s="85"/>
      <c r="U574" s="85"/>
      <c r="V574" s="85"/>
      <c r="W574" s="85"/>
      <c r="X574" s="85"/>
      <c r="Y574" s="85"/>
      <c r="Z574" s="85"/>
      <c r="AA574" s="85"/>
      <c r="AB574" s="85"/>
      <c r="AC574" s="85"/>
      <c r="AD574" s="85"/>
      <c r="AE574" s="85"/>
      <c r="AF574" s="85"/>
      <c r="AG574" s="85"/>
      <c r="AH574" s="85"/>
      <c r="AI574" s="85"/>
    </row>
    <row r="575" spans="1:35" s="86" customFormat="1" ht="15.75">
      <c r="A575" s="87" t="s">
        <v>458</v>
      </c>
      <c r="B575" s="88" t="s">
        <v>644</v>
      </c>
      <c r="C575" s="88" t="s">
        <v>127</v>
      </c>
      <c r="D575" s="88" t="s">
        <v>410</v>
      </c>
      <c r="E575" s="88" t="s">
        <v>659</v>
      </c>
      <c r="F575" s="88" t="s">
        <v>653</v>
      </c>
      <c r="G575" s="90">
        <v>1141.9</v>
      </c>
      <c r="H575" s="90"/>
      <c r="I575" s="90">
        <f>SUM(G575:H575)</f>
        <v>1141.9</v>
      </c>
      <c r="J575" s="85"/>
      <c r="K575" s="85"/>
      <c r="L575" s="85"/>
      <c r="M575" s="85"/>
      <c r="N575" s="85"/>
      <c r="O575" s="85"/>
      <c r="P575" s="85"/>
      <c r="Q575" s="85"/>
      <c r="R575" s="85"/>
      <c r="S575" s="85"/>
      <c r="T575" s="85"/>
      <c r="U575" s="85"/>
      <c r="V575" s="85"/>
      <c r="W575" s="85"/>
      <c r="X575" s="85"/>
      <c r="Y575" s="85"/>
      <c r="Z575" s="85"/>
      <c r="AA575" s="85"/>
      <c r="AB575" s="85"/>
      <c r="AC575" s="85"/>
      <c r="AD575" s="85"/>
      <c r="AE575" s="85"/>
      <c r="AF575" s="85"/>
      <c r="AG575" s="85"/>
      <c r="AH575" s="85"/>
      <c r="AI575" s="85"/>
    </row>
    <row r="576" spans="1:35" s="86" customFormat="1" ht="15.75">
      <c r="A576" s="87" t="s">
        <v>339</v>
      </c>
      <c r="B576" s="88" t="s">
        <v>644</v>
      </c>
      <c r="C576" s="88" t="s">
        <v>286</v>
      </c>
      <c r="D576" s="88" t="s">
        <v>114</v>
      </c>
      <c r="E576" s="88"/>
      <c r="F576" s="88"/>
      <c r="G576" s="89">
        <f>SUM(G577)</f>
        <v>111565.67</v>
      </c>
      <c r="H576" s="89">
        <f>SUM(H577)</f>
        <v>5200.000000000004</v>
      </c>
      <c r="I576" s="89">
        <f>SUM(I577)</f>
        <v>116765.67000000001</v>
      </c>
      <c r="J576" s="85"/>
      <c r="K576" s="85"/>
      <c r="L576" s="85"/>
      <c r="M576" s="85"/>
      <c r="N576" s="85"/>
      <c r="O576" s="85"/>
      <c r="P576" s="85"/>
      <c r="Q576" s="85"/>
      <c r="R576" s="85"/>
      <c r="S576" s="85"/>
      <c r="T576" s="85"/>
      <c r="U576" s="85"/>
      <c r="V576" s="85"/>
      <c r="W576" s="85"/>
      <c r="X576" s="85"/>
      <c r="Y576" s="85"/>
      <c r="Z576" s="85"/>
      <c r="AA576" s="85"/>
      <c r="AB576" s="85"/>
      <c r="AC576" s="85"/>
      <c r="AD576" s="85"/>
      <c r="AE576" s="85"/>
      <c r="AF576" s="85"/>
      <c r="AG576" s="85"/>
      <c r="AH576" s="85"/>
      <c r="AI576" s="85"/>
    </row>
    <row r="577" spans="1:35" s="86" customFormat="1" ht="15.75">
      <c r="A577" s="102" t="s">
        <v>343</v>
      </c>
      <c r="B577" s="107">
        <v>992</v>
      </c>
      <c r="C577" s="117">
        <v>4</v>
      </c>
      <c r="D577" s="117">
        <v>9</v>
      </c>
      <c r="E577" s="118"/>
      <c r="F577" s="100"/>
      <c r="G577" s="90">
        <f>SUM(G578,G600)</f>
        <v>111565.67</v>
      </c>
      <c r="H577" s="90">
        <f>SUM(H578,H600)</f>
        <v>5200.000000000004</v>
      </c>
      <c r="I577" s="90">
        <f>SUM(I578,I600)</f>
        <v>116765.67000000001</v>
      </c>
      <c r="J577" s="85"/>
      <c r="K577" s="85"/>
      <c r="L577" s="85"/>
      <c r="M577" s="85"/>
      <c r="N577" s="85"/>
      <c r="O577" s="85"/>
      <c r="P577" s="85"/>
      <c r="Q577" s="85"/>
      <c r="R577" s="85"/>
      <c r="S577" s="85"/>
      <c r="T577" s="85"/>
      <c r="U577" s="85"/>
      <c r="V577" s="85"/>
      <c r="W577" s="85"/>
      <c r="X577" s="85"/>
      <c r="Y577" s="85"/>
      <c r="Z577" s="85"/>
      <c r="AA577" s="85"/>
      <c r="AB577" s="85"/>
      <c r="AC577" s="85"/>
      <c r="AD577" s="85"/>
      <c r="AE577" s="85"/>
      <c r="AF577" s="85"/>
      <c r="AG577" s="85"/>
      <c r="AH577" s="85"/>
      <c r="AI577" s="85"/>
    </row>
    <row r="578" spans="1:35" s="86" customFormat="1" ht="15.75">
      <c r="A578" s="102" t="s">
        <v>345</v>
      </c>
      <c r="B578" s="107">
        <v>992</v>
      </c>
      <c r="C578" s="117">
        <v>4</v>
      </c>
      <c r="D578" s="117">
        <v>9</v>
      </c>
      <c r="E578" s="118">
        <v>3150000</v>
      </c>
      <c r="F578" s="100"/>
      <c r="G578" s="90">
        <f>SUM(G579)</f>
        <v>92617.47</v>
      </c>
      <c r="H578" s="90">
        <f>H579</f>
        <v>24148.200000000004</v>
      </c>
      <c r="I578" s="90">
        <f>SUM(I579)</f>
        <v>116765.67000000001</v>
      </c>
      <c r="J578" s="85"/>
      <c r="K578" s="85"/>
      <c r="L578" s="85"/>
      <c r="M578" s="85"/>
      <c r="N578" s="85"/>
      <c r="O578" s="85"/>
      <c r="P578" s="85"/>
      <c r="Q578" s="85"/>
      <c r="R578" s="85"/>
      <c r="S578" s="85"/>
      <c r="T578" s="85"/>
      <c r="U578" s="85"/>
      <c r="V578" s="85"/>
      <c r="W578" s="85"/>
      <c r="X578" s="85"/>
      <c r="Y578" s="85"/>
      <c r="Z578" s="85"/>
      <c r="AA578" s="85"/>
      <c r="AB578" s="85"/>
      <c r="AC578" s="85"/>
      <c r="AD578" s="85"/>
      <c r="AE578" s="85"/>
      <c r="AF578" s="85"/>
      <c r="AG578" s="85"/>
      <c r="AH578" s="85"/>
      <c r="AI578" s="85"/>
    </row>
    <row r="579" spans="1:35" s="86" customFormat="1" ht="15.75">
      <c r="A579" s="102" t="s">
        <v>347</v>
      </c>
      <c r="B579" s="107">
        <v>992</v>
      </c>
      <c r="C579" s="117">
        <v>4</v>
      </c>
      <c r="D579" s="117">
        <v>9</v>
      </c>
      <c r="E579" s="118">
        <v>3150100</v>
      </c>
      <c r="F579" s="100"/>
      <c r="G579" s="90">
        <f>SUM(G580,G582,G584,G588)</f>
        <v>92617.47</v>
      </c>
      <c r="H579" s="90">
        <f>H580+H582+H585+H588+H592+H596</f>
        <v>24148.200000000004</v>
      </c>
      <c r="I579" s="90">
        <f>I580+I582+I584+I588+I592+I596</f>
        <v>116765.67000000001</v>
      </c>
      <c r="J579" s="85"/>
      <c r="K579" s="85"/>
      <c r="L579" s="85"/>
      <c r="M579" s="85"/>
      <c r="N579" s="85"/>
      <c r="O579" s="85"/>
      <c r="P579" s="85"/>
      <c r="Q579" s="85"/>
      <c r="R579" s="85"/>
      <c r="S579" s="85"/>
      <c r="T579" s="85"/>
      <c r="U579" s="85"/>
      <c r="V579" s="85"/>
      <c r="W579" s="85"/>
      <c r="X579" s="85"/>
      <c r="Y579" s="85"/>
      <c r="Z579" s="85"/>
      <c r="AA579" s="85"/>
      <c r="AB579" s="85"/>
      <c r="AC579" s="85"/>
      <c r="AD579" s="85"/>
      <c r="AE579" s="85"/>
      <c r="AF579" s="85"/>
      <c r="AG579" s="85"/>
      <c r="AH579" s="85"/>
      <c r="AI579" s="85"/>
    </row>
    <row r="580" spans="1:35" s="86" customFormat="1" ht="47.25">
      <c r="A580" s="87" t="s">
        <v>660</v>
      </c>
      <c r="B580" s="112" t="s">
        <v>644</v>
      </c>
      <c r="C580" s="117">
        <v>4</v>
      </c>
      <c r="D580" s="117">
        <v>9</v>
      </c>
      <c r="E580" s="88" t="s">
        <v>661</v>
      </c>
      <c r="F580" s="88"/>
      <c r="G580" s="90">
        <f>SUM(G581)</f>
        <v>161.53</v>
      </c>
      <c r="H580" s="90">
        <f>SUM(H581)</f>
        <v>0</v>
      </c>
      <c r="I580" s="90">
        <f>SUM(I581)</f>
        <v>161.53</v>
      </c>
      <c r="J580" s="85"/>
      <c r="K580" s="85"/>
      <c r="L580" s="85"/>
      <c r="M580" s="85"/>
      <c r="N580" s="85"/>
      <c r="O580" s="85"/>
      <c r="P580" s="85"/>
      <c r="Q580" s="85"/>
      <c r="R580" s="85"/>
      <c r="S580" s="85"/>
      <c r="T580" s="85"/>
      <c r="U580" s="85"/>
      <c r="V580" s="85"/>
      <c r="W580" s="85"/>
      <c r="X580" s="85"/>
      <c r="Y580" s="85"/>
      <c r="Z580" s="85"/>
      <c r="AA580" s="85"/>
      <c r="AB580" s="85"/>
      <c r="AC580" s="85"/>
      <c r="AD580" s="85"/>
      <c r="AE580" s="85"/>
      <c r="AF580" s="85"/>
      <c r="AG580" s="85"/>
      <c r="AH580" s="85"/>
      <c r="AI580" s="85"/>
    </row>
    <row r="581" spans="1:35" s="86" customFormat="1" ht="15.75">
      <c r="A581" s="87" t="s">
        <v>4</v>
      </c>
      <c r="B581" s="112" t="s">
        <v>644</v>
      </c>
      <c r="C581" s="117">
        <v>4</v>
      </c>
      <c r="D581" s="117">
        <v>9</v>
      </c>
      <c r="E581" s="88" t="s">
        <v>661</v>
      </c>
      <c r="F581" s="88" t="s">
        <v>662</v>
      </c>
      <c r="G581" s="90">
        <v>161.53</v>
      </c>
      <c r="H581" s="101">
        <v>0</v>
      </c>
      <c r="I581" s="90">
        <f>SUM(G581:H581)</f>
        <v>161.53</v>
      </c>
      <c r="J581" s="85"/>
      <c r="K581" s="85"/>
      <c r="L581" s="85"/>
      <c r="M581" s="85"/>
      <c r="N581" s="85"/>
      <c r="O581" s="85"/>
      <c r="P581" s="85"/>
      <c r="Q581" s="85"/>
      <c r="R581" s="85"/>
      <c r="S581" s="85"/>
      <c r="T581" s="85"/>
      <c r="U581" s="85"/>
      <c r="V581" s="85"/>
      <c r="W581" s="85"/>
      <c r="X581" s="85"/>
      <c r="Y581" s="85"/>
      <c r="Z581" s="85"/>
      <c r="AA581" s="85"/>
      <c r="AB581" s="85"/>
      <c r="AC581" s="85"/>
      <c r="AD581" s="85"/>
      <c r="AE581" s="85"/>
      <c r="AF581" s="85"/>
      <c r="AG581" s="85"/>
      <c r="AH581" s="85"/>
      <c r="AI581" s="85"/>
    </row>
    <row r="582" spans="1:35" s="86" customFormat="1" ht="31.5">
      <c r="A582" s="87" t="s">
        <v>663</v>
      </c>
      <c r="B582" s="112" t="s">
        <v>644</v>
      </c>
      <c r="C582" s="117">
        <v>4</v>
      </c>
      <c r="D582" s="117">
        <v>9</v>
      </c>
      <c r="E582" s="88" t="s">
        <v>664</v>
      </c>
      <c r="F582" s="88"/>
      <c r="G582" s="90">
        <f>SUM(G583)</f>
        <v>5674</v>
      </c>
      <c r="H582" s="90">
        <f>SUM(H583)</f>
        <v>0</v>
      </c>
      <c r="I582" s="90">
        <f>SUM(I583)</f>
        <v>5674</v>
      </c>
      <c r="J582" s="85"/>
      <c r="K582" s="85"/>
      <c r="L582" s="85"/>
      <c r="M582" s="85"/>
      <c r="N582" s="85"/>
      <c r="O582" s="85"/>
      <c r="P582" s="85"/>
      <c r="Q582" s="85"/>
      <c r="R582" s="85"/>
      <c r="S582" s="85"/>
      <c r="T582" s="85"/>
      <c r="U582" s="85"/>
      <c r="V582" s="85"/>
      <c r="W582" s="85"/>
      <c r="X582" s="85"/>
      <c r="Y582" s="85"/>
      <c r="Z582" s="85"/>
      <c r="AA582" s="85"/>
      <c r="AB582" s="85"/>
      <c r="AC582" s="85"/>
      <c r="AD582" s="85"/>
      <c r="AE582" s="85"/>
      <c r="AF582" s="85"/>
      <c r="AG582" s="85"/>
      <c r="AH582" s="85"/>
      <c r="AI582" s="85"/>
    </row>
    <row r="583" spans="1:35" s="86" customFormat="1" ht="15.75">
      <c r="A583" s="87" t="s">
        <v>4</v>
      </c>
      <c r="B583" s="112" t="s">
        <v>644</v>
      </c>
      <c r="C583" s="117">
        <v>4</v>
      </c>
      <c r="D583" s="117">
        <v>9</v>
      </c>
      <c r="E583" s="88" t="s">
        <v>664</v>
      </c>
      <c r="F583" s="88" t="s">
        <v>662</v>
      </c>
      <c r="G583" s="90">
        <v>5674</v>
      </c>
      <c r="H583" s="90"/>
      <c r="I583" s="90">
        <f>SUM(G583:H583)</f>
        <v>5674</v>
      </c>
      <c r="J583" s="85"/>
      <c r="K583" s="85"/>
      <c r="L583" s="85"/>
      <c r="M583" s="85"/>
      <c r="N583" s="85"/>
      <c r="O583" s="85"/>
      <c r="P583" s="85"/>
      <c r="Q583" s="85"/>
      <c r="R583" s="85"/>
      <c r="S583" s="85"/>
      <c r="T583" s="85"/>
      <c r="U583" s="85"/>
      <c r="V583" s="85"/>
      <c r="W583" s="85"/>
      <c r="X583" s="85"/>
      <c r="Y583" s="85"/>
      <c r="Z583" s="85"/>
      <c r="AA583" s="85"/>
      <c r="AB583" s="85"/>
      <c r="AC583" s="85"/>
      <c r="AD583" s="85"/>
      <c r="AE583" s="85"/>
      <c r="AF583" s="85"/>
      <c r="AG583" s="85"/>
      <c r="AH583" s="85"/>
      <c r="AI583" s="85"/>
    </row>
    <row r="584" spans="1:35" s="86" customFormat="1" ht="31.5">
      <c r="A584" s="92" t="s">
        <v>349</v>
      </c>
      <c r="B584" s="88" t="s">
        <v>644</v>
      </c>
      <c r="C584" s="88" t="s">
        <v>286</v>
      </c>
      <c r="D584" s="88" t="s">
        <v>344</v>
      </c>
      <c r="E584" s="93" t="s">
        <v>350</v>
      </c>
      <c r="F584" s="88"/>
      <c r="G584" s="90">
        <f>SUM(G585)</f>
        <v>77999.72</v>
      </c>
      <c r="H584" s="90">
        <f>SUM(H585)</f>
        <v>8541.100000000002</v>
      </c>
      <c r="I584" s="90">
        <f>SUM(I585)</f>
        <v>86540.82</v>
      </c>
      <c r="J584" s="85"/>
      <c r="K584" s="85"/>
      <c r="L584" s="85"/>
      <c r="M584" s="85"/>
      <c r="N584" s="85"/>
      <c r="O584" s="85"/>
      <c r="P584" s="85"/>
      <c r="Q584" s="85"/>
      <c r="R584" s="85"/>
      <c r="S584" s="85"/>
      <c r="T584" s="85"/>
      <c r="U584" s="85"/>
      <c r="V584" s="85"/>
      <c r="W584" s="85"/>
      <c r="X584" s="85"/>
      <c r="Y584" s="85"/>
      <c r="Z584" s="85"/>
      <c r="AA584" s="85"/>
      <c r="AB584" s="85"/>
      <c r="AC584" s="85"/>
      <c r="AD584" s="85"/>
      <c r="AE584" s="85"/>
      <c r="AF584" s="85"/>
      <c r="AG584" s="85"/>
      <c r="AH584" s="85"/>
      <c r="AI584" s="85"/>
    </row>
    <row r="585" spans="1:35" s="86" customFormat="1" ht="16.5" customHeight="1">
      <c r="A585" s="87" t="s">
        <v>4</v>
      </c>
      <c r="B585" s="88" t="s">
        <v>644</v>
      </c>
      <c r="C585" s="88" t="s">
        <v>286</v>
      </c>
      <c r="D585" s="88" t="s">
        <v>344</v>
      </c>
      <c r="E585" s="93" t="s">
        <v>350</v>
      </c>
      <c r="F585" s="88" t="s">
        <v>662</v>
      </c>
      <c r="G585" s="90">
        <v>77999.72</v>
      </c>
      <c r="H585" s="99">
        <f>H586+H587</f>
        <v>8541.100000000002</v>
      </c>
      <c r="I585" s="90">
        <f>SUM(G585:H585)</f>
        <v>86540.82</v>
      </c>
      <c r="J585" s="85"/>
      <c r="K585" s="85"/>
      <c r="L585" s="85"/>
      <c r="M585" s="85"/>
      <c r="N585" s="85"/>
      <c r="O585" s="85"/>
      <c r="P585" s="85"/>
      <c r="Q585" s="85"/>
      <c r="R585" s="85"/>
      <c r="S585" s="85"/>
      <c r="T585" s="85"/>
      <c r="U585" s="85"/>
      <c r="V585" s="85"/>
      <c r="W585" s="85"/>
      <c r="X585" s="85"/>
      <c r="Y585" s="85"/>
      <c r="Z585" s="85"/>
      <c r="AA585" s="85"/>
      <c r="AB585" s="85"/>
      <c r="AC585" s="85"/>
      <c r="AD585" s="85"/>
      <c r="AE585" s="85"/>
      <c r="AF585" s="85"/>
      <c r="AG585" s="85"/>
      <c r="AH585" s="85"/>
      <c r="AI585" s="85"/>
    </row>
    <row r="586" spans="1:35" s="86" customFormat="1" ht="37.5" customHeight="1">
      <c r="A586" s="87" t="s">
        <v>395</v>
      </c>
      <c r="B586" s="88" t="s">
        <v>644</v>
      </c>
      <c r="C586" s="88" t="s">
        <v>286</v>
      </c>
      <c r="D586" s="88" t="s">
        <v>344</v>
      </c>
      <c r="E586" s="93" t="s">
        <v>350</v>
      </c>
      <c r="F586" s="88" t="s">
        <v>662</v>
      </c>
      <c r="G586" s="90">
        <v>12566.6</v>
      </c>
      <c r="H586" s="90">
        <f>-66.6+18683.2</f>
        <v>18616.600000000002</v>
      </c>
      <c r="I586" s="90">
        <f>SUM(G586:H586)</f>
        <v>31183.200000000004</v>
      </c>
      <c r="J586" s="85"/>
      <c r="K586" s="85"/>
      <c r="L586" s="85"/>
      <c r="M586" s="85"/>
      <c r="N586" s="85"/>
      <c r="O586" s="85"/>
      <c r="P586" s="85"/>
      <c r="Q586" s="85"/>
      <c r="R586" s="85"/>
      <c r="S586" s="85"/>
      <c r="T586" s="85"/>
      <c r="U586" s="85"/>
      <c r="V586" s="85"/>
      <c r="W586" s="85"/>
      <c r="X586" s="85"/>
      <c r="Y586" s="85"/>
      <c r="Z586" s="85"/>
      <c r="AA586" s="85"/>
      <c r="AB586" s="85"/>
      <c r="AC586" s="85"/>
      <c r="AD586" s="85"/>
      <c r="AE586" s="85"/>
      <c r="AF586" s="85"/>
      <c r="AG586" s="85"/>
      <c r="AH586" s="85"/>
      <c r="AI586" s="85"/>
    </row>
    <row r="587" spans="1:35" s="86" customFormat="1" ht="30" customHeight="1">
      <c r="A587" s="87" t="s">
        <v>391</v>
      </c>
      <c r="B587" s="88" t="s">
        <v>644</v>
      </c>
      <c r="C587" s="88" t="s">
        <v>286</v>
      </c>
      <c r="D587" s="88" t="s">
        <v>344</v>
      </c>
      <c r="E587" s="93" t="s">
        <v>350</v>
      </c>
      <c r="F587" s="88" t="s">
        <v>662</v>
      </c>
      <c r="G587" s="90">
        <v>65433.12</v>
      </c>
      <c r="H587" s="90">
        <f>-6590.9-3484.6</f>
        <v>-10075.5</v>
      </c>
      <c r="I587" s="90">
        <f>SUM(G587:H587)</f>
        <v>55357.62</v>
      </c>
      <c r="J587" s="85"/>
      <c r="K587" s="85"/>
      <c r="L587" s="85"/>
      <c r="M587" s="85"/>
      <c r="N587" s="85"/>
      <c r="O587" s="85"/>
      <c r="P587" s="85"/>
      <c r="Q587" s="85"/>
      <c r="R587" s="85"/>
      <c r="S587" s="85"/>
      <c r="T587" s="85"/>
      <c r="U587" s="85"/>
      <c r="V587" s="85"/>
      <c r="W587" s="85"/>
      <c r="X587" s="85"/>
      <c r="Y587" s="85"/>
      <c r="Z587" s="85"/>
      <c r="AA587" s="85"/>
      <c r="AB587" s="85"/>
      <c r="AC587" s="85"/>
      <c r="AD587" s="85"/>
      <c r="AE587" s="85"/>
      <c r="AF587" s="85"/>
      <c r="AG587" s="85"/>
      <c r="AH587" s="85"/>
      <c r="AI587" s="85"/>
    </row>
    <row r="588" spans="1:35" s="86" customFormat="1" ht="33.75" customHeight="1">
      <c r="A588" s="87" t="s">
        <v>665</v>
      </c>
      <c r="B588" s="88" t="s">
        <v>644</v>
      </c>
      <c r="C588" s="88" t="s">
        <v>286</v>
      </c>
      <c r="D588" s="88" t="s">
        <v>344</v>
      </c>
      <c r="E588" s="93" t="s">
        <v>666</v>
      </c>
      <c r="F588" s="88"/>
      <c r="G588" s="90">
        <f>G589</f>
        <v>8782.22</v>
      </c>
      <c r="H588" s="90">
        <f>H589</f>
        <v>167.38000000000102</v>
      </c>
      <c r="I588" s="90">
        <f aca="true" t="shared" si="36" ref="I588:I595">G588+H588</f>
        <v>8949.6</v>
      </c>
      <c r="J588" s="85"/>
      <c r="K588" s="85"/>
      <c r="L588" s="85"/>
      <c r="M588" s="85"/>
      <c r="N588" s="85"/>
      <c r="O588" s="85"/>
      <c r="P588" s="85"/>
      <c r="Q588" s="85"/>
      <c r="R588" s="85"/>
      <c r="S588" s="85"/>
      <c r="T588" s="85"/>
      <c r="U588" s="85"/>
      <c r="V588" s="85"/>
      <c r="W588" s="85"/>
      <c r="X588" s="85"/>
      <c r="Y588" s="85"/>
      <c r="Z588" s="85"/>
      <c r="AA588" s="85"/>
      <c r="AB588" s="85"/>
      <c r="AC588" s="85"/>
      <c r="AD588" s="85"/>
      <c r="AE588" s="85"/>
      <c r="AF588" s="85"/>
      <c r="AG588" s="85"/>
      <c r="AH588" s="85"/>
      <c r="AI588" s="85"/>
    </row>
    <row r="589" spans="1:35" s="86" customFormat="1" ht="15" customHeight="1">
      <c r="A589" s="87" t="s">
        <v>4</v>
      </c>
      <c r="B589" s="88" t="s">
        <v>644</v>
      </c>
      <c r="C589" s="88" t="s">
        <v>286</v>
      </c>
      <c r="D589" s="88" t="s">
        <v>344</v>
      </c>
      <c r="E589" s="93" t="s">
        <v>666</v>
      </c>
      <c r="F589" s="88" t="s">
        <v>662</v>
      </c>
      <c r="G589" s="90">
        <v>8782.22</v>
      </c>
      <c r="H589" s="90">
        <f>H590+H591</f>
        <v>167.38000000000102</v>
      </c>
      <c r="I589" s="90">
        <f t="shared" si="36"/>
        <v>8949.6</v>
      </c>
      <c r="J589" s="85"/>
      <c r="K589" s="85"/>
      <c r="L589" s="85"/>
      <c r="M589" s="85"/>
      <c r="N589" s="85"/>
      <c r="O589" s="85"/>
      <c r="P589" s="85"/>
      <c r="Q589" s="85"/>
      <c r="R589" s="85"/>
      <c r="S589" s="85"/>
      <c r="T589" s="85"/>
      <c r="U589" s="85"/>
      <c r="V589" s="85"/>
      <c r="W589" s="85"/>
      <c r="X589" s="85"/>
      <c r="Y589" s="85"/>
      <c r="Z589" s="85"/>
      <c r="AA589" s="85"/>
      <c r="AB589" s="85"/>
      <c r="AC589" s="85"/>
      <c r="AD589" s="85"/>
      <c r="AE589" s="85"/>
      <c r="AF589" s="85"/>
      <c r="AG589" s="85"/>
      <c r="AH589" s="85"/>
      <c r="AI589" s="85"/>
    </row>
    <row r="590" spans="1:35" s="86" customFormat="1" ht="31.5" customHeight="1">
      <c r="A590" s="87" t="s">
        <v>395</v>
      </c>
      <c r="B590" s="88" t="s">
        <v>644</v>
      </c>
      <c r="C590" s="88" t="s">
        <v>286</v>
      </c>
      <c r="D590" s="88" t="s">
        <v>344</v>
      </c>
      <c r="E590" s="93" t="s">
        <v>666</v>
      </c>
      <c r="F590" s="88" t="s">
        <v>662</v>
      </c>
      <c r="G590" s="90">
        <v>87.82</v>
      </c>
      <c r="H590" s="90">
        <f>5200+265-87.82</f>
        <v>5377.18</v>
      </c>
      <c r="I590" s="90">
        <f t="shared" si="36"/>
        <v>5465</v>
      </c>
      <c r="J590" s="85"/>
      <c r="K590" s="85"/>
      <c r="L590" s="85"/>
      <c r="M590" s="85"/>
      <c r="N590" s="85"/>
      <c r="O590" s="85"/>
      <c r="P590" s="85"/>
      <c r="Q590" s="85"/>
      <c r="R590" s="85"/>
      <c r="S590" s="85"/>
      <c r="T590" s="85"/>
      <c r="U590" s="85"/>
      <c r="V590" s="85"/>
      <c r="W590" s="85"/>
      <c r="X590" s="85"/>
      <c r="Y590" s="85"/>
      <c r="Z590" s="85"/>
      <c r="AA590" s="85"/>
      <c r="AB590" s="85"/>
      <c r="AC590" s="85"/>
      <c r="AD590" s="85"/>
      <c r="AE590" s="85"/>
      <c r="AF590" s="85"/>
      <c r="AG590" s="85"/>
      <c r="AH590" s="85"/>
      <c r="AI590" s="85"/>
    </row>
    <row r="591" spans="1:35" s="86" customFormat="1" ht="39" customHeight="1">
      <c r="A591" s="87" t="s">
        <v>391</v>
      </c>
      <c r="B591" s="88" t="s">
        <v>644</v>
      </c>
      <c r="C591" s="88" t="s">
        <v>286</v>
      </c>
      <c r="D591" s="88" t="s">
        <v>344</v>
      </c>
      <c r="E591" s="93" t="s">
        <v>666</v>
      </c>
      <c r="F591" s="88" t="s">
        <v>662</v>
      </c>
      <c r="G591" s="90">
        <v>8694.4</v>
      </c>
      <c r="H591" s="90">
        <f>-8694.4+3484.6</f>
        <v>-5209.799999999999</v>
      </c>
      <c r="I591" s="90">
        <f t="shared" si="36"/>
        <v>3484.6000000000004</v>
      </c>
      <c r="J591" s="85"/>
      <c r="K591" s="85"/>
      <c r="L591" s="85"/>
      <c r="M591" s="85"/>
      <c r="N591" s="85"/>
      <c r="O591" s="85"/>
      <c r="P591" s="85"/>
      <c r="Q591" s="85"/>
      <c r="R591" s="85"/>
      <c r="S591" s="85"/>
      <c r="T591" s="85"/>
      <c r="U591" s="85"/>
      <c r="V591" s="85"/>
      <c r="W591" s="85"/>
      <c r="X591" s="85"/>
      <c r="Y591" s="85"/>
      <c r="Z591" s="85"/>
      <c r="AA591" s="85"/>
      <c r="AB591" s="85"/>
      <c r="AC591" s="85"/>
      <c r="AD591" s="85"/>
      <c r="AE591" s="85"/>
      <c r="AF591" s="85"/>
      <c r="AG591" s="85"/>
      <c r="AH591" s="85"/>
      <c r="AI591" s="85"/>
    </row>
    <row r="592" spans="1:35" s="86" customFormat="1" ht="47.25" customHeight="1">
      <c r="A592" s="87" t="s">
        <v>667</v>
      </c>
      <c r="B592" s="88" t="s">
        <v>644</v>
      </c>
      <c r="C592" s="88" t="s">
        <v>286</v>
      </c>
      <c r="D592" s="88" t="s">
        <v>344</v>
      </c>
      <c r="E592" s="93" t="s">
        <v>668</v>
      </c>
      <c r="F592" s="88"/>
      <c r="G592" s="90"/>
      <c r="H592" s="90">
        <f>H593</f>
        <v>6657.5</v>
      </c>
      <c r="I592" s="90">
        <f t="shared" si="36"/>
        <v>6657.5</v>
      </c>
      <c r="J592" s="85"/>
      <c r="K592" s="85"/>
      <c r="L592" s="85"/>
      <c r="M592" s="85"/>
      <c r="N592" s="85"/>
      <c r="O592" s="85"/>
      <c r="P592" s="85"/>
      <c r="Q592" s="85"/>
      <c r="R592" s="85"/>
      <c r="S592" s="85"/>
      <c r="T592" s="85"/>
      <c r="U592" s="85"/>
      <c r="V592" s="85"/>
      <c r="W592" s="85"/>
      <c r="X592" s="85"/>
      <c r="Y592" s="85"/>
      <c r="Z592" s="85"/>
      <c r="AA592" s="85"/>
      <c r="AB592" s="85"/>
      <c r="AC592" s="85"/>
      <c r="AD592" s="85"/>
      <c r="AE592" s="85"/>
      <c r="AF592" s="85"/>
      <c r="AG592" s="85"/>
      <c r="AH592" s="85"/>
      <c r="AI592" s="85"/>
    </row>
    <row r="593" spans="1:35" s="86" customFormat="1" ht="15.75" customHeight="1">
      <c r="A593" s="87" t="s">
        <v>4</v>
      </c>
      <c r="B593" s="88" t="s">
        <v>644</v>
      </c>
      <c r="C593" s="88" t="s">
        <v>286</v>
      </c>
      <c r="D593" s="88" t="s">
        <v>344</v>
      </c>
      <c r="E593" s="93" t="s">
        <v>668</v>
      </c>
      <c r="F593" s="88" t="s">
        <v>662</v>
      </c>
      <c r="G593" s="90"/>
      <c r="H593" s="90">
        <f>H594+H595</f>
        <v>6657.5</v>
      </c>
      <c r="I593" s="90">
        <f t="shared" si="36"/>
        <v>6657.5</v>
      </c>
      <c r="J593" s="85"/>
      <c r="K593" s="85"/>
      <c r="L593" s="85"/>
      <c r="M593" s="85"/>
      <c r="N593" s="85"/>
      <c r="O593" s="85"/>
      <c r="P593" s="85"/>
      <c r="Q593" s="85"/>
      <c r="R593" s="85"/>
      <c r="S593" s="85"/>
      <c r="T593" s="85"/>
      <c r="U593" s="85"/>
      <c r="V593" s="85"/>
      <c r="W593" s="85"/>
      <c r="X593" s="85"/>
      <c r="Y593" s="85"/>
      <c r="Z593" s="85"/>
      <c r="AA593" s="85"/>
      <c r="AB593" s="85"/>
      <c r="AC593" s="85"/>
      <c r="AD593" s="85"/>
      <c r="AE593" s="85"/>
      <c r="AF593" s="85"/>
      <c r="AG593" s="85"/>
      <c r="AH593" s="85"/>
      <c r="AI593" s="85"/>
    </row>
    <row r="594" spans="1:35" s="86" customFormat="1" ht="30" customHeight="1">
      <c r="A594" s="87" t="s">
        <v>395</v>
      </c>
      <c r="B594" s="88" t="s">
        <v>644</v>
      </c>
      <c r="C594" s="88" t="s">
        <v>286</v>
      </c>
      <c r="D594" s="88" t="s">
        <v>344</v>
      </c>
      <c r="E594" s="93" t="s">
        <v>668</v>
      </c>
      <c r="F594" s="88" t="s">
        <v>662</v>
      </c>
      <c r="G594" s="90"/>
      <c r="H594" s="90">
        <v>66.6</v>
      </c>
      <c r="I594" s="90">
        <f t="shared" si="36"/>
        <v>66.6</v>
      </c>
      <c r="J594" s="85"/>
      <c r="K594" s="85"/>
      <c r="L594" s="85"/>
      <c r="M594" s="85"/>
      <c r="N594" s="85"/>
      <c r="O594" s="85"/>
      <c r="P594" s="85"/>
      <c r="Q594" s="85"/>
      <c r="R594" s="85"/>
      <c r="S594" s="85"/>
      <c r="T594" s="85"/>
      <c r="U594" s="85"/>
      <c r="V594" s="85"/>
      <c r="W594" s="85"/>
      <c r="X594" s="85"/>
      <c r="Y594" s="85"/>
      <c r="Z594" s="85"/>
      <c r="AA594" s="85"/>
      <c r="AB594" s="85"/>
      <c r="AC594" s="85"/>
      <c r="AD594" s="85"/>
      <c r="AE594" s="85"/>
      <c r="AF594" s="85"/>
      <c r="AG594" s="85"/>
      <c r="AH594" s="85"/>
      <c r="AI594" s="85"/>
    </row>
    <row r="595" spans="1:35" s="86" customFormat="1" ht="31.5" customHeight="1">
      <c r="A595" s="87" t="s">
        <v>391</v>
      </c>
      <c r="B595" s="88" t="s">
        <v>644</v>
      </c>
      <c r="C595" s="88" t="s">
        <v>286</v>
      </c>
      <c r="D595" s="88" t="s">
        <v>344</v>
      </c>
      <c r="E595" s="93" t="s">
        <v>668</v>
      </c>
      <c r="F595" s="88" t="s">
        <v>662</v>
      </c>
      <c r="G595" s="90"/>
      <c r="H595" s="90">
        <v>6590.9</v>
      </c>
      <c r="I595" s="90">
        <f t="shared" si="36"/>
        <v>6590.9</v>
      </c>
      <c r="J595" s="85"/>
      <c r="K595" s="85"/>
      <c r="L595" s="85"/>
      <c r="M595" s="85"/>
      <c r="N595" s="85"/>
      <c r="O595" s="85"/>
      <c r="P595" s="85"/>
      <c r="Q595" s="85"/>
      <c r="R595" s="85"/>
      <c r="S595" s="85"/>
      <c r="T595" s="85"/>
      <c r="U595" s="85"/>
      <c r="V595" s="85"/>
      <c r="W595" s="85"/>
      <c r="X595" s="85"/>
      <c r="Y595" s="85"/>
      <c r="Z595" s="85"/>
      <c r="AA595" s="85"/>
      <c r="AB595" s="85"/>
      <c r="AC595" s="85"/>
      <c r="AD595" s="85"/>
      <c r="AE595" s="85"/>
      <c r="AF595" s="85"/>
      <c r="AG595" s="85"/>
      <c r="AH595" s="85"/>
      <c r="AI595" s="85"/>
    </row>
    <row r="596" spans="1:35" s="86" customFormat="1" ht="61.5" customHeight="1">
      <c r="A596" s="87" t="s">
        <v>669</v>
      </c>
      <c r="B596" s="88" t="s">
        <v>644</v>
      </c>
      <c r="C596" s="88" t="s">
        <v>286</v>
      </c>
      <c r="D596" s="88" t="s">
        <v>344</v>
      </c>
      <c r="E596" s="93" t="s">
        <v>670</v>
      </c>
      <c r="F596" s="88"/>
      <c r="G596" s="90">
        <f>G597</f>
        <v>0</v>
      </c>
      <c r="H596" s="90">
        <f>H597</f>
        <v>8782.22</v>
      </c>
      <c r="I596" s="90">
        <f>I597</f>
        <v>8782.22</v>
      </c>
      <c r="J596" s="85"/>
      <c r="K596" s="85"/>
      <c r="L596" s="85"/>
      <c r="M596" s="85"/>
      <c r="N596" s="85"/>
      <c r="O596" s="85"/>
      <c r="P596" s="85"/>
      <c r="Q596" s="85"/>
      <c r="R596" s="85"/>
      <c r="S596" s="85"/>
      <c r="T596" s="85"/>
      <c r="U596" s="85"/>
      <c r="V596" s="85"/>
      <c r="W596" s="85"/>
      <c r="X596" s="85"/>
      <c r="Y596" s="85"/>
      <c r="Z596" s="85"/>
      <c r="AA596" s="85"/>
      <c r="AB596" s="85"/>
      <c r="AC596" s="85"/>
      <c r="AD596" s="85"/>
      <c r="AE596" s="85"/>
      <c r="AF596" s="85"/>
      <c r="AG596" s="85"/>
      <c r="AH596" s="85"/>
      <c r="AI596" s="85"/>
    </row>
    <row r="597" spans="1:35" s="86" customFormat="1" ht="15.75" customHeight="1">
      <c r="A597" s="87" t="s">
        <v>4</v>
      </c>
      <c r="B597" s="88" t="s">
        <v>644</v>
      </c>
      <c r="C597" s="88" t="s">
        <v>286</v>
      </c>
      <c r="D597" s="88" t="s">
        <v>344</v>
      </c>
      <c r="E597" s="93" t="s">
        <v>670</v>
      </c>
      <c r="F597" s="88" t="s">
        <v>662</v>
      </c>
      <c r="G597" s="90"/>
      <c r="H597" s="90">
        <f>H598+H599</f>
        <v>8782.22</v>
      </c>
      <c r="I597" s="90">
        <f>I598+I599</f>
        <v>8782.22</v>
      </c>
      <c r="J597" s="85"/>
      <c r="K597" s="85"/>
      <c r="L597" s="85"/>
      <c r="M597" s="85"/>
      <c r="N597" s="85"/>
      <c r="O597" s="85"/>
      <c r="P597" s="85"/>
      <c r="Q597" s="85"/>
      <c r="R597" s="85"/>
      <c r="S597" s="85"/>
      <c r="T597" s="85"/>
      <c r="U597" s="85"/>
      <c r="V597" s="85"/>
      <c r="W597" s="85"/>
      <c r="X597" s="85"/>
      <c r="Y597" s="85"/>
      <c r="Z597" s="85"/>
      <c r="AA597" s="85"/>
      <c r="AB597" s="85"/>
      <c r="AC597" s="85"/>
      <c r="AD597" s="85"/>
      <c r="AE597" s="85"/>
      <c r="AF597" s="85"/>
      <c r="AG597" s="85"/>
      <c r="AH597" s="85"/>
      <c r="AI597" s="85"/>
    </row>
    <row r="598" spans="1:35" s="86" customFormat="1" ht="27" customHeight="1">
      <c r="A598" s="87" t="s">
        <v>395</v>
      </c>
      <c r="B598" s="88" t="s">
        <v>644</v>
      </c>
      <c r="C598" s="88" t="s">
        <v>286</v>
      </c>
      <c r="D598" s="88" t="s">
        <v>344</v>
      </c>
      <c r="E598" s="93" t="s">
        <v>670</v>
      </c>
      <c r="F598" s="88" t="s">
        <v>662</v>
      </c>
      <c r="G598" s="90"/>
      <c r="H598" s="90">
        <v>87.82</v>
      </c>
      <c r="I598" s="90">
        <f>G598+H598</f>
        <v>87.82</v>
      </c>
      <c r="J598" s="85"/>
      <c r="K598" s="85"/>
      <c r="L598" s="85"/>
      <c r="M598" s="85"/>
      <c r="N598" s="85"/>
      <c r="O598" s="85"/>
      <c r="P598" s="85"/>
      <c r="Q598" s="85"/>
      <c r="R598" s="85"/>
      <c r="S598" s="85"/>
      <c r="T598" s="85"/>
      <c r="U598" s="85"/>
      <c r="V598" s="85"/>
      <c r="W598" s="85"/>
      <c r="X598" s="85"/>
      <c r="Y598" s="85"/>
      <c r="Z598" s="85"/>
      <c r="AA598" s="85"/>
      <c r="AB598" s="85"/>
      <c r="AC598" s="85"/>
      <c r="AD598" s="85"/>
      <c r="AE598" s="85"/>
      <c r="AF598" s="85"/>
      <c r="AG598" s="85"/>
      <c r="AH598" s="85"/>
      <c r="AI598" s="85"/>
    </row>
    <row r="599" spans="1:35" s="86" customFormat="1" ht="32.25" customHeight="1">
      <c r="A599" s="87" t="s">
        <v>391</v>
      </c>
      <c r="B599" s="88" t="s">
        <v>644</v>
      </c>
      <c r="C599" s="88" t="s">
        <v>286</v>
      </c>
      <c r="D599" s="88" t="s">
        <v>344</v>
      </c>
      <c r="E599" s="93" t="s">
        <v>670</v>
      </c>
      <c r="F599" s="88" t="s">
        <v>662</v>
      </c>
      <c r="G599" s="90"/>
      <c r="H599" s="90">
        <v>8694.4</v>
      </c>
      <c r="I599" s="90">
        <f>G599+H599</f>
        <v>8694.4</v>
      </c>
      <c r="J599" s="85"/>
      <c r="K599" s="85"/>
      <c r="L599" s="85"/>
      <c r="M599" s="85"/>
      <c r="N599" s="85"/>
      <c r="O599" s="85"/>
      <c r="P599" s="85"/>
      <c r="Q599" s="85"/>
      <c r="R599" s="85"/>
      <c r="S599" s="85"/>
      <c r="T599" s="85"/>
      <c r="U599" s="85"/>
      <c r="V599" s="85"/>
      <c r="W599" s="85"/>
      <c r="X599" s="85"/>
      <c r="Y599" s="85"/>
      <c r="Z599" s="85"/>
      <c r="AA599" s="85"/>
      <c r="AB599" s="85"/>
      <c r="AC599" s="85"/>
      <c r="AD599" s="85"/>
      <c r="AE599" s="85"/>
      <c r="AF599" s="85"/>
      <c r="AG599" s="85"/>
      <c r="AH599" s="85"/>
      <c r="AI599" s="85"/>
    </row>
    <row r="600" spans="1:35" s="86" customFormat="1" ht="15.75">
      <c r="A600" s="87" t="s">
        <v>311</v>
      </c>
      <c r="B600" s="107">
        <v>992</v>
      </c>
      <c r="C600" s="117">
        <v>4</v>
      </c>
      <c r="D600" s="117">
        <v>9</v>
      </c>
      <c r="E600" s="118" t="s">
        <v>312</v>
      </c>
      <c r="F600" s="107"/>
      <c r="G600" s="90">
        <f>SUM(G601)</f>
        <v>18948.2</v>
      </c>
      <c r="H600" s="105">
        <f>H601</f>
        <v>-18948.2</v>
      </c>
      <c r="I600" s="90">
        <f>SUM(I601)</f>
        <v>0</v>
      </c>
      <c r="J600" s="85"/>
      <c r="K600" s="85"/>
      <c r="L600" s="85"/>
      <c r="M600" s="85"/>
      <c r="N600" s="85"/>
      <c r="O600" s="85"/>
      <c r="P600" s="85"/>
      <c r="Q600" s="85"/>
      <c r="R600" s="85"/>
      <c r="S600" s="85"/>
      <c r="T600" s="85"/>
      <c r="U600" s="85"/>
      <c r="V600" s="85"/>
      <c r="W600" s="85"/>
      <c r="X600" s="85"/>
      <c r="Y600" s="85"/>
      <c r="Z600" s="85"/>
      <c r="AA600" s="85"/>
      <c r="AB600" s="85"/>
      <c r="AC600" s="85"/>
      <c r="AD600" s="85"/>
      <c r="AE600" s="85"/>
      <c r="AF600" s="85"/>
      <c r="AG600" s="85"/>
      <c r="AH600" s="85"/>
      <c r="AI600" s="85"/>
    </row>
    <row r="601" spans="1:35" s="86" customFormat="1" ht="47.25">
      <c r="A601" s="87" t="s">
        <v>671</v>
      </c>
      <c r="B601" s="107">
        <v>992</v>
      </c>
      <c r="C601" s="117">
        <v>4</v>
      </c>
      <c r="D601" s="117">
        <v>9</v>
      </c>
      <c r="E601" s="118" t="s">
        <v>672</v>
      </c>
      <c r="F601" s="107"/>
      <c r="G601" s="90">
        <f>SUM(G602)</f>
        <v>18948.2</v>
      </c>
      <c r="H601" s="105">
        <f>H602</f>
        <v>-18948.2</v>
      </c>
      <c r="I601" s="90">
        <f>SUM(I602)</f>
        <v>0</v>
      </c>
      <c r="J601" s="85"/>
      <c r="K601" s="85"/>
      <c r="L601" s="85"/>
      <c r="M601" s="85"/>
      <c r="N601" s="85"/>
      <c r="O601" s="85"/>
      <c r="P601" s="85"/>
      <c r="Q601" s="85"/>
      <c r="R601" s="85"/>
      <c r="S601" s="85"/>
      <c r="T601" s="85"/>
      <c r="U601" s="85"/>
      <c r="V601" s="85"/>
      <c r="W601" s="85"/>
      <c r="X601" s="85"/>
      <c r="Y601" s="85"/>
      <c r="Z601" s="85"/>
      <c r="AA601" s="85"/>
      <c r="AB601" s="85"/>
      <c r="AC601" s="85"/>
      <c r="AD601" s="85"/>
      <c r="AE601" s="85"/>
      <c r="AF601" s="85"/>
      <c r="AG601" s="85"/>
      <c r="AH601" s="85"/>
      <c r="AI601" s="85"/>
    </row>
    <row r="602" spans="1:35" s="86" customFormat="1" ht="15.75">
      <c r="A602" s="87" t="s">
        <v>4</v>
      </c>
      <c r="B602" s="107">
        <v>992</v>
      </c>
      <c r="C602" s="117">
        <v>4</v>
      </c>
      <c r="D602" s="117">
        <v>9</v>
      </c>
      <c r="E602" s="118" t="s">
        <v>672</v>
      </c>
      <c r="F602" s="107">
        <v>540</v>
      </c>
      <c r="G602" s="90">
        <v>18948.2</v>
      </c>
      <c r="H602" s="105">
        <v>-18948.2</v>
      </c>
      <c r="I602" s="90">
        <f>SUM(G602:H602)</f>
        <v>0</v>
      </c>
      <c r="J602" s="85"/>
      <c r="K602" s="85"/>
      <c r="L602" s="85"/>
      <c r="M602" s="85"/>
      <c r="N602" s="85"/>
      <c r="O602" s="85"/>
      <c r="P602" s="85"/>
      <c r="Q602" s="85"/>
      <c r="R602" s="85"/>
      <c r="S602" s="85"/>
      <c r="T602" s="85"/>
      <c r="U602" s="85"/>
      <c r="V602" s="85"/>
      <c r="W602" s="85"/>
      <c r="X602" s="85"/>
      <c r="Y602" s="85"/>
      <c r="Z602" s="85"/>
      <c r="AA602" s="85"/>
      <c r="AB602" s="85"/>
      <c r="AC602" s="85"/>
      <c r="AD602" s="85"/>
      <c r="AE602" s="85"/>
      <c r="AF602" s="85"/>
      <c r="AG602" s="85"/>
      <c r="AH602" s="85"/>
      <c r="AI602" s="85"/>
    </row>
    <row r="603" spans="1:35" s="86" customFormat="1" ht="15.75">
      <c r="A603" s="102" t="s">
        <v>373</v>
      </c>
      <c r="B603" s="92" t="s">
        <v>644</v>
      </c>
      <c r="C603" s="117">
        <v>5</v>
      </c>
      <c r="D603" s="117">
        <v>0</v>
      </c>
      <c r="E603" s="118"/>
      <c r="F603" s="107"/>
      <c r="G603" s="89">
        <f>SUM(G620,G629,G604)</f>
        <v>37140.52</v>
      </c>
      <c r="H603" s="89">
        <f>SUM(H620,H629,H604)</f>
        <v>4580</v>
      </c>
      <c r="I603" s="89">
        <f>SUM(I620,I629,I604)</f>
        <v>41720.52</v>
      </c>
      <c r="J603" s="85"/>
      <c r="K603" s="85"/>
      <c r="L603" s="85"/>
      <c r="M603" s="85"/>
      <c r="N603" s="85"/>
      <c r="O603" s="85"/>
      <c r="P603" s="85"/>
      <c r="Q603" s="85"/>
      <c r="R603" s="85"/>
      <c r="S603" s="85"/>
      <c r="T603" s="85"/>
      <c r="U603" s="85"/>
      <c r="V603" s="85"/>
      <c r="W603" s="85"/>
      <c r="X603" s="85"/>
      <c r="Y603" s="85"/>
      <c r="Z603" s="85"/>
      <c r="AA603" s="85"/>
      <c r="AB603" s="85"/>
      <c r="AC603" s="85"/>
      <c r="AD603" s="85"/>
      <c r="AE603" s="85"/>
      <c r="AF603" s="85"/>
      <c r="AG603" s="85"/>
      <c r="AH603" s="85"/>
      <c r="AI603" s="85"/>
    </row>
    <row r="604" spans="1:35" s="86" customFormat="1" ht="15.75">
      <c r="A604" s="87" t="s">
        <v>374</v>
      </c>
      <c r="B604" s="92" t="s">
        <v>644</v>
      </c>
      <c r="C604" s="117">
        <v>5</v>
      </c>
      <c r="D604" s="117">
        <v>1</v>
      </c>
      <c r="E604" s="118"/>
      <c r="F604" s="107"/>
      <c r="G604" s="89">
        <f>SUM(G605,G614)</f>
        <v>22068.28</v>
      </c>
      <c r="H604" s="89">
        <f>H605+H614+H617</f>
        <v>4580</v>
      </c>
      <c r="I604" s="89">
        <f>I605+I614+I617</f>
        <v>26648.28</v>
      </c>
      <c r="J604" s="85"/>
      <c r="K604" s="85"/>
      <c r="L604" s="85"/>
      <c r="M604" s="85"/>
      <c r="N604" s="85"/>
      <c r="O604" s="85"/>
      <c r="P604" s="85"/>
      <c r="Q604" s="85"/>
      <c r="R604" s="85"/>
      <c r="S604" s="85"/>
      <c r="T604" s="85"/>
      <c r="U604" s="85"/>
      <c r="V604" s="85"/>
      <c r="W604" s="85"/>
      <c r="X604" s="85"/>
      <c r="Y604" s="85"/>
      <c r="Z604" s="85"/>
      <c r="AA604" s="85"/>
      <c r="AB604" s="85"/>
      <c r="AC604" s="85"/>
      <c r="AD604" s="85"/>
      <c r="AE604" s="85"/>
      <c r="AF604" s="85"/>
      <c r="AG604" s="85"/>
      <c r="AH604" s="85"/>
      <c r="AI604" s="85"/>
    </row>
    <row r="605" spans="1:35" s="86" customFormat="1" ht="47.25">
      <c r="A605" s="87" t="s">
        <v>375</v>
      </c>
      <c r="B605" s="92" t="s">
        <v>644</v>
      </c>
      <c r="C605" s="88" t="s">
        <v>125</v>
      </c>
      <c r="D605" s="88" t="s">
        <v>117</v>
      </c>
      <c r="E605" s="88" t="s">
        <v>376</v>
      </c>
      <c r="F605" s="88"/>
      <c r="G605" s="90">
        <f>SUM(G606,G609)</f>
        <v>16747.98</v>
      </c>
      <c r="H605" s="90">
        <f>SUM(H606,H609)</f>
        <v>0</v>
      </c>
      <c r="I605" s="90">
        <f>SUM(I606,I609)</f>
        <v>16747.98</v>
      </c>
      <c r="J605" s="85"/>
      <c r="K605" s="85"/>
      <c r="L605" s="85"/>
      <c r="M605" s="85"/>
      <c r="N605" s="85"/>
      <c r="O605" s="85"/>
      <c r="P605" s="85"/>
      <c r="Q605" s="85"/>
      <c r="R605" s="85"/>
      <c r="S605" s="85"/>
      <c r="T605" s="85"/>
      <c r="U605" s="85"/>
      <c r="V605" s="85"/>
      <c r="W605" s="85"/>
      <c r="X605" s="85"/>
      <c r="Y605" s="85"/>
      <c r="Z605" s="85"/>
      <c r="AA605" s="85"/>
      <c r="AB605" s="85"/>
      <c r="AC605" s="85"/>
      <c r="AD605" s="85"/>
      <c r="AE605" s="85"/>
      <c r="AF605" s="85"/>
      <c r="AG605" s="85"/>
      <c r="AH605" s="85"/>
      <c r="AI605" s="85"/>
    </row>
    <row r="606" spans="1:35" s="86" customFormat="1" ht="94.5">
      <c r="A606" s="87" t="s">
        <v>377</v>
      </c>
      <c r="B606" s="92" t="s">
        <v>644</v>
      </c>
      <c r="C606" s="88" t="s">
        <v>125</v>
      </c>
      <c r="D606" s="88" t="s">
        <v>117</v>
      </c>
      <c r="E606" s="88" t="s">
        <v>378</v>
      </c>
      <c r="F606" s="88"/>
      <c r="G606" s="90">
        <f aca="true" t="shared" si="37" ref="G606:I607">G607</f>
        <v>15251.72</v>
      </c>
      <c r="H606" s="90">
        <f t="shared" si="37"/>
        <v>0</v>
      </c>
      <c r="I606" s="90">
        <f t="shared" si="37"/>
        <v>15251.72</v>
      </c>
      <c r="J606" s="85"/>
      <c r="K606" s="85"/>
      <c r="L606" s="85"/>
      <c r="M606" s="85"/>
      <c r="N606" s="85"/>
      <c r="O606" s="85"/>
      <c r="P606" s="85"/>
      <c r="Q606" s="85"/>
      <c r="R606" s="85"/>
      <c r="S606" s="85"/>
      <c r="T606" s="85"/>
      <c r="U606" s="85"/>
      <c r="V606" s="85"/>
      <c r="W606" s="85"/>
      <c r="X606" s="85"/>
      <c r="Y606" s="85"/>
      <c r="Z606" s="85"/>
      <c r="AA606" s="85"/>
      <c r="AB606" s="85"/>
      <c r="AC606" s="85"/>
      <c r="AD606" s="85"/>
      <c r="AE606" s="85"/>
      <c r="AF606" s="85"/>
      <c r="AG606" s="85"/>
      <c r="AH606" s="85"/>
      <c r="AI606" s="85"/>
    </row>
    <row r="607" spans="1:35" s="86" customFormat="1" ht="78.75">
      <c r="A607" s="87" t="s">
        <v>379</v>
      </c>
      <c r="B607" s="92" t="s">
        <v>644</v>
      </c>
      <c r="C607" s="88" t="s">
        <v>125</v>
      </c>
      <c r="D607" s="88" t="s">
        <v>117</v>
      </c>
      <c r="E607" s="88" t="s">
        <v>380</v>
      </c>
      <c r="F607" s="88"/>
      <c r="G607" s="90">
        <f t="shared" si="37"/>
        <v>15251.72</v>
      </c>
      <c r="H607" s="90">
        <f t="shared" si="37"/>
        <v>0</v>
      </c>
      <c r="I607" s="90">
        <f t="shared" si="37"/>
        <v>15251.72</v>
      </c>
      <c r="J607" s="85"/>
      <c r="K607" s="85"/>
      <c r="L607" s="85"/>
      <c r="M607" s="85"/>
      <c r="N607" s="85"/>
      <c r="O607" s="85"/>
      <c r="P607" s="85"/>
      <c r="Q607" s="85"/>
      <c r="R607" s="85"/>
      <c r="S607" s="85"/>
      <c r="T607" s="85"/>
      <c r="U607" s="85"/>
      <c r="V607" s="85"/>
      <c r="W607" s="85"/>
      <c r="X607" s="85"/>
      <c r="Y607" s="85"/>
      <c r="Z607" s="85"/>
      <c r="AA607" s="85"/>
      <c r="AB607" s="85"/>
      <c r="AC607" s="85"/>
      <c r="AD607" s="85"/>
      <c r="AE607" s="85"/>
      <c r="AF607" s="85"/>
      <c r="AG607" s="85"/>
      <c r="AH607" s="85"/>
      <c r="AI607" s="85"/>
    </row>
    <row r="608" spans="1:35" s="86" customFormat="1" ht="15.75">
      <c r="A608" s="87" t="s">
        <v>4</v>
      </c>
      <c r="B608" s="92" t="s">
        <v>644</v>
      </c>
      <c r="C608" s="88" t="s">
        <v>125</v>
      </c>
      <c r="D608" s="88" t="s">
        <v>117</v>
      </c>
      <c r="E608" s="88" t="s">
        <v>380</v>
      </c>
      <c r="F608" s="88" t="s">
        <v>662</v>
      </c>
      <c r="G608" s="90">
        <v>15251.72</v>
      </c>
      <c r="H608" s="90"/>
      <c r="I608" s="90">
        <f>SUM(G608:H608)</f>
        <v>15251.72</v>
      </c>
      <c r="J608" s="85"/>
      <c r="K608" s="85"/>
      <c r="L608" s="85"/>
      <c r="M608" s="85"/>
      <c r="N608" s="85"/>
      <c r="O608" s="85"/>
      <c r="P608" s="85"/>
      <c r="Q608" s="85"/>
      <c r="R608" s="85"/>
      <c r="S608" s="85"/>
      <c r="T608" s="85"/>
      <c r="U608" s="85"/>
      <c r="V608" s="85"/>
      <c r="W608" s="85"/>
      <c r="X608" s="85"/>
      <c r="Y608" s="85"/>
      <c r="Z608" s="85"/>
      <c r="AA608" s="85"/>
      <c r="AB608" s="85"/>
      <c r="AC608" s="85"/>
      <c r="AD608" s="85"/>
      <c r="AE608" s="85"/>
      <c r="AF608" s="85"/>
      <c r="AG608" s="85"/>
      <c r="AH608" s="85"/>
      <c r="AI608" s="85"/>
    </row>
    <row r="609" spans="1:35" s="86" customFormat="1" ht="51" customHeight="1">
      <c r="A609" s="87" t="s">
        <v>387</v>
      </c>
      <c r="B609" s="92" t="s">
        <v>644</v>
      </c>
      <c r="C609" s="88" t="s">
        <v>125</v>
      </c>
      <c r="D609" s="88" t="s">
        <v>117</v>
      </c>
      <c r="E609" s="88" t="s">
        <v>388</v>
      </c>
      <c r="F609" s="88"/>
      <c r="G609" s="90">
        <f aca="true" t="shared" si="38" ref="G609:I612">G610</f>
        <v>1496.26</v>
      </c>
      <c r="H609" s="90">
        <f t="shared" si="38"/>
        <v>0</v>
      </c>
      <c r="I609" s="90">
        <f t="shared" si="38"/>
        <v>1496.26</v>
      </c>
      <c r="J609" s="85"/>
      <c r="K609" s="85"/>
      <c r="L609" s="85"/>
      <c r="M609" s="85"/>
      <c r="N609" s="85"/>
      <c r="O609" s="85"/>
      <c r="P609" s="85"/>
      <c r="Q609" s="85"/>
      <c r="R609" s="85"/>
      <c r="S609" s="85"/>
      <c r="T609" s="85"/>
      <c r="U609" s="85"/>
      <c r="V609" s="85"/>
      <c r="W609" s="85"/>
      <c r="X609" s="85"/>
      <c r="Y609" s="85"/>
      <c r="Z609" s="85"/>
      <c r="AA609" s="85"/>
      <c r="AB609" s="85"/>
      <c r="AC609" s="85"/>
      <c r="AD609" s="85"/>
      <c r="AE609" s="85"/>
      <c r="AF609" s="85"/>
      <c r="AG609" s="85"/>
      <c r="AH609" s="85"/>
      <c r="AI609" s="85"/>
    </row>
    <row r="610" spans="1:35" s="86" customFormat="1" ht="31.5">
      <c r="A610" s="87" t="s">
        <v>389</v>
      </c>
      <c r="B610" s="92" t="s">
        <v>644</v>
      </c>
      <c r="C610" s="88" t="s">
        <v>125</v>
      </c>
      <c r="D610" s="88" t="s">
        <v>117</v>
      </c>
      <c r="E610" s="88" t="s">
        <v>390</v>
      </c>
      <c r="F610" s="88"/>
      <c r="G610" s="90">
        <f t="shared" si="38"/>
        <v>1496.26</v>
      </c>
      <c r="H610" s="90">
        <f t="shared" si="38"/>
        <v>0</v>
      </c>
      <c r="I610" s="90">
        <f t="shared" si="38"/>
        <v>1496.26</v>
      </c>
      <c r="J610" s="85"/>
      <c r="K610" s="85"/>
      <c r="L610" s="85"/>
      <c r="M610" s="85"/>
      <c r="N610" s="85"/>
      <c r="O610" s="85"/>
      <c r="P610" s="85"/>
      <c r="Q610" s="85"/>
      <c r="R610" s="85"/>
      <c r="S610" s="85"/>
      <c r="T610" s="85"/>
      <c r="U610" s="85"/>
      <c r="V610" s="85"/>
      <c r="W610" s="85"/>
      <c r="X610" s="85"/>
      <c r="Y610" s="85"/>
      <c r="Z610" s="85"/>
      <c r="AA610" s="85"/>
      <c r="AB610" s="85"/>
      <c r="AC610" s="85"/>
      <c r="AD610" s="85"/>
      <c r="AE610" s="85"/>
      <c r="AF610" s="85"/>
      <c r="AG610" s="85"/>
      <c r="AH610" s="85"/>
      <c r="AI610" s="85"/>
    </row>
    <row r="611" spans="1:35" s="86" customFormat="1" ht="15.75">
      <c r="A611" s="87" t="s">
        <v>4</v>
      </c>
      <c r="B611" s="92" t="s">
        <v>644</v>
      </c>
      <c r="C611" s="88" t="s">
        <v>125</v>
      </c>
      <c r="D611" s="88" t="s">
        <v>117</v>
      </c>
      <c r="E611" s="88" t="s">
        <v>390</v>
      </c>
      <c r="F611" s="88" t="s">
        <v>662</v>
      </c>
      <c r="G611" s="90">
        <f t="shared" si="38"/>
        <v>1496.26</v>
      </c>
      <c r="H611" s="90">
        <f t="shared" si="38"/>
        <v>0</v>
      </c>
      <c r="I611" s="90">
        <f t="shared" si="38"/>
        <v>1496.26</v>
      </c>
      <c r="J611" s="85"/>
      <c r="K611" s="85"/>
      <c r="L611" s="85"/>
      <c r="M611" s="85"/>
      <c r="N611" s="85"/>
      <c r="O611" s="85"/>
      <c r="P611" s="85"/>
      <c r="Q611" s="85"/>
      <c r="R611" s="85"/>
      <c r="S611" s="85"/>
      <c r="T611" s="85"/>
      <c r="U611" s="85"/>
      <c r="V611" s="85"/>
      <c r="W611" s="85"/>
      <c r="X611" s="85"/>
      <c r="Y611" s="85"/>
      <c r="Z611" s="85"/>
      <c r="AA611" s="85"/>
      <c r="AB611" s="85"/>
      <c r="AC611" s="85"/>
      <c r="AD611" s="85"/>
      <c r="AE611" s="85"/>
      <c r="AF611" s="85"/>
      <c r="AG611" s="85"/>
      <c r="AH611" s="85"/>
      <c r="AI611" s="85"/>
    </row>
    <row r="612" spans="1:35" s="86" customFormat="1" ht="31.5">
      <c r="A612" s="87" t="s">
        <v>562</v>
      </c>
      <c r="B612" s="92" t="s">
        <v>644</v>
      </c>
      <c r="C612" s="88" t="s">
        <v>125</v>
      </c>
      <c r="D612" s="88" t="s">
        <v>117</v>
      </c>
      <c r="E612" s="88" t="s">
        <v>390</v>
      </c>
      <c r="F612" s="88" t="s">
        <v>662</v>
      </c>
      <c r="G612" s="90">
        <f t="shared" si="38"/>
        <v>1496.26</v>
      </c>
      <c r="H612" s="90">
        <f t="shared" si="38"/>
        <v>0</v>
      </c>
      <c r="I612" s="90">
        <f t="shared" si="38"/>
        <v>1496.26</v>
      </c>
      <c r="J612" s="85"/>
      <c r="K612" s="85"/>
      <c r="L612" s="85"/>
      <c r="M612" s="85"/>
      <c r="N612" s="85"/>
      <c r="O612" s="85"/>
      <c r="P612" s="85"/>
      <c r="Q612" s="85"/>
      <c r="R612" s="85"/>
      <c r="S612" s="85"/>
      <c r="T612" s="85"/>
      <c r="U612" s="85"/>
      <c r="V612" s="85"/>
      <c r="W612" s="85"/>
      <c r="X612" s="85"/>
      <c r="Y612" s="85"/>
      <c r="Z612" s="85"/>
      <c r="AA612" s="85"/>
      <c r="AB612" s="85"/>
      <c r="AC612" s="85"/>
      <c r="AD612" s="85"/>
      <c r="AE612" s="85"/>
      <c r="AF612" s="85"/>
      <c r="AG612" s="85"/>
      <c r="AH612" s="85"/>
      <c r="AI612" s="85"/>
    </row>
    <row r="613" spans="1:35" s="86" customFormat="1" ht="31.5">
      <c r="A613" s="87" t="s">
        <v>391</v>
      </c>
      <c r="B613" s="92" t="s">
        <v>644</v>
      </c>
      <c r="C613" s="88" t="s">
        <v>125</v>
      </c>
      <c r="D613" s="88" t="s">
        <v>117</v>
      </c>
      <c r="E613" s="88" t="s">
        <v>390</v>
      </c>
      <c r="F613" s="88" t="s">
        <v>662</v>
      </c>
      <c r="G613" s="90">
        <v>1496.26</v>
      </c>
      <c r="H613" s="90"/>
      <c r="I613" s="90">
        <f>SUM(G613:H613)</f>
        <v>1496.26</v>
      </c>
      <c r="J613" s="85"/>
      <c r="K613" s="85"/>
      <c r="L613" s="85"/>
      <c r="M613" s="85"/>
      <c r="N613" s="85"/>
      <c r="O613" s="85"/>
      <c r="P613" s="85"/>
      <c r="Q613" s="85"/>
      <c r="R613" s="85"/>
      <c r="S613" s="85"/>
      <c r="T613" s="85"/>
      <c r="U613" s="85"/>
      <c r="V613" s="85"/>
      <c r="W613" s="85"/>
      <c r="X613" s="85"/>
      <c r="Y613" s="85"/>
      <c r="Z613" s="85"/>
      <c r="AA613" s="85"/>
      <c r="AB613" s="85"/>
      <c r="AC613" s="85"/>
      <c r="AD613" s="85"/>
      <c r="AE613" s="85"/>
      <c r="AF613" s="85"/>
      <c r="AG613" s="85"/>
      <c r="AH613" s="85"/>
      <c r="AI613" s="85"/>
    </row>
    <row r="614" spans="1:35" s="86" customFormat="1" ht="94.5" customHeight="1">
      <c r="A614" s="96" t="s">
        <v>673</v>
      </c>
      <c r="B614" s="92" t="s">
        <v>644</v>
      </c>
      <c r="C614" s="88" t="s">
        <v>125</v>
      </c>
      <c r="D614" s="88" t="s">
        <v>117</v>
      </c>
      <c r="E614" s="88" t="s">
        <v>674</v>
      </c>
      <c r="F614" s="88"/>
      <c r="G614" s="90">
        <f aca="true" t="shared" si="39" ref="G614:I615">G615</f>
        <v>5320.3</v>
      </c>
      <c r="H614" s="90">
        <f t="shared" si="39"/>
        <v>0</v>
      </c>
      <c r="I614" s="90">
        <f t="shared" si="39"/>
        <v>5320.3</v>
      </c>
      <c r="J614" s="85"/>
      <c r="K614" s="85"/>
      <c r="L614" s="85"/>
      <c r="M614" s="85"/>
      <c r="N614" s="85"/>
      <c r="O614" s="85"/>
      <c r="P614" s="85"/>
      <c r="Q614" s="85"/>
      <c r="R614" s="85"/>
      <c r="S614" s="85"/>
      <c r="T614" s="85"/>
      <c r="U614" s="85"/>
      <c r="V614" s="85"/>
      <c r="W614" s="85"/>
      <c r="X614" s="85"/>
      <c r="Y614" s="85"/>
      <c r="Z614" s="85"/>
      <c r="AA614" s="85"/>
      <c r="AB614" s="85"/>
      <c r="AC614" s="85"/>
      <c r="AD614" s="85"/>
      <c r="AE614" s="85"/>
      <c r="AF614" s="85"/>
      <c r="AG614" s="85"/>
      <c r="AH614" s="85"/>
      <c r="AI614" s="85"/>
    </row>
    <row r="615" spans="1:35" s="86" customFormat="1" ht="30" customHeight="1">
      <c r="A615" s="87" t="s">
        <v>675</v>
      </c>
      <c r="B615" s="92" t="s">
        <v>644</v>
      </c>
      <c r="C615" s="88" t="s">
        <v>125</v>
      </c>
      <c r="D615" s="88" t="s">
        <v>117</v>
      </c>
      <c r="E615" s="88" t="s">
        <v>676</v>
      </c>
      <c r="F615" s="88"/>
      <c r="G615" s="90">
        <f t="shared" si="39"/>
        <v>5320.3</v>
      </c>
      <c r="H615" s="90">
        <f t="shared" si="39"/>
        <v>0</v>
      </c>
      <c r="I615" s="90">
        <f t="shared" si="39"/>
        <v>5320.3</v>
      </c>
      <c r="J615" s="85"/>
      <c r="K615" s="85"/>
      <c r="L615" s="85"/>
      <c r="M615" s="85"/>
      <c r="N615" s="85"/>
      <c r="O615" s="85"/>
      <c r="P615" s="85"/>
      <c r="Q615" s="85"/>
      <c r="R615" s="85"/>
      <c r="S615" s="85"/>
      <c r="T615" s="85"/>
      <c r="U615" s="85"/>
      <c r="V615" s="85"/>
      <c r="W615" s="85"/>
      <c r="X615" s="85"/>
      <c r="Y615" s="85"/>
      <c r="Z615" s="85"/>
      <c r="AA615" s="85"/>
      <c r="AB615" s="85"/>
      <c r="AC615" s="85"/>
      <c r="AD615" s="85"/>
      <c r="AE615" s="85"/>
      <c r="AF615" s="85"/>
      <c r="AG615" s="85"/>
      <c r="AH615" s="85"/>
      <c r="AI615" s="85"/>
    </row>
    <row r="616" spans="1:35" s="86" customFormat="1" ht="15.75">
      <c r="A616" s="87" t="s">
        <v>4</v>
      </c>
      <c r="B616" s="92" t="s">
        <v>644</v>
      </c>
      <c r="C616" s="88" t="s">
        <v>125</v>
      </c>
      <c r="D616" s="88" t="s">
        <v>117</v>
      </c>
      <c r="E616" s="88" t="s">
        <v>676</v>
      </c>
      <c r="F616" s="88" t="s">
        <v>662</v>
      </c>
      <c r="G616" s="90">
        <v>5320.3</v>
      </c>
      <c r="H616" s="90"/>
      <c r="I616" s="90">
        <f>SUM(G616:H616)</f>
        <v>5320.3</v>
      </c>
      <c r="J616" s="85"/>
      <c r="K616" s="85"/>
      <c r="L616" s="85"/>
      <c r="M616" s="85"/>
      <c r="N616" s="85"/>
      <c r="O616" s="85"/>
      <c r="P616" s="85"/>
      <c r="Q616" s="85"/>
      <c r="R616" s="85"/>
      <c r="S616" s="85"/>
      <c r="T616" s="85"/>
      <c r="U616" s="85"/>
      <c r="V616" s="85"/>
      <c r="W616" s="85"/>
      <c r="X616" s="85"/>
      <c r="Y616" s="85"/>
      <c r="Z616" s="85"/>
      <c r="AA616" s="85"/>
      <c r="AB616" s="85"/>
      <c r="AC616" s="85"/>
      <c r="AD616" s="85"/>
      <c r="AE616" s="85"/>
      <c r="AF616" s="85"/>
      <c r="AG616" s="85"/>
      <c r="AH616" s="85"/>
      <c r="AI616" s="85"/>
    </row>
    <row r="617" spans="1:35" s="86" customFormat="1" ht="15.75">
      <c r="A617" s="87" t="s">
        <v>311</v>
      </c>
      <c r="B617" s="92" t="s">
        <v>644</v>
      </c>
      <c r="C617" s="88" t="s">
        <v>125</v>
      </c>
      <c r="D617" s="88" t="s">
        <v>117</v>
      </c>
      <c r="E617" s="88" t="s">
        <v>312</v>
      </c>
      <c r="F617" s="88"/>
      <c r="G617" s="90">
        <f>G618</f>
        <v>0</v>
      </c>
      <c r="H617" s="90">
        <f>H618</f>
        <v>4580</v>
      </c>
      <c r="I617" s="90">
        <f>G617+H617</f>
        <v>4580</v>
      </c>
      <c r="J617" s="85"/>
      <c r="K617" s="85"/>
      <c r="L617" s="85"/>
      <c r="M617" s="85"/>
      <c r="N617" s="85"/>
      <c r="O617" s="85"/>
      <c r="P617" s="85"/>
      <c r="Q617" s="85"/>
      <c r="R617" s="85"/>
      <c r="S617" s="85"/>
      <c r="T617" s="85"/>
      <c r="U617" s="85"/>
      <c r="V617" s="85"/>
      <c r="W617" s="85"/>
      <c r="X617" s="85"/>
      <c r="Y617" s="85"/>
      <c r="Z617" s="85"/>
      <c r="AA617" s="85"/>
      <c r="AB617" s="85"/>
      <c r="AC617" s="85"/>
      <c r="AD617" s="85"/>
      <c r="AE617" s="85"/>
      <c r="AF617" s="85"/>
      <c r="AG617" s="85"/>
      <c r="AH617" s="85"/>
      <c r="AI617" s="85"/>
    </row>
    <row r="618" spans="1:35" s="86" customFormat="1" ht="48.75" customHeight="1">
      <c r="A618" s="87" t="s">
        <v>677</v>
      </c>
      <c r="B618" s="92" t="s">
        <v>644</v>
      </c>
      <c r="C618" s="88" t="s">
        <v>125</v>
      </c>
      <c r="D618" s="88" t="s">
        <v>117</v>
      </c>
      <c r="E618" s="88" t="s">
        <v>401</v>
      </c>
      <c r="F618" s="88"/>
      <c r="G618" s="90">
        <f>G619</f>
        <v>0</v>
      </c>
      <c r="H618" s="90">
        <f>H619</f>
        <v>4580</v>
      </c>
      <c r="I618" s="90">
        <f>I619</f>
        <v>4580</v>
      </c>
      <c r="J618" s="85"/>
      <c r="K618" s="85"/>
      <c r="L618" s="85"/>
      <c r="M618" s="85"/>
      <c r="N618" s="85"/>
      <c r="O618" s="85"/>
      <c r="P618" s="85"/>
      <c r="Q618" s="85"/>
      <c r="R618" s="85"/>
      <c r="S618" s="85"/>
      <c r="T618" s="85"/>
      <c r="U618" s="85"/>
      <c r="V618" s="85"/>
      <c r="W618" s="85"/>
      <c r="X618" s="85"/>
      <c r="Y618" s="85"/>
      <c r="Z618" s="85"/>
      <c r="AA618" s="85"/>
      <c r="AB618" s="85"/>
      <c r="AC618" s="85"/>
      <c r="AD618" s="85"/>
      <c r="AE618" s="85"/>
      <c r="AF618" s="85"/>
      <c r="AG618" s="85"/>
      <c r="AH618" s="85"/>
      <c r="AI618" s="85"/>
    </row>
    <row r="619" spans="1:35" s="86" customFormat="1" ht="15.75">
      <c r="A619" s="87" t="s">
        <v>4</v>
      </c>
      <c r="B619" s="92" t="s">
        <v>644</v>
      </c>
      <c r="C619" s="88" t="s">
        <v>125</v>
      </c>
      <c r="D619" s="88" t="s">
        <v>117</v>
      </c>
      <c r="E619" s="88" t="s">
        <v>678</v>
      </c>
      <c r="F619" s="88" t="s">
        <v>662</v>
      </c>
      <c r="G619" s="90"/>
      <c r="H619" s="90">
        <v>4580</v>
      </c>
      <c r="I619" s="90">
        <f>G619+H619</f>
        <v>4580</v>
      </c>
      <c r="J619" s="85"/>
      <c r="K619" s="85"/>
      <c r="L619" s="85"/>
      <c r="M619" s="85"/>
      <c r="N619" s="85"/>
      <c r="O619" s="85"/>
      <c r="P619" s="85"/>
      <c r="Q619" s="85"/>
      <c r="R619" s="85"/>
      <c r="S619" s="85"/>
      <c r="T619" s="85"/>
      <c r="U619" s="85"/>
      <c r="V619" s="85"/>
      <c r="W619" s="85"/>
      <c r="X619" s="85"/>
      <c r="Y619" s="85"/>
      <c r="Z619" s="85"/>
      <c r="AA619" s="85"/>
      <c r="AB619" s="85"/>
      <c r="AC619" s="85"/>
      <c r="AD619" s="85"/>
      <c r="AE619" s="85"/>
      <c r="AF619" s="85"/>
      <c r="AG619" s="85"/>
      <c r="AH619" s="85"/>
      <c r="AI619" s="85"/>
    </row>
    <row r="620" spans="1:35" s="86" customFormat="1" ht="15.75">
      <c r="A620" s="102" t="s">
        <v>404</v>
      </c>
      <c r="B620" s="92" t="s">
        <v>644</v>
      </c>
      <c r="C620" s="117">
        <v>5</v>
      </c>
      <c r="D620" s="117">
        <v>2</v>
      </c>
      <c r="E620" s="118"/>
      <c r="F620" s="107"/>
      <c r="G620" s="89">
        <f>SUM(G621,G626)</f>
        <v>12357.24</v>
      </c>
      <c r="H620" s="89">
        <f>SUM(H621,H626)</f>
        <v>0</v>
      </c>
      <c r="I620" s="89">
        <f>SUM(I621,I626)</f>
        <v>12357.24</v>
      </c>
      <c r="J620" s="85"/>
      <c r="K620" s="85"/>
      <c r="L620" s="85"/>
      <c r="M620" s="85"/>
      <c r="N620" s="85"/>
      <c r="O620" s="85"/>
      <c r="P620" s="85"/>
      <c r="Q620" s="85"/>
      <c r="R620" s="85"/>
      <c r="S620" s="85"/>
      <c r="T620" s="85"/>
      <c r="U620" s="85"/>
      <c r="V620" s="85"/>
      <c r="W620" s="85"/>
      <c r="X620" s="85"/>
      <c r="Y620" s="85"/>
      <c r="Z620" s="85"/>
      <c r="AA620" s="85"/>
      <c r="AB620" s="85"/>
      <c r="AC620" s="85"/>
      <c r="AD620" s="85"/>
      <c r="AE620" s="85"/>
      <c r="AF620" s="85"/>
      <c r="AG620" s="85"/>
      <c r="AH620" s="85"/>
      <c r="AI620" s="85"/>
    </row>
    <row r="621" spans="1:35" s="86" customFormat="1" ht="15.75">
      <c r="A621" s="102" t="s">
        <v>435</v>
      </c>
      <c r="B621" s="92" t="s">
        <v>644</v>
      </c>
      <c r="C621" s="117">
        <v>5</v>
      </c>
      <c r="D621" s="117">
        <v>2</v>
      </c>
      <c r="E621" s="118">
        <v>5220000</v>
      </c>
      <c r="F621" s="107"/>
      <c r="G621" s="90">
        <f>SUM(G622,G624)</f>
        <v>10862.74</v>
      </c>
      <c r="H621" s="90">
        <f>SUM(H622,H624)</f>
        <v>0</v>
      </c>
      <c r="I621" s="90">
        <f>SUM(I622,I624)</f>
        <v>10862.74</v>
      </c>
      <c r="J621" s="85"/>
      <c r="K621" s="85"/>
      <c r="L621" s="85"/>
      <c r="M621" s="85"/>
      <c r="N621" s="85"/>
      <c r="O621" s="85"/>
      <c r="P621" s="85"/>
      <c r="Q621" s="85"/>
      <c r="R621" s="85"/>
      <c r="S621" s="85"/>
      <c r="T621" s="85"/>
      <c r="U621" s="85"/>
      <c r="V621" s="85"/>
      <c r="W621" s="85"/>
      <c r="X621" s="85"/>
      <c r="Y621" s="85"/>
      <c r="Z621" s="85"/>
      <c r="AA621" s="85"/>
      <c r="AB621" s="85"/>
      <c r="AC621" s="85"/>
      <c r="AD621" s="85"/>
      <c r="AE621" s="85"/>
      <c r="AF621" s="85"/>
      <c r="AG621" s="85"/>
      <c r="AH621" s="85"/>
      <c r="AI621" s="85"/>
    </row>
    <row r="622" spans="1:35" s="86" customFormat="1" ht="47.25">
      <c r="A622" s="102" t="s">
        <v>679</v>
      </c>
      <c r="B622" s="92" t="s">
        <v>644</v>
      </c>
      <c r="C622" s="117">
        <v>5</v>
      </c>
      <c r="D622" s="117">
        <v>2</v>
      </c>
      <c r="E622" s="118">
        <v>5223100</v>
      </c>
      <c r="F622" s="107"/>
      <c r="G622" s="90">
        <f>SUM(G623)</f>
        <v>6862.74</v>
      </c>
      <c r="H622" s="90">
        <f>SUM(H623)</f>
        <v>0</v>
      </c>
      <c r="I622" s="90">
        <f>SUM(I623)</f>
        <v>6862.74</v>
      </c>
      <c r="J622" s="85"/>
      <c r="K622" s="85"/>
      <c r="L622" s="85"/>
      <c r="M622" s="85"/>
      <c r="N622" s="85"/>
      <c r="O622" s="85"/>
      <c r="P622" s="85"/>
      <c r="Q622" s="85"/>
      <c r="R622" s="85"/>
      <c r="S622" s="85"/>
      <c r="T622" s="85"/>
      <c r="U622" s="85"/>
      <c r="V622" s="85"/>
      <c r="W622" s="85"/>
      <c r="X622" s="85"/>
      <c r="Y622" s="85"/>
      <c r="Z622" s="85"/>
      <c r="AA622" s="85"/>
      <c r="AB622" s="85"/>
      <c r="AC622" s="85"/>
      <c r="AD622" s="85"/>
      <c r="AE622" s="85"/>
      <c r="AF622" s="85"/>
      <c r="AG622" s="85"/>
      <c r="AH622" s="85"/>
      <c r="AI622" s="85"/>
    </row>
    <row r="623" spans="1:35" s="86" customFormat="1" ht="15.75">
      <c r="A623" s="87" t="s">
        <v>4</v>
      </c>
      <c r="B623" s="92" t="s">
        <v>644</v>
      </c>
      <c r="C623" s="117">
        <v>5</v>
      </c>
      <c r="D623" s="117">
        <v>2</v>
      </c>
      <c r="E623" s="118">
        <v>5223100</v>
      </c>
      <c r="F623" s="107">
        <v>540</v>
      </c>
      <c r="G623" s="90">
        <v>6862.74</v>
      </c>
      <c r="H623" s="105">
        <v>0</v>
      </c>
      <c r="I623" s="90">
        <f>SUM(G623:H623)</f>
        <v>6862.74</v>
      </c>
      <c r="J623" s="85"/>
      <c r="K623" s="85"/>
      <c r="L623" s="85"/>
      <c r="M623" s="85"/>
      <c r="N623" s="85"/>
      <c r="O623" s="85"/>
      <c r="P623" s="85"/>
      <c r="Q623" s="85"/>
      <c r="R623" s="85"/>
      <c r="S623" s="85"/>
      <c r="T623" s="85"/>
      <c r="U623" s="85"/>
      <c r="V623" s="85"/>
      <c r="W623" s="85"/>
      <c r="X623" s="85"/>
      <c r="Y623" s="85"/>
      <c r="Z623" s="85"/>
      <c r="AA623" s="85"/>
      <c r="AB623" s="85"/>
      <c r="AC623" s="85"/>
      <c r="AD623" s="85"/>
      <c r="AE623" s="85"/>
      <c r="AF623" s="85"/>
      <c r="AG623" s="85"/>
      <c r="AH623" s="85"/>
      <c r="AI623" s="85"/>
    </row>
    <row r="624" spans="1:35" s="86" customFormat="1" ht="31.5">
      <c r="A624" s="102" t="s">
        <v>416</v>
      </c>
      <c r="B624" s="88" t="s">
        <v>644</v>
      </c>
      <c r="C624" s="88" t="s">
        <v>125</v>
      </c>
      <c r="D624" s="117">
        <v>2</v>
      </c>
      <c r="E624" s="93" t="s">
        <v>417</v>
      </c>
      <c r="F624" s="88"/>
      <c r="G624" s="90">
        <f>G625</f>
        <v>4000</v>
      </c>
      <c r="H624" s="105">
        <f>H625</f>
        <v>0</v>
      </c>
      <c r="I624" s="90">
        <f>I625</f>
        <v>4000</v>
      </c>
      <c r="J624" s="85"/>
      <c r="K624" s="85"/>
      <c r="L624" s="85"/>
      <c r="M624" s="85"/>
      <c r="N624" s="85"/>
      <c r="O624" s="85"/>
      <c r="P624" s="85"/>
      <c r="Q624" s="85"/>
      <c r="R624" s="85"/>
      <c r="S624" s="85"/>
      <c r="T624" s="85"/>
      <c r="U624" s="85"/>
      <c r="V624" s="85"/>
      <c r="W624" s="85"/>
      <c r="X624" s="85"/>
      <c r="Y624" s="85"/>
      <c r="Z624" s="85"/>
      <c r="AA624" s="85"/>
      <c r="AB624" s="85"/>
      <c r="AC624" s="85"/>
      <c r="AD624" s="85"/>
      <c r="AE624" s="85"/>
      <c r="AF624" s="85"/>
      <c r="AG624" s="85"/>
      <c r="AH624" s="85"/>
      <c r="AI624" s="85"/>
    </row>
    <row r="625" spans="1:35" s="86" customFormat="1" ht="15.75">
      <c r="A625" s="87" t="s">
        <v>4</v>
      </c>
      <c r="B625" s="88" t="s">
        <v>644</v>
      </c>
      <c r="C625" s="88" t="s">
        <v>125</v>
      </c>
      <c r="D625" s="117">
        <v>2</v>
      </c>
      <c r="E625" s="93" t="s">
        <v>417</v>
      </c>
      <c r="F625" s="88" t="s">
        <v>662</v>
      </c>
      <c r="G625" s="90">
        <v>4000</v>
      </c>
      <c r="H625" s="105">
        <v>0</v>
      </c>
      <c r="I625" s="90">
        <f>SUM(G625:H625)</f>
        <v>4000</v>
      </c>
      <c r="J625" s="85"/>
      <c r="K625" s="85"/>
      <c r="L625" s="85"/>
      <c r="M625" s="85"/>
      <c r="N625" s="85"/>
      <c r="O625" s="85"/>
      <c r="P625" s="85"/>
      <c r="Q625" s="85"/>
      <c r="R625" s="85"/>
      <c r="S625" s="85"/>
      <c r="T625" s="85"/>
      <c r="U625" s="85"/>
      <c r="V625" s="85"/>
      <c r="W625" s="85"/>
      <c r="X625" s="85"/>
      <c r="Y625" s="85"/>
      <c r="Z625" s="85"/>
      <c r="AA625" s="85"/>
      <c r="AB625" s="85"/>
      <c r="AC625" s="85"/>
      <c r="AD625" s="85"/>
      <c r="AE625" s="85"/>
      <c r="AF625" s="85"/>
      <c r="AG625" s="85"/>
      <c r="AH625" s="85"/>
      <c r="AI625" s="85"/>
    </row>
    <row r="626" spans="1:35" s="86" customFormat="1" ht="15.75">
      <c r="A626" s="87" t="s">
        <v>311</v>
      </c>
      <c r="B626" s="107">
        <v>992</v>
      </c>
      <c r="C626" s="117">
        <v>5</v>
      </c>
      <c r="D626" s="117">
        <v>2</v>
      </c>
      <c r="E626" s="118" t="s">
        <v>312</v>
      </c>
      <c r="F626" s="107"/>
      <c r="G626" s="90">
        <f aca="true" t="shared" si="40" ref="G626:I627">SUM(G627)</f>
        <v>1494.5</v>
      </c>
      <c r="H626" s="90">
        <f t="shared" si="40"/>
        <v>0</v>
      </c>
      <c r="I626" s="90">
        <f t="shared" si="40"/>
        <v>1494.5</v>
      </c>
      <c r="J626" s="85"/>
      <c r="K626" s="85"/>
      <c r="L626" s="85"/>
      <c r="M626" s="85"/>
      <c r="N626" s="85"/>
      <c r="O626" s="85"/>
      <c r="P626" s="85"/>
      <c r="Q626" s="85"/>
      <c r="R626" s="85"/>
      <c r="S626" s="85"/>
      <c r="T626" s="85"/>
      <c r="U626" s="85"/>
      <c r="V626" s="85"/>
      <c r="W626" s="85"/>
      <c r="X626" s="85"/>
      <c r="Y626" s="85"/>
      <c r="Z626" s="85"/>
      <c r="AA626" s="85"/>
      <c r="AB626" s="85"/>
      <c r="AC626" s="85"/>
      <c r="AD626" s="85"/>
      <c r="AE626" s="85"/>
      <c r="AF626" s="85"/>
      <c r="AG626" s="85"/>
      <c r="AH626" s="85"/>
      <c r="AI626" s="85"/>
    </row>
    <row r="627" spans="1:35" s="86" customFormat="1" ht="47.25">
      <c r="A627" s="102" t="s">
        <v>680</v>
      </c>
      <c r="B627" s="107">
        <v>992</v>
      </c>
      <c r="C627" s="117">
        <v>5</v>
      </c>
      <c r="D627" s="117">
        <v>2</v>
      </c>
      <c r="E627" s="118" t="s">
        <v>681</v>
      </c>
      <c r="F627" s="107"/>
      <c r="G627" s="90">
        <f t="shared" si="40"/>
        <v>1494.5</v>
      </c>
      <c r="H627" s="90">
        <f t="shared" si="40"/>
        <v>0</v>
      </c>
      <c r="I627" s="90">
        <f t="shared" si="40"/>
        <v>1494.5</v>
      </c>
      <c r="J627" s="85"/>
      <c r="K627" s="85"/>
      <c r="L627" s="85"/>
      <c r="M627" s="85"/>
      <c r="N627" s="85"/>
      <c r="O627" s="85"/>
      <c r="P627" s="85"/>
      <c r="Q627" s="85"/>
      <c r="R627" s="85"/>
      <c r="S627" s="85"/>
      <c r="T627" s="85"/>
      <c r="U627" s="85"/>
      <c r="V627" s="85"/>
      <c r="W627" s="85"/>
      <c r="X627" s="85"/>
      <c r="Y627" s="85"/>
      <c r="Z627" s="85"/>
      <c r="AA627" s="85"/>
      <c r="AB627" s="85"/>
      <c r="AC627" s="85"/>
      <c r="AD627" s="85"/>
      <c r="AE627" s="85"/>
      <c r="AF627" s="85"/>
      <c r="AG627" s="85"/>
      <c r="AH627" s="85"/>
      <c r="AI627" s="85"/>
    </row>
    <row r="628" spans="1:35" s="86" customFormat="1" ht="15" customHeight="1">
      <c r="A628" s="87" t="s">
        <v>4</v>
      </c>
      <c r="B628" s="107">
        <v>992</v>
      </c>
      <c r="C628" s="117">
        <v>5</v>
      </c>
      <c r="D628" s="117">
        <v>2</v>
      </c>
      <c r="E628" s="118" t="s">
        <v>681</v>
      </c>
      <c r="F628" s="107">
        <v>540</v>
      </c>
      <c r="G628" s="90">
        <v>1494.5</v>
      </c>
      <c r="H628" s="107"/>
      <c r="I628" s="90">
        <f>SUM(G628:H628)</f>
        <v>1494.5</v>
      </c>
      <c r="J628" s="85"/>
      <c r="K628" s="85"/>
      <c r="L628" s="85"/>
      <c r="M628" s="85"/>
      <c r="N628" s="85"/>
      <c r="O628" s="85"/>
      <c r="P628" s="85"/>
      <c r="Q628" s="85"/>
      <c r="R628" s="85"/>
      <c r="S628" s="85"/>
      <c r="T628" s="85"/>
      <c r="U628" s="85"/>
      <c r="V628" s="85"/>
      <c r="W628" s="85"/>
      <c r="X628" s="85"/>
      <c r="Y628" s="85"/>
      <c r="Z628" s="85"/>
      <c r="AA628" s="85"/>
      <c r="AB628" s="85"/>
      <c r="AC628" s="85"/>
      <c r="AD628" s="85"/>
      <c r="AE628" s="85"/>
      <c r="AF628" s="85"/>
      <c r="AG628" s="85"/>
      <c r="AH628" s="85"/>
      <c r="AI628" s="85"/>
    </row>
    <row r="629" spans="1:35" s="86" customFormat="1" ht="15.75">
      <c r="A629" s="92" t="s">
        <v>409</v>
      </c>
      <c r="B629" s="88" t="s">
        <v>644</v>
      </c>
      <c r="C629" s="88" t="s">
        <v>125</v>
      </c>
      <c r="D629" s="88" t="s">
        <v>410</v>
      </c>
      <c r="E629" s="88"/>
      <c r="F629" s="88"/>
      <c r="G629" s="89">
        <f>SUM(G630,G637,G634)</f>
        <v>2715</v>
      </c>
      <c r="H629" s="89">
        <f>SUM(H630,H637,H634)</f>
        <v>0</v>
      </c>
      <c r="I629" s="89">
        <f>SUM(I630,I637,I634)</f>
        <v>2715</v>
      </c>
      <c r="J629" s="85"/>
      <c r="K629" s="85"/>
      <c r="L629" s="85"/>
      <c r="M629" s="85"/>
      <c r="N629" s="85"/>
      <c r="O629" s="85"/>
      <c r="P629" s="85"/>
      <c r="Q629" s="85"/>
      <c r="R629" s="85"/>
      <c r="S629" s="85"/>
      <c r="T629" s="85"/>
      <c r="U629" s="85"/>
      <c r="V629" s="85"/>
      <c r="W629" s="85"/>
      <c r="X629" s="85"/>
      <c r="Y629" s="85"/>
      <c r="Z629" s="85"/>
      <c r="AA629" s="85"/>
      <c r="AB629" s="85"/>
      <c r="AC629" s="85"/>
      <c r="AD629" s="85"/>
      <c r="AE629" s="85"/>
      <c r="AF629" s="85"/>
      <c r="AG629" s="85"/>
      <c r="AH629" s="85"/>
      <c r="AI629" s="85"/>
    </row>
    <row r="630" spans="1:35" s="86" customFormat="1" ht="15.75" hidden="1">
      <c r="A630" s="92" t="s">
        <v>409</v>
      </c>
      <c r="B630" s="88" t="s">
        <v>644</v>
      </c>
      <c r="C630" s="88" t="s">
        <v>125</v>
      </c>
      <c r="D630" s="88" t="s">
        <v>410</v>
      </c>
      <c r="E630" s="93" t="s">
        <v>411</v>
      </c>
      <c r="F630" s="88"/>
      <c r="G630" s="90">
        <f aca="true" t="shared" si="41" ref="G630:I632">G631</f>
        <v>0</v>
      </c>
      <c r="H630" s="90">
        <f t="shared" si="41"/>
        <v>0</v>
      </c>
      <c r="I630" s="90">
        <f t="shared" si="41"/>
        <v>0</v>
      </c>
      <c r="J630" s="85"/>
      <c r="K630" s="85"/>
      <c r="L630" s="85"/>
      <c r="M630" s="85"/>
      <c r="N630" s="85"/>
      <c r="O630" s="85"/>
      <c r="P630" s="85"/>
      <c r="Q630" s="85"/>
      <c r="R630" s="85"/>
      <c r="S630" s="85"/>
      <c r="T630" s="85"/>
      <c r="U630" s="85"/>
      <c r="V630" s="85"/>
      <c r="W630" s="85"/>
      <c r="X630" s="85"/>
      <c r="Y630" s="85"/>
      <c r="Z630" s="85"/>
      <c r="AA630" s="85"/>
      <c r="AB630" s="85"/>
      <c r="AC630" s="85"/>
      <c r="AD630" s="85"/>
      <c r="AE630" s="85"/>
      <c r="AF630" s="85"/>
      <c r="AG630" s="85"/>
      <c r="AH630" s="85"/>
      <c r="AI630" s="85"/>
    </row>
    <row r="631" spans="1:35" s="86" customFormat="1" ht="63" hidden="1">
      <c r="A631" s="92" t="s">
        <v>412</v>
      </c>
      <c r="B631" s="88" t="s">
        <v>644</v>
      </c>
      <c r="C631" s="88" t="s">
        <v>125</v>
      </c>
      <c r="D631" s="88" t="s">
        <v>410</v>
      </c>
      <c r="E631" s="93" t="s">
        <v>413</v>
      </c>
      <c r="F631" s="88"/>
      <c r="G631" s="90">
        <f t="shared" si="41"/>
        <v>0</v>
      </c>
      <c r="H631" s="90">
        <f t="shared" si="41"/>
        <v>0</v>
      </c>
      <c r="I631" s="90">
        <f t="shared" si="41"/>
        <v>0</v>
      </c>
      <c r="J631" s="85"/>
      <c r="K631" s="85"/>
      <c r="L631" s="85"/>
      <c r="M631" s="85"/>
      <c r="N631" s="85"/>
      <c r="O631" s="85"/>
      <c r="P631" s="85"/>
      <c r="Q631" s="85"/>
      <c r="R631" s="85"/>
      <c r="S631" s="85"/>
      <c r="T631" s="85"/>
      <c r="U631" s="85"/>
      <c r="V631" s="85"/>
      <c r="W631" s="85"/>
      <c r="X631" s="85"/>
      <c r="Y631" s="85"/>
      <c r="Z631" s="85"/>
      <c r="AA631" s="85"/>
      <c r="AB631" s="85"/>
      <c r="AC631" s="85"/>
      <c r="AD631" s="85"/>
      <c r="AE631" s="85"/>
      <c r="AF631" s="85"/>
      <c r="AG631" s="85"/>
      <c r="AH631" s="85"/>
      <c r="AI631" s="85"/>
    </row>
    <row r="632" spans="1:35" s="86" customFormat="1" ht="31.5" hidden="1">
      <c r="A632" s="92" t="s">
        <v>414</v>
      </c>
      <c r="B632" s="88" t="s">
        <v>644</v>
      </c>
      <c r="C632" s="88" t="s">
        <v>125</v>
      </c>
      <c r="D632" s="88" t="s">
        <v>410</v>
      </c>
      <c r="E632" s="93" t="s">
        <v>415</v>
      </c>
      <c r="F632" s="88"/>
      <c r="G632" s="90">
        <f t="shared" si="41"/>
        <v>0</v>
      </c>
      <c r="H632" s="90">
        <f t="shared" si="41"/>
        <v>0</v>
      </c>
      <c r="I632" s="90">
        <f t="shared" si="41"/>
        <v>0</v>
      </c>
      <c r="J632" s="85"/>
      <c r="K632" s="85"/>
      <c r="L632" s="85"/>
      <c r="M632" s="85"/>
      <c r="N632" s="85"/>
      <c r="O632" s="85"/>
      <c r="P632" s="85"/>
      <c r="Q632" s="85"/>
      <c r="R632" s="85"/>
      <c r="S632" s="85"/>
      <c r="T632" s="85"/>
      <c r="U632" s="85"/>
      <c r="V632" s="85"/>
      <c r="W632" s="85"/>
      <c r="X632" s="85"/>
      <c r="Y632" s="85"/>
      <c r="Z632" s="85"/>
      <c r="AA632" s="85"/>
      <c r="AB632" s="85"/>
      <c r="AC632" s="85"/>
      <c r="AD632" s="85"/>
      <c r="AE632" s="85"/>
      <c r="AF632" s="85"/>
      <c r="AG632" s="85"/>
      <c r="AH632" s="85"/>
      <c r="AI632" s="85"/>
    </row>
    <row r="633" spans="1:35" s="86" customFormat="1" ht="15.75" hidden="1">
      <c r="A633" s="87" t="s">
        <v>4</v>
      </c>
      <c r="B633" s="88" t="s">
        <v>644</v>
      </c>
      <c r="C633" s="88" t="s">
        <v>125</v>
      </c>
      <c r="D633" s="88" t="s">
        <v>410</v>
      </c>
      <c r="E633" s="93" t="s">
        <v>415</v>
      </c>
      <c r="F633" s="107">
        <v>540</v>
      </c>
      <c r="G633" s="90">
        <v>0</v>
      </c>
      <c r="H633" s="105">
        <v>0</v>
      </c>
      <c r="I633" s="90">
        <f>SUM(G633:H633)</f>
        <v>0</v>
      </c>
      <c r="J633" s="85"/>
      <c r="K633" s="85"/>
      <c r="L633" s="85"/>
      <c r="M633" s="85"/>
      <c r="N633" s="85"/>
      <c r="O633" s="85"/>
      <c r="P633" s="85"/>
      <c r="Q633" s="85"/>
      <c r="R633" s="85"/>
      <c r="S633" s="85"/>
      <c r="T633" s="85"/>
      <c r="U633" s="85"/>
      <c r="V633" s="85"/>
      <c r="W633" s="85"/>
      <c r="X633" s="85"/>
      <c r="Y633" s="85"/>
      <c r="Z633" s="85"/>
      <c r="AA633" s="85"/>
      <c r="AB633" s="85"/>
      <c r="AC633" s="85"/>
      <c r="AD633" s="85"/>
      <c r="AE633" s="85"/>
      <c r="AF633" s="85"/>
      <c r="AG633" s="85"/>
      <c r="AH633" s="85"/>
      <c r="AI633" s="85"/>
    </row>
    <row r="634" spans="1:35" s="86" customFormat="1" ht="15.75" hidden="1">
      <c r="A634" s="102" t="s">
        <v>435</v>
      </c>
      <c r="B634" s="88" t="s">
        <v>644</v>
      </c>
      <c r="C634" s="88" t="s">
        <v>125</v>
      </c>
      <c r="D634" s="88" t="s">
        <v>410</v>
      </c>
      <c r="E634" s="93" t="s">
        <v>367</v>
      </c>
      <c r="F634" s="88"/>
      <c r="G634" s="90">
        <f aca="true" t="shared" si="42" ref="G634:I635">G635</f>
        <v>0</v>
      </c>
      <c r="H634" s="90">
        <f t="shared" si="42"/>
        <v>0</v>
      </c>
      <c r="I634" s="90">
        <f t="shared" si="42"/>
        <v>0</v>
      </c>
      <c r="J634" s="85"/>
      <c r="K634" s="85"/>
      <c r="L634" s="85"/>
      <c r="M634" s="85"/>
      <c r="N634" s="85"/>
      <c r="O634" s="85"/>
      <c r="P634" s="85"/>
      <c r="Q634" s="85"/>
      <c r="R634" s="85"/>
      <c r="S634" s="85"/>
      <c r="T634" s="85"/>
      <c r="U634" s="85"/>
      <c r="V634" s="85"/>
      <c r="W634" s="85"/>
      <c r="X634" s="85"/>
      <c r="Y634" s="85"/>
      <c r="Z634" s="85"/>
      <c r="AA634" s="85"/>
      <c r="AB634" s="85"/>
      <c r="AC634" s="85"/>
      <c r="AD634" s="85"/>
      <c r="AE634" s="85"/>
      <c r="AF634" s="85"/>
      <c r="AG634" s="85"/>
      <c r="AH634" s="85"/>
      <c r="AI634" s="85"/>
    </row>
    <row r="635" spans="1:35" s="86" customFormat="1" ht="31.5" hidden="1">
      <c r="A635" s="102" t="s">
        <v>416</v>
      </c>
      <c r="B635" s="88" t="s">
        <v>644</v>
      </c>
      <c r="C635" s="88" t="s">
        <v>125</v>
      </c>
      <c r="D635" s="88" t="s">
        <v>410</v>
      </c>
      <c r="E635" s="93" t="s">
        <v>417</v>
      </c>
      <c r="F635" s="88"/>
      <c r="G635" s="90">
        <f t="shared" si="42"/>
        <v>0</v>
      </c>
      <c r="H635" s="90">
        <f t="shared" si="42"/>
        <v>0</v>
      </c>
      <c r="I635" s="90">
        <f t="shared" si="42"/>
        <v>0</v>
      </c>
      <c r="J635" s="85"/>
      <c r="K635" s="85"/>
      <c r="L635" s="85"/>
      <c r="M635" s="85"/>
      <c r="N635" s="85"/>
      <c r="O635" s="85"/>
      <c r="P635" s="85"/>
      <c r="Q635" s="85"/>
      <c r="R635" s="85"/>
      <c r="S635" s="85"/>
      <c r="T635" s="85"/>
      <c r="U635" s="85"/>
      <c r="V635" s="85"/>
      <c r="W635" s="85"/>
      <c r="X635" s="85"/>
      <c r="Y635" s="85"/>
      <c r="Z635" s="85"/>
      <c r="AA635" s="85"/>
      <c r="AB635" s="85"/>
      <c r="AC635" s="85"/>
      <c r="AD635" s="85"/>
      <c r="AE635" s="85"/>
      <c r="AF635" s="85"/>
      <c r="AG635" s="85"/>
      <c r="AH635" s="85"/>
      <c r="AI635" s="85"/>
    </row>
    <row r="636" spans="1:35" s="86" customFormat="1" ht="15.75" hidden="1">
      <c r="A636" s="87" t="s">
        <v>4</v>
      </c>
      <c r="B636" s="88" t="s">
        <v>644</v>
      </c>
      <c r="C636" s="88" t="s">
        <v>125</v>
      </c>
      <c r="D636" s="88" t="s">
        <v>410</v>
      </c>
      <c r="E636" s="93" t="s">
        <v>417</v>
      </c>
      <c r="F636" s="88" t="s">
        <v>662</v>
      </c>
      <c r="G636" s="90">
        <v>0</v>
      </c>
      <c r="H636" s="90">
        <v>0</v>
      </c>
      <c r="I636" s="90">
        <f>SUM(G636:H636)</f>
        <v>0</v>
      </c>
      <c r="J636" s="85"/>
      <c r="K636" s="85"/>
      <c r="L636" s="85"/>
      <c r="M636" s="85"/>
      <c r="N636" s="85"/>
      <c r="O636" s="85"/>
      <c r="P636" s="85"/>
      <c r="Q636" s="85"/>
      <c r="R636" s="85"/>
      <c r="S636" s="85"/>
      <c r="T636" s="85"/>
      <c r="U636" s="85"/>
      <c r="V636" s="85"/>
      <c r="W636" s="85"/>
      <c r="X636" s="85"/>
      <c r="Y636" s="85"/>
      <c r="Z636" s="85"/>
      <c r="AA636" s="85"/>
      <c r="AB636" s="85"/>
      <c r="AC636" s="85"/>
      <c r="AD636" s="85"/>
      <c r="AE636" s="85"/>
      <c r="AF636" s="85"/>
      <c r="AG636" s="85"/>
      <c r="AH636" s="85"/>
      <c r="AI636" s="85"/>
    </row>
    <row r="637" spans="1:35" s="86" customFormat="1" ht="15.75">
      <c r="A637" s="87" t="s">
        <v>311</v>
      </c>
      <c r="B637" s="88" t="s">
        <v>644</v>
      </c>
      <c r="C637" s="88" t="s">
        <v>125</v>
      </c>
      <c r="D637" s="88" t="s">
        <v>410</v>
      </c>
      <c r="E637" s="118" t="s">
        <v>312</v>
      </c>
      <c r="F637" s="88"/>
      <c r="G637" s="90">
        <f>G638+G640+G642</f>
        <v>2715</v>
      </c>
      <c r="H637" s="90">
        <f>H638+H640+H642</f>
        <v>0</v>
      </c>
      <c r="I637" s="90">
        <f>I638+I640+I642</f>
        <v>2715</v>
      </c>
      <c r="J637" s="85"/>
      <c r="K637" s="85"/>
      <c r="L637" s="85"/>
      <c r="M637" s="85"/>
      <c r="N637" s="85"/>
      <c r="O637" s="85"/>
      <c r="P637" s="85"/>
      <c r="Q637" s="85"/>
      <c r="R637" s="85"/>
      <c r="S637" s="85"/>
      <c r="T637" s="85"/>
      <c r="U637" s="85"/>
      <c r="V637" s="85"/>
      <c r="W637" s="85"/>
      <c r="X637" s="85"/>
      <c r="Y637" s="85"/>
      <c r="Z637" s="85"/>
      <c r="AA637" s="85"/>
      <c r="AB637" s="85"/>
      <c r="AC637" s="85"/>
      <c r="AD637" s="85"/>
      <c r="AE637" s="85"/>
      <c r="AF637" s="85"/>
      <c r="AG637" s="85"/>
      <c r="AH637" s="85"/>
      <c r="AI637" s="85"/>
    </row>
    <row r="638" spans="1:35" s="86" customFormat="1" ht="47.25">
      <c r="A638" s="92" t="s">
        <v>682</v>
      </c>
      <c r="B638" s="88" t="s">
        <v>644</v>
      </c>
      <c r="C638" s="88" t="s">
        <v>125</v>
      </c>
      <c r="D638" s="88" t="s">
        <v>410</v>
      </c>
      <c r="E638" s="118" t="s">
        <v>683</v>
      </c>
      <c r="F638" s="88"/>
      <c r="G638" s="90">
        <f>G639</f>
        <v>1715</v>
      </c>
      <c r="H638" s="90">
        <f>H639</f>
        <v>0</v>
      </c>
      <c r="I638" s="90">
        <f>I639</f>
        <v>1715</v>
      </c>
      <c r="J638" s="85"/>
      <c r="K638" s="85"/>
      <c r="L638" s="85"/>
      <c r="M638" s="85"/>
      <c r="N638" s="85"/>
      <c r="O638" s="85"/>
      <c r="P638" s="85"/>
      <c r="Q638" s="85"/>
      <c r="R638" s="85"/>
      <c r="S638" s="85"/>
      <c r="T638" s="85"/>
      <c r="U638" s="85"/>
      <c r="V638" s="85"/>
      <c r="W638" s="85"/>
      <c r="X638" s="85"/>
      <c r="Y638" s="85"/>
      <c r="Z638" s="85"/>
      <c r="AA638" s="85"/>
      <c r="AB638" s="85"/>
      <c r="AC638" s="85"/>
      <c r="AD638" s="85"/>
      <c r="AE638" s="85"/>
      <c r="AF638" s="85"/>
      <c r="AG638" s="85"/>
      <c r="AH638" s="85"/>
      <c r="AI638" s="85"/>
    </row>
    <row r="639" spans="1:35" s="86" customFormat="1" ht="15.75">
      <c r="A639" s="87" t="s">
        <v>4</v>
      </c>
      <c r="B639" s="88" t="s">
        <v>644</v>
      </c>
      <c r="C639" s="88" t="s">
        <v>125</v>
      </c>
      <c r="D639" s="88" t="s">
        <v>410</v>
      </c>
      <c r="E639" s="118" t="s">
        <v>683</v>
      </c>
      <c r="F639" s="88" t="s">
        <v>662</v>
      </c>
      <c r="G639" s="90">
        <v>1715</v>
      </c>
      <c r="H639" s="88"/>
      <c r="I639" s="90">
        <f>SUM(G639:H639)</f>
        <v>1715</v>
      </c>
      <c r="J639" s="85"/>
      <c r="K639" s="85"/>
      <c r="L639" s="85"/>
      <c r="M639" s="85"/>
      <c r="N639" s="85"/>
      <c r="O639" s="85"/>
      <c r="P639" s="85"/>
      <c r="Q639" s="85"/>
      <c r="R639" s="85"/>
      <c r="S639" s="85"/>
      <c r="T639" s="85"/>
      <c r="U639" s="85"/>
      <c r="V639" s="85"/>
      <c r="W639" s="85"/>
      <c r="X639" s="85"/>
      <c r="Y639" s="85"/>
      <c r="Z639" s="85"/>
      <c r="AA639" s="85"/>
      <c r="AB639" s="85"/>
      <c r="AC639" s="85"/>
      <c r="AD639" s="85"/>
      <c r="AE639" s="85"/>
      <c r="AF639" s="85"/>
      <c r="AG639" s="85"/>
      <c r="AH639" s="85"/>
      <c r="AI639" s="85"/>
    </row>
    <row r="640" spans="1:35" s="86" customFormat="1" ht="47.25" hidden="1">
      <c r="A640" s="92" t="s">
        <v>684</v>
      </c>
      <c r="B640" s="88" t="s">
        <v>644</v>
      </c>
      <c r="C640" s="88" t="s">
        <v>125</v>
      </c>
      <c r="D640" s="88" t="s">
        <v>410</v>
      </c>
      <c r="E640" s="118" t="s">
        <v>685</v>
      </c>
      <c r="F640" s="88"/>
      <c r="G640" s="90">
        <f>G641</f>
        <v>0</v>
      </c>
      <c r="H640" s="90">
        <f>H641</f>
        <v>0</v>
      </c>
      <c r="I640" s="90">
        <f>I641</f>
        <v>0</v>
      </c>
      <c r="J640" s="85"/>
      <c r="K640" s="85"/>
      <c r="L640" s="85"/>
      <c r="M640" s="85"/>
      <c r="N640" s="85"/>
      <c r="O640" s="85"/>
      <c r="P640" s="85"/>
      <c r="Q640" s="85"/>
      <c r="R640" s="85"/>
      <c r="S640" s="85"/>
      <c r="T640" s="85"/>
      <c r="U640" s="85"/>
      <c r="V640" s="85"/>
      <c r="W640" s="85"/>
      <c r="X640" s="85"/>
      <c r="Y640" s="85"/>
      <c r="Z640" s="85"/>
      <c r="AA640" s="85"/>
      <c r="AB640" s="85"/>
      <c r="AC640" s="85"/>
      <c r="AD640" s="85"/>
      <c r="AE640" s="85"/>
      <c r="AF640" s="85"/>
      <c r="AG640" s="85"/>
      <c r="AH640" s="85"/>
      <c r="AI640" s="85"/>
    </row>
    <row r="641" spans="1:35" s="86" customFormat="1" ht="15.75" hidden="1">
      <c r="A641" s="87" t="s">
        <v>4</v>
      </c>
      <c r="B641" s="88" t="s">
        <v>644</v>
      </c>
      <c r="C641" s="88" t="s">
        <v>125</v>
      </c>
      <c r="D641" s="88" t="s">
        <v>410</v>
      </c>
      <c r="E641" s="118" t="s">
        <v>685</v>
      </c>
      <c r="F641" s="88" t="s">
        <v>662</v>
      </c>
      <c r="G641" s="90">
        <v>0</v>
      </c>
      <c r="H641" s="90">
        <v>0</v>
      </c>
      <c r="I641" s="90">
        <f>SUM(G641:H641)</f>
        <v>0</v>
      </c>
      <c r="J641" s="85"/>
      <c r="K641" s="85"/>
      <c r="L641" s="85"/>
      <c r="M641" s="85"/>
      <c r="N641" s="85"/>
      <c r="O641" s="85"/>
      <c r="P641" s="85"/>
      <c r="Q641" s="85"/>
      <c r="R641" s="85"/>
      <c r="S641" s="85"/>
      <c r="T641" s="85"/>
      <c r="U641" s="85"/>
      <c r="V641" s="85"/>
      <c r="W641" s="85"/>
      <c r="X641" s="85"/>
      <c r="Y641" s="85"/>
      <c r="Z641" s="85"/>
      <c r="AA641" s="85"/>
      <c r="AB641" s="85"/>
      <c r="AC641" s="85"/>
      <c r="AD641" s="85"/>
      <c r="AE641" s="85"/>
      <c r="AF641" s="85"/>
      <c r="AG641" s="85"/>
      <c r="AH641" s="85"/>
      <c r="AI641" s="85"/>
    </row>
    <row r="642" spans="1:35" s="86" customFormat="1" ht="31.5">
      <c r="A642" s="87" t="s">
        <v>686</v>
      </c>
      <c r="B642" s="88" t="s">
        <v>644</v>
      </c>
      <c r="C642" s="88" t="s">
        <v>125</v>
      </c>
      <c r="D642" s="88" t="s">
        <v>410</v>
      </c>
      <c r="E642" s="118" t="s">
        <v>687</v>
      </c>
      <c r="F642" s="88"/>
      <c r="G642" s="90">
        <f>G643</f>
        <v>1000</v>
      </c>
      <c r="H642" s="90">
        <f>H643</f>
        <v>0</v>
      </c>
      <c r="I642" s="90">
        <f>I643</f>
        <v>1000</v>
      </c>
      <c r="J642" s="85"/>
      <c r="K642" s="85"/>
      <c r="L642" s="85"/>
      <c r="M642" s="85"/>
      <c r="N642" s="85"/>
      <c r="O642" s="85"/>
      <c r="P642" s="85"/>
      <c r="Q642" s="85"/>
      <c r="R642" s="85"/>
      <c r="S642" s="85"/>
      <c r="T642" s="85"/>
      <c r="U642" s="85"/>
      <c r="V642" s="85"/>
      <c r="W642" s="85"/>
      <c r="X642" s="85"/>
      <c r="Y642" s="85"/>
      <c r="Z642" s="85"/>
      <c r="AA642" s="85"/>
      <c r="AB642" s="85"/>
      <c r="AC642" s="85"/>
      <c r="AD642" s="85"/>
      <c r="AE642" s="85"/>
      <c r="AF642" s="85"/>
      <c r="AG642" s="85"/>
      <c r="AH642" s="85"/>
      <c r="AI642" s="85"/>
    </row>
    <row r="643" spans="1:35" s="86" customFormat="1" ht="15.75">
      <c r="A643" s="87" t="s">
        <v>4</v>
      </c>
      <c r="B643" s="88" t="s">
        <v>644</v>
      </c>
      <c r="C643" s="88" t="s">
        <v>125</v>
      </c>
      <c r="D643" s="88" t="s">
        <v>410</v>
      </c>
      <c r="E643" s="118" t="s">
        <v>687</v>
      </c>
      <c r="F643" s="88" t="s">
        <v>662</v>
      </c>
      <c r="G643" s="90">
        <v>1000</v>
      </c>
      <c r="H643" s="90">
        <v>0</v>
      </c>
      <c r="I643" s="90">
        <f>SUM(G643:H643)</f>
        <v>1000</v>
      </c>
      <c r="J643" s="85"/>
      <c r="K643" s="85"/>
      <c r="L643" s="85"/>
      <c r="M643" s="85"/>
      <c r="N643" s="85"/>
      <c r="O643" s="85"/>
      <c r="P643" s="85"/>
      <c r="Q643" s="85"/>
      <c r="R643" s="85"/>
      <c r="S643" s="85"/>
      <c r="T643" s="85"/>
      <c r="U643" s="85"/>
      <c r="V643" s="85"/>
      <c r="W643" s="85"/>
      <c r="X643" s="85"/>
      <c r="Y643" s="85"/>
      <c r="Z643" s="85"/>
      <c r="AA643" s="85"/>
      <c r="AB643" s="85"/>
      <c r="AC643" s="85"/>
      <c r="AD643" s="85"/>
      <c r="AE643" s="85"/>
      <c r="AF643" s="85"/>
      <c r="AG643" s="85"/>
      <c r="AH643" s="85"/>
      <c r="AI643" s="85"/>
    </row>
    <row r="644" spans="1:35" s="86" customFormat="1" ht="15.75">
      <c r="A644" s="87" t="s">
        <v>688</v>
      </c>
      <c r="B644" s="88" t="s">
        <v>644</v>
      </c>
      <c r="C644" s="88" t="s">
        <v>129</v>
      </c>
      <c r="D644" s="88" t="s">
        <v>114</v>
      </c>
      <c r="E644" s="118"/>
      <c r="F644" s="88"/>
      <c r="G644" s="90">
        <f>G645</f>
        <v>3600</v>
      </c>
      <c r="H644" s="101">
        <f>H645</f>
        <v>0</v>
      </c>
      <c r="I644" s="89">
        <f>I645</f>
        <v>3600</v>
      </c>
      <c r="J644" s="85"/>
      <c r="K644" s="85"/>
      <c r="L644" s="85"/>
      <c r="M644" s="85"/>
      <c r="N644" s="85"/>
      <c r="O644" s="85"/>
      <c r="P644" s="85"/>
      <c r="Q644" s="85"/>
      <c r="R644" s="85"/>
      <c r="S644" s="85"/>
      <c r="T644" s="85"/>
      <c r="U644" s="85"/>
      <c r="V644" s="85"/>
      <c r="W644" s="85"/>
      <c r="X644" s="85"/>
      <c r="Y644" s="85"/>
      <c r="Z644" s="85"/>
      <c r="AA644" s="85"/>
      <c r="AB644" s="85"/>
      <c r="AC644" s="85"/>
      <c r="AD644" s="85"/>
      <c r="AE644" s="85"/>
      <c r="AF644" s="85"/>
      <c r="AG644" s="85"/>
      <c r="AH644" s="85"/>
      <c r="AI644" s="85"/>
    </row>
    <row r="645" spans="1:35" s="86" customFormat="1" ht="15.75">
      <c r="A645" s="87" t="s">
        <v>689</v>
      </c>
      <c r="B645" s="88" t="s">
        <v>644</v>
      </c>
      <c r="C645" s="88" t="s">
        <v>129</v>
      </c>
      <c r="D645" s="88" t="s">
        <v>127</v>
      </c>
      <c r="E645" s="118"/>
      <c r="F645" s="88"/>
      <c r="G645" s="101">
        <f>SUM(G648,G646)</f>
        <v>3600</v>
      </c>
      <c r="H645" s="101">
        <f>SUM(H648,H646)</f>
        <v>0</v>
      </c>
      <c r="I645" s="101">
        <f>SUM(I648,I646)</f>
        <v>3600</v>
      </c>
      <c r="J645" s="85"/>
      <c r="K645" s="85"/>
      <c r="L645" s="85"/>
      <c r="M645" s="85"/>
      <c r="N645" s="85"/>
      <c r="O645" s="85"/>
      <c r="P645" s="85"/>
      <c r="Q645" s="85"/>
      <c r="R645" s="85"/>
      <c r="S645" s="85"/>
      <c r="T645" s="85"/>
      <c r="U645" s="85"/>
      <c r="V645" s="85"/>
      <c r="W645" s="85"/>
      <c r="X645" s="85"/>
      <c r="Y645" s="85"/>
      <c r="Z645" s="85"/>
      <c r="AA645" s="85"/>
      <c r="AB645" s="85"/>
      <c r="AC645" s="85"/>
      <c r="AD645" s="85"/>
      <c r="AE645" s="85"/>
      <c r="AF645" s="85"/>
      <c r="AG645" s="85"/>
      <c r="AH645" s="85"/>
      <c r="AI645" s="85"/>
    </row>
    <row r="646" spans="1:35" s="86" customFormat="1" ht="47.25">
      <c r="A646" s="92" t="s">
        <v>690</v>
      </c>
      <c r="B646" s="88" t="s">
        <v>644</v>
      </c>
      <c r="C646" s="88" t="s">
        <v>129</v>
      </c>
      <c r="D646" s="88" t="s">
        <v>127</v>
      </c>
      <c r="E646" s="118" t="s">
        <v>691</v>
      </c>
      <c r="F646" s="88"/>
      <c r="G646" s="90">
        <f>G647</f>
        <v>3200</v>
      </c>
      <c r="H646" s="101">
        <f>H647</f>
        <v>0</v>
      </c>
      <c r="I646" s="90">
        <f>I647</f>
        <v>3200</v>
      </c>
      <c r="J646" s="85"/>
      <c r="K646" s="85"/>
      <c r="L646" s="85"/>
      <c r="M646" s="85"/>
      <c r="N646" s="85"/>
      <c r="O646" s="85"/>
      <c r="P646" s="85"/>
      <c r="Q646" s="85"/>
      <c r="R646" s="85"/>
      <c r="S646" s="85"/>
      <c r="T646" s="85"/>
      <c r="U646" s="85"/>
      <c r="V646" s="85"/>
      <c r="W646" s="85"/>
      <c r="X646" s="85"/>
      <c r="Y646" s="85"/>
      <c r="Z646" s="85"/>
      <c r="AA646" s="85"/>
      <c r="AB646" s="85"/>
      <c r="AC646" s="85"/>
      <c r="AD646" s="85"/>
      <c r="AE646" s="85"/>
      <c r="AF646" s="85"/>
      <c r="AG646" s="85"/>
      <c r="AH646" s="85"/>
      <c r="AI646" s="85"/>
    </row>
    <row r="647" spans="1:35" s="86" customFormat="1" ht="15.75">
      <c r="A647" s="87" t="s">
        <v>4</v>
      </c>
      <c r="B647" s="88" t="s">
        <v>644</v>
      </c>
      <c r="C647" s="88" t="s">
        <v>129</v>
      </c>
      <c r="D647" s="88" t="s">
        <v>127</v>
      </c>
      <c r="E647" s="118" t="s">
        <v>691</v>
      </c>
      <c r="F647" s="88" t="s">
        <v>662</v>
      </c>
      <c r="G647" s="90">
        <v>3200</v>
      </c>
      <c r="H647" s="101">
        <v>0</v>
      </c>
      <c r="I647" s="90">
        <f>SUM(G647:H647)</f>
        <v>3200</v>
      </c>
      <c r="J647" s="85"/>
      <c r="K647" s="85"/>
      <c r="L647" s="85"/>
      <c r="M647" s="85"/>
      <c r="N647" s="85"/>
      <c r="O647" s="85"/>
      <c r="P647" s="85"/>
      <c r="Q647" s="85"/>
      <c r="R647" s="85"/>
      <c r="S647" s="85"/>
      <c r="T647" s="85"/>
      <c r="U647" s="85"/>
      <c r="V647" s="85"/>
      <c r="W647" s="85"/>
      <c r="X647" s="85"/>
      <c r="Y647" s="85"/>
      <c r="Z647" s="85"/>
      <c r="AA647" s="85"/>
      <c r="AB647" s="85"/>
      <c r="AC647" s="85"/>
      <c r="AD647" s="85"/>
      <c r="AE647" s="85"/>
      <c r="AF647" s="85"/>
      <c r="AG647" s="85"/>
      <c r="AH647" s="85"/>
      <c r="AI647" s="85"/>
    </row>
    <row r="648" spans="1:35" s="86" customFormat="1" ht="47.25">
      <c r="A648" s="92" t="s">
        <v>684</v>
      </c>
      <c r="B648" s="88" t="s">
        <v>644</v>
      </c>
      <c r="C648" s="88" t="s">
        <v>129</v>
      </c>
      <c r="D648" s="88" t="s">
        <v>127</v>
      </c>
      <c r="E648" s="118" t="s">
        <v>685</v>
      </c>
      <c r="F648" s="88"/>
      <c r="G648" s="90">
        <f>G649</f>
        <v>400</v>
      </c>
      <c r="H648" s="101">
        <f>H649</f>
        <v>0</v>
      </c>
      <c r="I648" s="90">
        <f>I649</f>
        <v>400</v>
      </c>
      <c r="J648" s="85"/>
      <c r="K648" s="85"/>
      <c r="L648" s="85"/>
      <c r="M648" s="85"/>
      <c r="N648" s="85"/>
      <c r="O648" s="85"/>
      <c r="P648" s="85"/>
      <c r="Q648" s="85"/>
      <c r="R648" s="85"/>
      <c r="S648" s="85"/>
      <c r="T648" s="85"/>
      <c r="U648" s="85"/>
      <c r="V648" s="85"/>
      <c r="W648" s="85"/>
      <c r="X648" s="85"/>
      <c r="Y648" s="85"/>
      <c r="Z648" s="85"/>
      <c r="AA648" s="85"/>
      <c r="AB648" s="85"/>
      <c r="AC648" s="85"/>
      <c r="AD648" s="85"/>
      <c r="AE648" s="85"/>
      <c r="AF648" s="85"/>
      <c r="AG648" s="85"/>
      <c r="AH648" s="85"/>
      <c r="AI648" s="85"/>
    </row>
    <row r="649" spans="1:35" s="86" customFormat="1" ht="15.75">
      <c r="A649" s="87" t="s">
        <v>4</v>
      </c>
      <c r="B649" s="88" t="s">
        <v>644</v>
      </c>
      <c r="C649" s="88" t="s">
        <v>129</v>
      </c>
      <c r="D649" s="88" t="s">
        <v>127</v>
      </c>
      <c r="E649" s="118" t="s">
        <v>685</v>
      </c>
      <c r="F649" s="88" t="s">
        <v>662</v>
      </c>
      <c r="G649" s="90">
        <v>400</v>
      </c>
      <c r="H649" s="101">
        <v>0</v>
      </c>
      <c r="I649" s="90">
        <f>SUM(G649:H649)</f>
        <v>400</v>
      </c>
      <c r="J649" s="85"/>
      <c r="K649" s="85"/>
      <c r="L649" s="85"/>
      <c r="M649" s="85"/>
      <c r="N649" s="85"/>
      <c r="O649" s="85"/>
      <c r="P649" s="85"/>
      <c r="Q649" s="85"/>
      <c r="R649" s="85"/>
      <c r="S649" s="85"/>
      <c r="T649" s="85"/>
      <c r="U649" s="85"/>
      <c r="V649" s="85"/>
      <c r="W649" s="85"/>
      <c r="X649" s="85"/>
      <c r="Y649" s="85"/>
      <c r="Z649" s="85"/>
      <c r="AA649" s="85"/>
      <c r="AB649" s="85"/>
      <c r="AC649" s="85"/>
      <c r="AD649" s="85"/>
      <c r="AE649" s="85"/>
      <c r="AF649" s="85"/>
      <c r="AG649" s="85"/>
      <c r="AH649" s="85"/>
      <c r="AI649" s="85"/>
    </row>
    <row r="650" spans="1:35" s="86" customFormat="1" ht="31.5">
      <c r="A650" s="87" t="s">
        <v>504</v>
      </c>
      <c r="B650" s="88" t="s">
        <v>644</v>
      </c>
      <c r="C650" s="88" t="s">
        <v>133</v>
      </c>
      <c r="D650" s="88" t="s">
        <v>114</v>
      </c>
      <c r="E650" s="118"/>
      <c r="F650" s="88"/>
      <c r="G650" s="90">
        <f>G651</f>
        <v>4900</v>
      </c>
      <c r="H650" s="101">
        <f aca="true" t="shared" si="43" ref="H650:I653">H651</f>
        <v>1026</v>
      </c>
      <c r="I650" s="89">
        <f t="shared" si="43"/>
        <v>5926</v>
      </c>
      <c r="J650" s="85"/>
      <c r="K650" s="85"/>
      <c r="L650" s="85"/>
      <c r="M650" s="85"/>
      <c r="N650" s="85"/>
      <c r="O650" s="85"/>
      <c r="P650" s="85"/>
      <c r="Q650" s="85"/>
      <c r="R650" s="85"/>
      <c r="S650" s="85"/>
      <c r="T650" s="85"/>
      <c r="U650" s="85"/>
      <c r="V650" s="85"/>
      <c r="W650" s="85"/>
      <c r="X650" s="85"/>
      <c r="Y650" s="85"/>
      <c r="Z650" s="85"/>
      <c r="AA650" s="85"/>
      <c r="AB650" s="85"/>
      <c r="AC650" s="85"/>
      <c r="AD650" s="85"/>
      <c r="AE650" s="85"/>
      <c r="AF650" s="85"/>
      <c r="AG650" s="85"/>
      <c r="AH650" s="85"/>
      <c r="AI650" s="85"/>
    </row>
    <row r="651" spans="1:35" s="86" customFormat="1" ht="15.75">
      <c r="A651" s="87" t="s">
        <v>505</v>
      </c>
      <c r="B651" s="88" t="s">
        <v>644</v>
      </c>
      <c r="C651" s="88" t="s">
        <v>133</v>
      </c>
      <c r="D651" s="88" t="s">
        <v>117</v>
      </c>
      <c r="E651" s="118"/>
      <c r="F651" s="88"/>
      <c r="G651" s="90">
        <f>G652</f>
        <v>4900</v>
      </c>
      <c r="H651" s="101">
        <f t="shared" si="43"/>
        <v>1026</v>
      </c>
      <c r="I651" s="101">
        <f t="shared" si="43"/>
        <v>5926</v>
      </c>
      <c r="J651" s="85"/>
      <c r="K651" s="85"/>
      <c r="L651" s="85"/>
      <c r="M651" s="85"/>
      <c r="N651" s="85"/>
      <c r="O651" s="85"/>
      <c r="P651" s="85"/>
      <c r="Q651" s="85"/>
      <c r="R651" s="85"/>
      <c r="S651" s="85"/>
      <c r="T651" s="85"/>
      <c r="U651" s="85"/>
      <c r="V651" s="85"/>
      <c r="W651" s="85"/>
      <c r="X651" s="85"/>
      <c r="Y651" s="85"/>
      <c r="Z651" s="85"/>
      <c r="AA651" s="85"/>
      <c r="AB651" s="85"/>
      <c r="AC651" s="85"/>
      <c r="AD651" s="85"/>
      <c r="AE651" s="85"/>
      <c r="AF651" s="85"/>
      <c r="AG651" s="85"/>
      <c r="AH651" s="85"/>
      <c r="AI651" s="85"/>
    </row>
    <row r="652" spans="1:35" s="86" customFormat="1" ht="15.75">
      <c r="A652" s="87" t="s">
        <v>311</v>
      </c>
      <c r="B652" s="88" t="s">
        <v>644</v>
      </c>
      <c r="C652" s="88" t="s">
        <v>133</v>
      </c>
      <c r="D652" s="88" t="s">
        <v>117</v>
      </c>
      <c r="E652" s="118" t="s">
        <v>312</v>
      </c>
      <c r="F652" s="88"/>
      <c r="G652" s="90">
        <f>G653</f>
        <v>4900</v>
      </c>
      <c r="H652" s="101">
        <f t="shared" si="43"/>
        <v>1026</v>
      </c>
      <c r="I652" s="101">
        <f t="shared" si="43"/>
        <v>5926</v>
      </c>
      <c r="J652" s="85"/>
      <c r="K652" s="85"/>
      <c r="L652" s="85"/>
      <c r="M652" s="85"/>
      <c r="N652" s="85"/>
      <c r="O652" s="85"/>
      <c r="P652" s="85"/>
      <c r="Q652" s="85"/>
      <c r="R652" s="85"/>
      <c r="S652" s="85"/>
      <c r="T652" s="85"/>
      <c r="U652" s="85"/>
      <c r="V652" s="85"/>
      <c r="W652" s="85"/>
      <c r="X652" s="85"/>
      <c r="Y652" s="85"/>
      <c r="Z652" s="85"/>
      <c r="AA652" s="85"/>
      <c r="AB652" s="85"/>
      <c r="AC652" s="85"/>
      <c r="AD652" s="85"/>
      <c r="AE652" s="85"/>
      <c r="AF652" s="85"/>
      <c r="AG652" s="85"/>
      <c r="AH652" s="85"/>
      <c r="AI652" s="85"/>
    </row>
    <row r="653" spans="1:35" s="86" customFormat="1" ht="47.25">
      <c r="A653" s="87" t="s">
        <v>521</v>
      </c>
      <c r="B653" s="88" t="s">
        <v>644</v>
      </c>
      <c r="C653" s="88" t="s">
        <v>133</v>
      </c>
      <c r="D653" s="88" t="s">
        <v>117</v>
      </c>
      <c r="E653" s="118" t="s">
        <v>522</v>
      </c>
      <c r="F653" s="88"/>
      <c r="G653" s="90">
        <f>G654</f>
        <v>4900</v>
      </c>
      <c r="H653" s="101">
        <f t="shared" si="43"/>
        <v>1026</v>
      </c>
      <c r="I653" s="101">
        <f t="shared" si="43"/>
        <v>5926</v>
      </c>
      <c r="J653" s="85"/>
      <c r="K653" s="85"/>
      <c r="L653" s="85"/>
      <c r="M653" s="85"/>
      <c r="N653" s="85"/>
      <c r="O653" s="85"/>
      <c r="P653" s="85"/>
      <c r="Q653" s="85"/>
      <c r="R653" s="85"/>
      <c r="S653" s="85"/>
      <c r="T653" s="85"/>
      <c r="U653" s="85"/>
      <c r="V653" s="85"/>
      <c r="W653" s="85"/>
      <c r="X653" s="85"/>
      <c r="Y653" s="85"/>
      <c r="Z653" s="85"/>
      <c r="AA653" s="85"/>
      <c r="AB653" s="85"/>
      <c r="AC653" s="85"/>
      <c r="AD653" s="85"/>
      <c r="AE653" s="85"/>
      <c r="AF653" s="85"/>
      <c r="AG653" s="85"/>
      <c r="AH653" s="85"/>
      <c r="AI653" s="85"/>
    </row>
    <row r="654" spans="1:35" s="86" customFormat="1" ht="15.75" customHeight="1">
      <c r="A654" s="87" t="s">
        <v>4</v>
      </c>
      <c r="B654" s="88" t="s">
        <v>644</v>
      </c>
      <c r="C654" s="88" t="s">
        <v>133</v>
      </c>
      <c r="D654" s="88" t="s">
        <v>117</v>
      </c>
      <c r="E654" s="118" t="s">
        <v>522</v>
      </c>
      <c r="F654" s="88" t="s">
        <v>662</v>
      </c>
      <c r="G654" s="90">
        <v>4900</v>
      </c>
      <c r="H654" s="101">
        <v>1026</v>
      </c>
      <c r="I654" s="90">
        <f>SUM(G654:H654)</f>
        <v>5926</v>
      </c>
      <c r="J654" s="85"/>
      <c r="K654" s="85"/>
      <c r="L654" s="85"/>
      <c r="M654" s="85"/>
      <c r="N654" s="85"/>
      <c r="O654" s="85"/>
      <c r="P654" s="85"/>
      <c r="Q654" s="85"/>
      <c r="R654" s="85"/>
      <c r="S654" s="85"/>
      <c r="T654" s="85"/>
      <c r="U654" s="85"/>
      <c r="V654" s="85"/>
      <c r="W654" s="85"/>
      <c r="X654" s="85"/>
      <c r="Y654" s="85"/>
      <c r="Z654" s="85"/>
      <c r="AA654" s="85"/>
      <c r="AB654" s="85"/>
      <c r="AC654" s="85"/>
      <c r="AD654" s="85"/>
      <c r="AE654" s="85"/>
      <c r="AF654" s="85"/>
      <c r="AG654" s="85"/>
      <c r="AH654" s="85"/>
      <c r="AI654" s="85"/>
    </row>
    <row r="655" spans="1:35" s="86" customFormat="1" ht="15.75" hidden="1">
      <c r="A655" s="87" t="s">
        <v>692</v>
      </c>
      <c r="B655" s="112" t="s">
        <v>644</v>
      </c>
      <c r="C655" s="88" t="s">
        <v>344</v>
      </c>
      <c r="D655" s="88" t="s">
        <v>114</v>
      </c>
      <c r="E655" s="88"/>
      <c r="F655" s="107"/>
      <c r="G655" s="90">
        <f>SUM(G656,G660,G664)</f>
        <v>9630</v>
      </c>
      <c r="H655" s="90">
        <f>SUM(H656,H660,H664)</f>
        <v>-9630</v>
      </c>
      <c r="I655" s="90">
        <f>SUM(I656,I660,I664)</f>
        <v>0</v>
      </c>
      <c r="J655" s="85"/>
      <c r="K655" s="85"/>
      <c r="L655" s="85"/>
      <c r="M655" s="85"/>
      <c r="N655" s="85"/>
      <c r="O655" s="85"/>
      <c r="P655" s="85"/>
      <c r="Q655" s="85"/>
      <c r="R655" s="85"/>
      <c r="S655" s="85"/>
      <c r="T655" s="85"/>
      <c r="U655" s="85"/>
      <c r="V655" s="85"/>
      <c r="W655" s="85"/>
      <c r="X655" s="85"/>
      <c r="Y655" s="85"/>
      <c r="Z655" s="85"/>
      <c r="AA655" s="85"/>
      <c r="AB655" s="85"/>
      <c r="AC655" s="85"/>
      <c r="AD655" s="85"/>
      <c r="AE655" s="85"/>
      <c r="AF655" s="85"/>
      <c r="AG655" s="85"/>
      <c r="AH655" s="85"/>
      <c r="AI655" s="85"/>
    </row>
    <row r="656" spans="1:35" s="86" customFormat="1" ht="15.75" hidden="1">
      <c r="A656" s="87" t="s">
        <v>419</v>
      </c>
      <c r="B656" s="112" t="s">
        <v>644</v>
      </c>
      <c r="C656" s="88" t="s">
        <v>344</v>
      </c>
      <c r="D656" s="88" t="s">
        <v>117</v>
      </c>
      <c r="E656" s="88"/>
      <c r="F656" s="107"/>
      <c r="G656" s="90">
        <f aca="true" t="shared" si="44" ref="G656:I658">G657</f>
        <v>0</v>
      </c>
      <c r="H656" s="90">
        <f t="shared" si="44"/>
        <v>0</v>
      </c>
      <c r="I656" s="90">
        <f t="shared" si="44"/>
        <v>0</v>
      </c>
      <c r="J656" s="85"/>
      <c r="K656" s="85"/>
      <c r="L656" s="85"/>
      <c r="M656" s="85"/>
      <c r="N656" s="85"/>
      <c r="O656" s="85"/>
      <c r="P656" s="85"/>
      <c r="Q656" s="85"/>
      <c r="R656" s="85"/>
      <c r="S656" s="85"/>
      <c r="T656" s="85"/>
      <c r="U656" s="85"/>
      <c r="V656" s="85"/>
      <c r="W656" s="85"/>
      <c r="X656" s="85"/>
      <c r="Y656" s="85"/>
      <c r="Z656" s="85"/>
      <c r="AA656" s="85"/>
      <c r="AB656" s="85"/>
      <c r="AC656" s="85"/>
      <c r="AD656" s="85"/>
      <c r="AE656" s="85"/>
      <c r="AF656" s="85"/>
      <c r="AG656" s="85"/>
      <c r="AH656" s="85"/>
      <c r="AI656" s="85"/>
    </row>
    <row r="657" spans="1:35" s="86" customFormat="1" ht="31.5" hidden="1">
      <c r="A657" s="87" t="s">
        <v>426</v>
      </c>
      <c r="B657" s="112" t="s">
        <v>644</v>
      </c>
      <c r="C657" s="88" t="s">
        <v>344</v>
      </c>
      <c r="D657" s="88" t="s">
        <v>117</v>
      </c>
      <c r="E657" s="88" t="s">
        <v>427</v>
      </c>
      <c r="F657" s="107"/>
      <c r="G657" s="90">
        <f t="shared" si="44"/>
        <v>0</v>
      </c>
      <c r="H657" s="90">
        <f t="shared" si="44"/>
        <v>0</v>
      </c>
      <c r="I657" s="90">
        <f t="shared" si="44"/>
        <v>0</v>
      </c>
      <c r="J657" s="85"/>
      <c r="K657" s="85"/>
      <c r="L657" s="85"/>
      <c r="M657" s="85"/>
      <c r="N657" s="85"/>
      <c r="O657" s="85"/>
      <c r="P657" s="85"/>
      <c r="Q657" s="85"/>
      <c r="R657" s="85"/>
      <c r="S657" s="85"/>
      <c r="T657" s="85"/>
      <c r="U657" s="85"/>
      <c r="V657" s="85"/>
      <c r="W657" s="85"/>
      <c r="X657" s="85"/>
      <c r="Y657" s="85"/>
      <c r="Z657" s="85"/>
      <c r="AA657" s="85"/>
      <c r="AB657" s="85"/>
      <c r="AC657" s="85"/>
      <c r="AD657" s="85"/>
      <c r="AE657" s="85"/>
      <c r="AF657" s="85"/>
      <c r="AG657" s="85"/>
      <c r="AH657" s="85"/>
      <c r="AI657" s="85"/>
    </row>
    <row r="658" spans="1:35" s="86" customFormat="1" ht="31.5" hidden="1">
      <c r="A658" s="87" t="s">
        <v>428</v>
      </c>
      <c r="B658" s="112" t="s">
        <v>644</v>
      </c>
      <c r="C658" s="88" t="s">
        <v>344</v>
      </c>
      <c r="D658" s="88" t="s">
        <v>117</v>
      </c>
      <c r="E658" s="88" t="s">
        <v>429</v>
      </c>
      <c r="F658" s="107"/>
      <c r="G658" s="90">
        <f t="shared" si="44"/>
        <v>0</v>
      </c>
      <c r="H658" s="90">
        <f t="shared" si="44"/>
        <v>0</v>
      </c>
      <c r="I658" s="90">
        <f t="shared" si="44"/>
        <v>0</v>
      </c>
      <c r="J658" s="85"/>
      <c r="K658" s="85"/>
      <c r="L658" s="85"/>
      <c r="M658" s="85"/>
      <c r="N658" s="85"/>
      <c r="O658" s="85"/>
      <c r="P658" s="85"/>
      <c r="Q658" s="85"/>
      <c r="R658" s="85"/>
      <c r="S658" s="85"/>
      <c r="T658" s="85"/>
      <c r="U658" s="85"/>
      <c r="V658" s="85"/>
      <c r="W658" s="85"/>
      <c r="X658" s="85"/>
      <c r="Y658" s="85"/>
      <c r="Z658" s="85"/>
      <c r="AA658" s="85"/>
      <c r="AB658" s="85"/>
      <c r="AC658" s="85"/>
      <c r="AD658" s="85"/>
      <c r="AE658" s="85"/>
      <c r="AF658" s="85"/>
      <c r="AG658" s="85"/>
      <c r="AH658" s="85"/>
      <c r="AI658" s="85"/>
    </row>
    <row r="659" spans="1:35" s="86" customFormat="1" ht="15.75" hidden="1">
      <c r="A659" s="87" t="s">
        <v>4</v>
      </c>
      <c r="B659" s="112" t="s">
        <v>644</v>
      </c>
      <c r="C659" s="88" t="s">
        <v>344</v>
      </c>
      <c r="D659" s="88" t="s">
        <v>117</v>
      </c>
      <c r="E659" s="88" t="s">
        <v>429</v>
      </c>
      <c r="F659" s="107">
        <v>540</v>
      </c>
      <c r="G659" s="90">
        <v>0</v>
      </c>
      <c r="H659" s="90">
        <v>0</v>
      </c>
      <c r="I659" s="90">
        <v>0</v>
      </c>
      <c r="J659" s="85"/>
      <c r="K659" s="85"/>
      <c r="L659" s="85"/>
      <c r="M659" s="85"/>
      <c r="N659" s="85"/>
      <c r="O659" s="85"/>
      <c r="P659" s="85"/>
      <c r="Q659" s="85"/>
      <c r="R659" s="85"/>
      <c r="S659" s="85"/>
      <c r="T659" s="85"/>
      <c r="U659" s="85"/>
      <c r="V659" s="85"/>
      <c r="W659" s="85"/>
      <c r="X659" s="85"/>
      <c r="Y659" s="85"/>
      <c r="Z659" s="85"/>
      <c r="AA659" s="85"/>
      <c r="AB659" s="85"/>
      <c r="AC659" s="85"/>
      <c r="AD659" s="85"/>
      <c r="AE659" s="85"/>
      <c r="AF659" s="85"/>
      <c r="AG659" s="85"/>
      <c r="AH659" s="85"/>
      <c r="AI659" s="85"/>
    </row>
    <row r="660" spans="1:35" s="86" customFormat="1" ht="15.75" hidden="1">
      <c r="A660" s="87" t="s">
        <v>444</v>
      </c>
      <c r="B660" s="107">
        <v>992</v>
      </c>
      <c r="C660" s="117">
        <v>9</v>
      </c>
      <c r="D660" s="117">
        <v>2</v>
      </c>
      <c r="E660" s="118"/>
      <c r="F660" s="107"/>
      <c r="G660" s="90">
        <f aca="true" t="shared" si="45" ref="G660:I662">G661</f>
        <v>0</v>
      </c>
      <c r="H660" s="90">
        <f t="shared" si="45"/>
        <v>0</v>
      </c>
      <c r="I660" s="90">
        <f t="shared" si="45"/>
        <v>0</v>
      </c>
      <c r="J660" s="85"/>
      <c r="K660" s="85"/>
      <c r="L660" s="85"/>
      <c r="M660" s="85"/>
      <c r="N660" s="85"/>
      <c r="O660" s="85"/>
      <c r="P660" s="85"/>
      <c r="Q660" s="85"/>
      <c r="R660" s="85"/>
      <c r="S660" s="85"/>
      <c r="T660" s="85"/>
      <c r="U660" s="85"/>
      <c r="V660" s="85"/>
      <c r="W660" s="85"/>
      <c r="X660" s="85"/>
      <c r="Y660" s="85"/>
      <c r="Z660" s="85"/>
      <c r="AA660" s="85"/>
      <c r="AB660" s="85"/>
      <c r="AC660" s="85"/>
      <c r="AD660" s="85"/>
      <c r="AE660" s="85"/>
      <c r="AF660" s="85"/>
      <c r="AG660" s="85"/>
      <c r="AH660" s="85"/>
      <c r="AI660" s="85"/>
    </row>
    <row r="661" spans="1:35" s="86" customFormat="1" ht="31.5" hidden="1">
      <c r="A661" s="87" t="s">
        <v>426</v>
      </c>
      <c r="B661" s="112" t="s">
        <v>644</v>
      </c>
      <c r="C661" s="88" t="s">
        <v>344</v>
      </c>
      <c r="D661" s="88" t="s">
        <v>127</v>
      </c>
      <c r="E661" s="88" t="s">
        <v>427</v>
      </c>
      <c r="F661" s="107"/>
      <c r="G661" s="90">
        <f t="shared" si="45"/>
        <v>0</v>
      </c>
      <c r="H661" s="90">
        <f t="shared" si="45"/>
        <v>0</v>
      </c>
      <c r="I661" s="90">
        <f t="shared" si="45"/>
        <v>0</v>
      </c>
      <c r="J661" s="85"/>
      <c r="K661" s="85"/>
      <c r="L661" s="85"/>
      <c r="M661" s="85"/>
      <c r="N661" s="85"/>
      <c r="O661" s="85"/>
      <c r="P661" s="85"/>
      <c r="Q661" s="85"/>
      <c r="R661" s="85"/>
      <c r="S661" s="85"/>
      <c r="T661" s="85"/>
      <c r="U661" s="85"/>
      <c r="V661" s="85"/>
      <c r="W661" s="85"/>
      <c r="X661" s="85"/>
      <c r="Y661" s="85"/>
      <c r="Z661" s="85"/>
      <c r="AA661" s="85"/>
      <c r="AB661" s="85"/>
      <c r="AC661" s="85"/>
      <c r="AD661" s="85"/>
      <c r="AE661" s="85"/>
      <c r="AF661" s="85"/>
      <c r="AG661" s="85"/>
      <c r="AH661" s="85"/>
      <c r="AI661" s="85"/>
    </row>
    <row r="662" spans="1:35" s="86" customFormat="1" ht="31.5" hidden="1">
      <c r="A662" s="87" t="s">
        <v>428</v>
      </c>
      <c r="B662" s="112" t="s">
        <v>644</v>
      </c>
      <c r="C662" s="88" t="s">
        <v>344</v>
      </c>
      <c r="D662" s="88" t="s">
        <v>127</v>
      </c>
      <c r="E662" s="88" t="s">
        <v>429</v>
      </c>
      <c r="F662" s="107"/>
      <c r="G662" s="90">
        <f t="shared" si="45"/>
        <v>0</v>
      </c>
      <c r="H662" s="90">
        <f t="shared" si="45"/>
        <v>0</v>
      </c>
      <c r="I662" s="90">
        <f t="shared" si="45"/>
        <v>0</v>
      </c>
      <c r="J662" s="85"/>
      <c r="K662" s="85"/>
      <c r="L662" s="85"/>
      <c r="M662" s="85"/>
      <c r="N662" s="85"/>
      <c r="O662" s="85"/>
      <c r="P662" s="85"/>
      <c r="Q662" s="85"/>
      <c r="R662" s="85"/>
      <c r="S662" s="85"/>
      <c r="T662" s="85"/>
      <c r="U662" s="85"/>
      <c r="V662" s="85"/>
      <c r="W662" s="85"/>
      <c r="X662" s="85"/>
      <c r="Y662" s="85"/>
      <c r="Z662" s="85"/>
      <c r="AA662" s="85"/>
      <c r="AB662" s="85"/>
      <c r="AC662" s="85"/>
      <c r="AD662" s="85"/>
      <c r="AE662" s="85"/>
      <c r="AF662" s="85"/>
      <c r="AG662" s="85"/>
      <c r="AH662" s="85"/>
      <c r="AI662" s="85"/>
    </row>
    <row r="663" spans="1:35" s="86" customFormat="1" ht="15.75" hidden="1">
      <c r="A663" s="87" t="s">
        <v>4</v>
      </c>
      <c r="B663" s="112" t="s">
        <v>644</v>
      </c>
      <c r="C663" s="88" t="s">
        <v>344</v>
      </c>
      <c r="D663" s="88" t="s">
        <v>127</v>
      </c>
      <c r="E663" s="88" t="s">
        <v>429</v>
      </c>
      <c r="F663" s="107">
        <v>540</v>
      </c>
      <c r="G663" s="90">
        <v>0</v>
      </c>
      <c r="H663" s="105">
        <v>0</v>
      </c>
      <c r="I663" s="90">
        <f>SUM(G663:H663)</f>
        <v>0</v>
      </c>
      <c r="J663" s="85"/>
      <c r="K663" s="85"/>
      <c r="L663" s="85"/>
      <c r="M663" s="85"/>
      <c r="N663" s="85"/>
      <c r="O663" s="85"/>
      <c r="P663" s="85"/>
      <c r="Q663" s="85"/>
      <c r="R663" s="85"/>
      <c r="S663" s="85"/>
      <c r="T663" s="85"/>
      <c r="U663" s="85"/>
      <c r="V663" s="85"/>
      <c r="W663" s="85"/>
      <c r="X663" s="85"/>
      <c r="Y663" s="85"/>
      <c r="Z663" s="85"/>
      <c r="AA663" s="85"/>
      <c r="AB663" s="85"/>
      <c r="AC663" s="85"/>
      <c r="AD663" s="85"/>
      <c r="AE663" s="85"/>
      <c r="AF663" s="85"/>
      <c r="AG663" s="85"/>
      <c r="AH663" s="85"/>
      <c r="AI663" s="85"/>
    </row>
    <row r="664" spans="1:35" s="86" customFormat="1" ht="15.75" hidden="1">
      <c r="A664" s="92" t="s">
        <v>457</v>
      </c>
      <c r="B664" s="112" t="s">
        <v>644</v>
      </c>
      <c r="C664" s="88" t="s">
        <v>344</v>
      </c>
      <c r="D664" s="88" t="s">
        <v>344</v>
      </c>
      <c r="E664" s="88"/>
      <c r="F664" s="107"/>
      <c r="G664" s="90">
        <f aca="true" t="shared" si="46" ref="G664:I666">G665</f>
        <v>9630</v>
      </c>
      <c r="H664" s="90">
        <f t="shared" si="46"/>
        <v>-9630</v>
      </c>
      <c r="I664" s="90">
        <f t="shared" si="46"/>
        <v>0</v>
      </c>
      <c r="J664" s="85"/>
      <c r="K664" s="85"/>
      <c r="L664" s="85"/>
      <c r="M664" s="85"/>
      <c r="N664" s="85"/>
      <c r="O664" s="85"/>
      <c r="P664" s="85"/>
      <c r="Q664" s="85"/>
      <c r="R664" s="85"/>
      <c r="S664" s="85"/>
      <c r="T664" s="85"/>
      <c r="U664" s="85"/>
      <c r="V664" s="85"/>
      <c r="W664" s="85"/>
      <c r="X664" s="85"/>
      <c r="Y664" s="85"/>
      <c r="Z664" s="85"/>
      <c r="AA664" s="85"/>
      <c r="AB664" s="85"/>
      <c r="AC664" s="85"/>
      <c r="AD664" s="85"/>
      <c r="AE664" s="85"/>
      <c r="AF664" s="85"/>
      <c r="AG664" s="85"/>
      <c r="AH664" s="85"/>
      <c r="AI664" s="85"/>
    </row>
    <row r="665" spans="1:35" s="86" customFormat="1" ht="126" hidden="1">
      <c r="A665" s="104" t="s">
        <v>431</v>
      </c>
      <c r="B665" s="112" t="s">
        <v>644</v>
      </c>
      <c r="C665" s="88" t="s">
        <v>344</v>
      </c>
      <c r="D665" s="88" t="s">
        <v>344</v>
      </c>
      <c r="E665" s="93" t="s">
        <v>432</v>
      </c>
      <c r="F665" s="107"/>
      <c r="G665" s="90">
        <f t="shared" si="46"/>
        <v>9630</v>
      </c>
      <c r="H665" s="90">
        <f t="shared" si="46"/>
        <v>-9630</v>
      </c>
      <c r="I665" s="90">
        <f t="shared" si="46"/>
        <v>0</v>
      </c>
      <c r="J665" s="85"/>
      <c r="K665" s="85"/>
      <c r="L665" s="85"/>
      <c r="M665" s="85"/>
      <c r="N665" s="85"/>
      <c r="O665" s="85"/>
      <c r="P665" s="85"/>
      <c r="Q665" s="85"/>
      <c r="R665" s="85"/>
      <c r="S665" s="85"/>
      <c r="T665" s="85"/>
      <c r="U665" s="85"/>
      <c r="V665" s="85"/>
      <c r="W665" s="85"/>
      <c r="X665" s="85"/>
      <c r="Y665" s="85"/>
      <c r="Z665" s="85"/>
      <c r="AA665" s="85"/>
      <c r="AB665" s="85"/>
      <c r="AC665" s="85"/>
      <c r="AD665" s="85"/>
      <c r="AE665" s="85"/>
      <c r="AF665" s="85"/>
      <c r="AG665" s="85"/>
      <c r="AH665" s="85"/>
      <c r="AI665" s="85"/>
    </row>
    <row r="666" spans="1:35" s="86" customFormat="1" ht="78.75" hidden="1">
      <c r="A666" s="92" t="s">
        <v>433</v>
      </c>
      <c r="B666" s="112" t="s">
        <v>644</v>
      </c>
      <c r="C666" s="88" t="s">
        <v>344</v>
      </c>
      <c r="D666" s="88" t="s">
        <v>344</v>
      </c>
      <c r="E666" s="93" t="s">
        <v>434</v>
      </c>
      <c r="F666" s="107"/>
      <c r="G666" s="90">
        <f t="shared" si="46"/>
        <v>9630</v>
      </c>
      <c r="H666" s="90">
        <f t="shared" si="46"/>
        <v>-9630</v>
      </c>
      <c r="I666" s="90">
        <f t="shared" si="46"/>
        <v>0</v>
      </c>
      <c r="J666" s="85"/>
      <c r="K666" s="85"/>
      <c r="L666" s="85"/>
      <c r="M666" s="85"/>
      <c r="N666" s="85"/>
      <c r="O666" s="85"/>
      <c r="P666" s="85"/>
      <c r="Q666" s="85"/>
      <c r="R666" s="85"/>
      <c r="S666" s="85"/>
      <c r="T666" s="85"/>
      <c r="U666" s="85"/>
      <c r="V666" s="85"/>
      <c r="W666" s="85"/>
      <c r="X666" s="85"/>
      <c r="Y666" s="85"/>
      <c r="Z666" s="85"/>
      <c r="AA666" s="85"/>
      <c r="AB666" s="85"/>
      <c r="AC666" s="85"/>
      <c r="AD666" s="85"/>
      <c r="AE666" s="85"/>
      <c r="AF666" s="85"/>
      <c r="AG666" s="85"/>
      <c r="AH666" s="85"/>
      <c r="AI666" s="85"/>
    </row>
    <row r="667" spans="1:35" s="86" customFormat="1" ht="15.75" hidden="1">
      <c r="A667" s="92" t="s">
        <v>458</v>
      </c>
      <c r="B667" s="112" t="s">
        <v>644</v>
      </c>
      <c r="C667" s="88" t="s">
        <v>344</v>
      </c>
      <c r="D667" s="88" t="s">
        <v>344</v>
      </c>
      <c r="E667" s="93" t="s">
        <v>434</v>
      </c>
      <c r="F667" s="107">
        <v>530</v>
      </c>
      <c r="G667" s="90">
        <v>9630</v>
      </c>
      <c r="H667" s="105">
        <v>-9630</v>
      </c>
      <c r="I667" s="90">
        <f>SUM(G667:H667)</f>
        <v>0</v>
      </c>
      <c r="J667" s="85"/>
      <c r="K667" s="85"/>
      <c r="L667" s="85"/>
      <c r="M667" s="85"/>
      <c r="N667" s="85"/>
      <c r="O667" s="85"/>
      <c r="P667" s="85"/>
      <c r="Q667" s="85"/>
      <c r="R667" s="85"/>
      <c r="S667" s="85"/>
      <c r="T667" s="85"/>
      <c r="U667" s="85"/>
      <c r="V667" s="85"/>
      <c r="W667" s="85"/>
      <c r="X667" s="85"/>
      <c r="Y667" s="85"/>
      <c r="Z667" s="85"/>
      <c r="AA667" s="85"/>
      <c r="AB667" s="85"/>
      <c r="AC667" s="85"/>
      <c r="AD667" s="85"/>
      <c r="AE667" s="85"/>
      <c r="AF667" s="85"/>
      <c r="AG667" s="85"/>
      <c r="AH667" s="85"/>
      <c r="AI667" s="85"/>
    </row>
    <row r="668" spans="1:35" s="81" customFormat="1" ht="15.75">
      <c r="A668" s="87" t="s">
        <v>534</v>
      </c>
      <c r="B668" s="112" t="s">
        <v>644</v>
      </c>
      <c r="C668" s="88" t="s">
        <v>138</v>
      </c>
      <c r="D668" s="88" t="s">
        <v>114</v>
      </c>
      <c r="E668" s="88"/>
      <c r="F668" s="88"/>
      <c r="G668" s="89">
        <f aca="true" t="shared" si="47" ref="G668:I669">G669</f>
        <v>3000</v>
      </c>
      <c r="H668" s="89">
        <f t="shared" si="47"/>
        <v>255000</v>
      </c>
      <c r="I668" s="89">
        <f t="shared" si="47"/>
        <v>258000</v>
      </c>
      <c r="J668" s="80"/>
      <c r="K668" s="80"/>
      <c r="L668" s="80"/>
      <c r="M668" s="80"/>
      <c r="N668" s="80"/>
      <c r="O668" s="80"/>
      <c r="P668" s="80"/>
      <c r="Q668" s="80"/>
      <c r="R668" s="80"/>
      <c r="S668" s="80"/>
      <c r="T668" s="80"/>
      <c r="U668" s="80"/>
      <c r="V668" s="80"/>
      <c r="W668" s="80"/>
      <c r="X668" s="80"/>
      <c r="Y668" s="80"/>
      <c r="Z668" s="80"/>
      <c r="AA668" s="80"/>
      <c r="AB668" s="80"/>
      <c r="AC668" s="80"/>
      <c r="AD668" s="80"/>
      <c r="AE668" s="80"/>
      <c r="AF668" s="80"/>
      <c r="AG668" s="80"/>
      <c r="AH668" s="80"/>
      <c r="AI668" s="80"/>
    </row>
    <row r="669" spans="1:35" s="81" customFormat="1" ht="15.75">
      <c r="A669" s="87" t="s">
        <v>535</v>
      </c>
      <c r="B669" s="112" t="s">
        <v>644</v>
      </c>
      <c r="C669" s="88" t="s">
        <v>138</v>
      </c>
      <c r="D669" s="88" t="s">
        <v>117</v>
      </c>
      <c r="E669" s="88"/>
      <c r="F669" s="88"/>
      <c r="G669" s="89">
        <f t="shared" si="47"/>
        <v>3000</v>
      </c>
      <c r="H669" s="89">
        <f t="shared" si="47"/>
        <v>255000</v>
      </c>
      <c r="I669" s="89">
        <f t="shared" si="47"/>
        <v>258000</v>
      </c>
      <c r="J669" s="80"/>
      <c r="K669" s="80"/>
      <c r="L669" s="80"/>
      <c r="M669" s="80"/>
      <c r="N669" s="80"/>
      <c r="O669" s="80"/>
      <c r="P669" s="80"/>
      <c r="Q669" s="80"/>
      <c r="R669" s="80"/>
      <c r="S669" s="80"/>
      <c r="T669" s="80"/>
      <c r="U669" s="80"/>
      <c r="V669" s="80"/>
      <c r="W669" s="80"/>
      <c r="X669" s="80"/>
      <c r="Y669" s="80"/>
      <c r="Z669" s="80"/>
      <c r="AA669" s="80"/>
      <c r="AB669" s="80"/>
      <c r="AC669" s="80"/>
      <c r="AD669" s="80"/>
      <c r="AE669" s="80"/>
      <c r="AF669" s="80"/>
      <c r="AG669" s="80"/>
      <c r="AH669" s="80"/>
      <c r="AI669" s="80"/>
    </row>
    <row r="670" spans="1:35" s="81" customFormat="1" ht="15.75">
      <c r="A670" s="87" t="s">
        <v>311</v>
      </c>
      <c r="B670" s="112" t="s">
        <v>644</v>
      </c>
      <c r="C670" s="88" t="s">
        <v>138</v>
      </c>
      <c r="D670" s="88" t="s">
        <v>117</v>
      </c>
      <c r="E670" s="88" t="s">
        <v>312</v>
      </c>
      <c r="F670" s="88"/>
      <c r="G670" s="90">
        <f>SUM(G671)</f>
        <v>3000</v>
      </c>
      <c r="H670" s="90">
        <f>SUM(H671)</f>
        <v>255000</v>
      </c>
      <c r="I670" s="90">
        <f>SUM(I671)</f>
        <v>258000</v>
      </c>
      <c r="J670" s="80"/>
      <c r="K670" s="80"/>
      <c r="L670" s="80"/>
      <c r="M670" s="80"/>
      <c r="N670" s="80"/>
      <c r="O670" s="80"/>
      <c r="P670" s="80"/>
      <c r="Q670" s="80"/>
      <c r="R670" s="80"/>
      <c r="S670" s="80"/>
      <c r="T670" s="80"/>
      <c r="U670" s="80"/>
      <c r="V670" s="80"/>
      <c r="W670" s="80"/>
      <c r="X670" s="80"/>
      <c r="Y670" s="80"/>
      <c r="Z670" s="80"/>
      <c r="AA670" s="80"/>
      <c r="AB670" s="80"/>
      <c r="AC670" s="80"/>
      <c r="AD670" s="80"/>
      <c r="AE670" s="80"/>
      <c r="AF670" s="80"/>
      <c r="AG670" s="80"/>
      <c r="AH670" s="80"/>
      <c r="AI670" s="80"/>
    </row>
    <row r="671" spans="1:35" s="81" customFormat="1" ht="49.5" customHeight="1">
      <c r="A671" s="87" t="s">
        <v>540</v>
      </c>
      <c r="B671" s="112" t="s">
        <v>644</v>
      </c>
      <c r="C671" s="88" t="s">
        <v>138</v>
      </c>
      <c r="D671" s="88" t="s">
        <v>117</v>
      </c>
      <c r="E671" s="88" t="s">
        <v>541</v>
      </c>
      <c r="F671" s="88"/>
      <c r="G671" s="90">
        <f>SUM(G672:G672)</f>
        <v>3000</v>
      </c>
      <c r="H671" s="90">
        <f>SUM(H672:H672)</f>
        <v>255000</v>
      </c>
      <c r="I671" s="90">
        <f>SUM(I672:I672)</f>
        <v>258000</v>
      </c>
      <c r="J671" s="80"/>
      <c r="K671" s="80"/>
      <c r="L671" s="80"/>
      <c r="M671" s="80"/>
      <c r="N671" s="80"/>
      <c r="O671" s="80"/>
      <c r="P671" s="80"/>
      <c r="Q671" s="80"/>
      <c r="R671" s="80"/>
      <c r="S671" s="80"/>
      <c r="T671" s="80"/>
      <c r="U671" s="80"/>
      <c r="V671" s="80"/>
      <c r="W671" s="80"/>
      <c r="X671" s="80"/>
      <c r="Y671" s="80"/>
      <c r="Z671" s="80"/>
      <c r="AA671" s="80"/>
      <c r="AB671" s="80"/>
      <c r="AC671" s="80"/>
      <c r="AD671" s="80"/>
      <c r="AE671" s="80"/>
      <c r="AF671" s="80"/>
      <c r="AG671" s="80"/>
      <c r="AH671" s="80"/>
      <c r="AI671" s="80"/>
    </row>
    <row r="672" spans="1:35" s="81" customFormat="1" ht="15.75">
      <c r="A672" s="87" t="s">
        <v>4</v>
      </c>
      <c r="B672" s="112" t="s">
        <v>644</v>
      </c>
      <c r="C672" s="88" t="s">
        <v>138</v>
      </c>
      <c r="D672" s="88" t="s">
        <v>117</v>
      </c>
      <c r="E672" s="88" t="s">
        <v>541</v>
      </c>
      <c r="F672" s="88" t="s">
        <v>662</v>
      </c>
      <c r="G672" s="90">
        <v>3000</v>
      </c>
      <c r="H672" s="90">
        <f>215000+36500+3500</f>
        <v>255000</v>
      </c>
      <c r="I672" s="90">
        <f>SUM(G672:H672)</f>
        <v>258000</v>
      </c>
      <c r="J672" s="80"/>
      <c r="K672" s="80"/>
      <c r="L672" s="80"/>
      <c r="M672" s="80"/>
      <c r="N672" s="80"/>
      <c r="O672" s="80"/>
      <c r="P672" s="80"/>
      <c r="Q672" s="80"/>
      <c r="R672" s="80"/>
      <c r="S672" s="80"/>
      <c r="T672" s="80"/>
      <c r="U672" s="80"/>
      <c r="V672" s="80"/>
      <c r="W672" s="80"/>
      <c r="X672" s="80"/>
      <c r="Y672" s="80"/>
      <c r="Z672" s="80"/>
      <c r="AA672" s="80"/>
      <c r="AB672" s="80"/>
      <c r="AC672" s="80"/>
      <c r="AD672" s="80"/>
      <c r="AE672" s="80"/>
      <c r="AF672" s="80"/>
      <c r="AG672" s="80"/>
      <c r="AH672" s="80"/>
      <c r="AI672" s="80"/>
    </row>
    <row r="673" spans="1:35" s="81" customFormat="1" ht="47.25">
      <c r="A673" s="102" t="s">
        <v>693</v>
      </c>
      <c r="B673" s="112" t="s">
        <v>644</v>
      </c>
      <c r="C673" s="88" t="s">
        <v>144</v>
      </c>
      <c r="D673" s="88" t="s">
        <v>114</v>
      </c>
      <c r="E673" s="88"/>
      <c r="F673" s="88"/>
      <c r="G673" s="89">
        <f>G674+G681+G685</f>
        <v>44850.11</v>
      </c>
      <c r="H673" s="89">
        <f>SUM(H674,H681,H685)</f>
        <v>3800</v>
      </c>
      <c r="I673" s="89">
        <f>SUM(I674,I681,I685)</f>
        <v>48650.11</v>
      </c>
      <c r="J673" s="80"/>
      <c r="K673" s="80"/>
      <c r="L673" s="80"/>
      <c r="M673" s="80"/>
      <c r="N673" s="80"/>
      <c r="O673" s="80"/>
      <c r="P673" s="80"/>
      <c r="Q673" s="80"/>
      <c r="R673" s="80"/>
      <c r="S673" s="80"/>
      <c r="T673" s="80"/>
      <c r="U673" s="80"/>
      <c r="V673" s="80"/>
      <c r="W673" s="80"/>
      <c r="X673" s="80"/>
      <c r="Y673" s="80"/>
      <c r="Z673" s="80"/>
      <c r="AA673" s="80"/>
      <c r="AB673" s="80"/>
      <c r="AC673" s="80"/>
      <c r="AD673" s="80"/>
      <c r="AE673" s="80"/>
      <c r="AF673" s="80"/>
      <c r="AG673" s="80"/>
      <c r="AH673" s="80"/>
      <c r="AI673" s="80"/>
    </row>
    <row r="674" spans="1:35" s="81" customFormat="1" ht="47.25">
      <c r="A674" s="102" t="s">
        <v>694</v>
      </c>
      <c r="B674" s="112" t="s">
        <v>644</v>
      </c>
      <c r="C674" s="88" t="s">
        <v>144</v>
      </c>
      <c r="D674" s="88" t="s">
        <v>117</v>
      </c>
      <c r="E674" s="88"/>
      <c r="F674" s="88"/>
      <c r="G674" s="90">
        <f>SUM(G675,G681)</f>
        <v>11420.1</v>
      </c>
      <c r="H674" s="90">
        <f aca="true" t="shared" si="48" ref="G674:I677">SUM(H675)</f>
        <v>0</v>
      </c>
      <c r="I674" s="90">
        <f t="shared" si="48"/>
        <v>11420.1</v>
      </c>
      <c r="J674" s="80"/>
      <c r="K674" s="80"/>
      <c r="L674" s="80"/>
      <c r="M674" s="80"/>
      <c r="N674" s="80"/>
      <c r="O674" s="80"/>
      <c r="P674" s="80"/>
      <c r="Q674" s="80"/>
      <c r="R674" s="80"/>
      <c r="S674" s="80"/>
      <c r="T674" s="80"/>
      <c r="U674" s="80"/>
      <c r="V674" s="80"/>
      <c r="W674" s="80"/>
      <c r="X674" s="80"/>
      <c r="Y674" s="80"/>
      <c r="Z674" s="80"/>
      <c r="AA674" s="80"/>
      <c r="AB674" s="80"/>
      <c r="AC674" s="80"/>
      <c r="AD674" s="80"/>
      <c r="AE674" s="80"/>
      <c r="AF674" s="80"/>
      <c r="AG674" s="80"/>
      <c r="AH674" s="80"/>
      <c r="AI674" s="80"/>
    </row>
    <row r="675" spans="1:35" s="81" customFormat="1" ht="15.75">
      <c r="A675" s="87" t="s">
        <v>695</v>
      </c>
      <c r="B675" s="112" t="s">
        <v>644</v>
      </c>
      <c r="C675" s="88" t="s">
        <v>144</v>
      </c>
      <c r="D675" s="88" t="s">
        <v>117</v>
      </c>
      <c r="E675" s="88" t="s">
        <v>696</v>
      </c>
      <c r="F675" s="88"/>
      <c r="G675" s="90">
        <f t="shared" si="48"/>
        <v>11420.1</v>
      </c>
      <c r="H675" s="90">
        <f t="shared" si="48"/>
        <v>0</v>
      </c>
      <c r="I675" s="90">
        <f t="shared" si="48"/>
        <v>11420.1</v>
      </c>
      <c r="J675" s="80"/>
      <c r="K675" s="80"/>
      <c r="L675" s="80"/>
      <c r="M675" s="80"/>
      <c r="N675" s="80"/>
      <c r="O675" s="80"/>
      <c r="P675" s="80"/>
      <c r="Q675" s="80"/>
      <c r="R675" s="80"/>
      <c r="S675" s="80"/>
      <c r="T675" s="80"/>
      <c r="U675" s="80"/>
      <c r="V675" s="80"/>
      <c r="W675" s="80"/>
      <c r="X675" s="80"/>
      <c r="Y675" s="80"/>
      <c r="Z675" s="80"/>
      <c r="AA675" s="80"/>
      <c r="AB675" s="80"/>
      <c r="AC675" s="80"/>
      <c r="AD675" s="80"/>
      <c r="AE675" s="80"/>
      <c r="AF675" s="80"/>
      <c r="AG675" s="80"/>
      <c r="AH675" s="80"/>
      <c r="AI675" s="80"/>
    </row>
    <row r="676" spans="1:35" s="81" customFormat="1" ht="15.75">
      <c r="A676" s="87" t="s">
        <v>695</v>
      </c>
      <c r="B676" s="112" t="s">
        <v>644</v>
      </c>
      <c r="C676" s="88" t="s">
        <v>144</v>
      </c>
      <c r="D676" s="88" t="s">
        <v>117</v>
      </c>
      <c r="E676" s="88" t="s">
        <v>697</v>
      </c>
      <c r="F676" s="88"/>
      <c r="G676" s="90">
        <f t="shared" si="48"/>
        <v>11420.1</v>
      </c>
      <c r="H676" s="90">
        <f t="shared" si="48"/>
        <v>0</v>
      </c>
      <c r="I676" s="90">
        <f t="shared" si="48"/>
        <v>11420.1</v>
      </c>
      <c r="J676" s="80"/>
      <c r="K676" s="80"/>
      <c r="L676" s="80"/>
      <c r="M676" s="80"/>
      <c r="N676" s="80"/>
      <c r="O676" s="80"/>
      <c r="P676" s="80"/>
      <c r="Q676" s="80"/>
      <c r="R676" s="80"/>
      <c r="S676" s="80"/>
      <c r="T676" s="80"/>
      <c r="U676" s="80"/>
      <c r="V676" s="80"/>
      <c r="W676" s="80"/>
      <c r="X676" s="80"/>
      <c r="Y676" s="80"/>
      <c r="Z676" s="80"/>
      <c r="AA676" s="80"/>
      <c r="AB676" s="80"/>
      <c r="AC676" s="80"/>
      <c r="AD676" s="80"/>
      <c r="AE676" s="80"/>
      <c r="AF676" s="80"/>
      <c r="AG676" s="80"/>
      <c r="AH676" s="80"/>
      <c r="AI676" s="80"/>
    </row>
    <row r="677" spans="1:35" s="81" customFormat="1" ht="36" customHeight="1">
      <c r="A677" s="87" t="s">
        <v>698</v>
      </c>
      <c r="B677" s="112" t="s">
        <v>644</v>
      </c>
      <c r="C677" s="88" t="s">
        <v>144</v>
      </c>
      <c r="D677" s="88" t="s">
        <v>117</v>
      </c>
      <c r="E677" s="88" t="s">
        <v>699</v>
      </c>
      <c r="F677" s="88"/>
      <c r="G677" s="90">
        <f t="shared" si="48"/>
        <v>11420.1</v>
      </c>
      <c r="H677" s="90">
        <f t="shared" si="48"/>
        <v>0</v>
      </c>
      <c r="I677" s="90">
        <f t="shared" si="48"/>
        <v>11420.1</v>
      </c>
      <c r="J677" s="80"/>
      <c r="K677" s="80"/>
      <c r="L677" s="80"/>
      <c r="M677" s="80"/>
      <c r="N677" s="80"/>
      <c r="O677" s="80"/>
      <c r="P677" s="80"/>
      <c r="Q677" s="80"/>
      <c r="R677" s="80"/>
      <c r="S677" s="80"/>
      <c r="T677" s="80"/>
      <c r="U677" s="80"/>
      <c r="V677" s="80"/>
      <c r="W677" s="80"/>
      <c r="X677" s="80"/>
      <c r="Y677" s="80"/>
      <c r="Z677" s="80"/>
      <c r="AA677" s="80"/>
      <c r="AB677" s="80"/>
      <c r="AC677" s="80"/>
      <c r="AD677" s="80"/>
      <c r="AE677" s="80"/>
      <c r="AF677" s="80"/>
      <c r="AG677" s="80"/>
      <c r="AH677" s="80"/>
      <c r="AI677" s="80"/>
    </row>
    <row r="678" spans="1:35" s="81" customFormat="1" ht="24" customHeight="1">
      <c r="A678" s="87" t="s">
        <v>700</v>
      </c>
      <c r="B678" s="112" t="s">
        <v>644</v>
      </c>
      <c r="C678" s="88" t="s">
        <v>144</v>
      </c>
      <c r="D678" s="88" t="s">
        <v>117</v>
      </c>
      <c r="E678" s="88" t="s">
        <v>699</v>
      </c>
      <c r="F678" s="88" t="s">
        <v>701</v>
      </c>
      <c r="G678" s="90">
        <f>SUM(G679:G680)</f>
        <v>11420.1</v>
      </c>
      <c r="H678" s="90">
        <f>SUM(H679:H680)</f>
        <v>0</v>
      </c>
      <c r="I678" s="90">
        <f>SUM(I679:I680)</f>
        <v>11420.1</v>
      </c>
      <c r="J678" s="80"/>
      <c r="K678" s="80"/>
      <c r="L678" s="80"/>
      <c r="M678" s="80"/>
      <c r="N678" s="80"/>
      <c r="O678" s="80"/>
      <c r="P678" s="80"/>
      <c r="Q678" s="80"/>
      <c r="R678" s="80"/>
      <c r="S678" s="80"/>
      <c r="T678" s="80"/>
      <c r="U678" s="80"/>
      <c r="V678" s="80"/>
      <c r="W678" s="80"/>
      <c r="X678" s="80"/>
      <c r="Y678" s="80"/>
      <c r="Z678" s="80"/>
      <c r="AA678" s="80"/>
      <c r="AB678" s="80"/>
      <c r="AC678" s="80"/>
      <c r="AD678" s="80"/>
      <c r="AE678" s="80"/>
      <c r="AF678" s="80"/>
      <c r="AG678" s="80"/>
      <c r="AH678" s="80"/>
      <c r="AI678" s="80"/>
    </row>
    <row r="679" spans="1:35" s="81" customFormat="1" ht="30" customHeight="1">
      <c r="A679" s="87" t="s">
        <v>702</v>
      </c>
      <c r="B679" s="112" t="s">
        <v>644</v>
      </c>
      <c r="C679" s="88" t="s">
        <v>144</v>
      </c>
      <c r="D679" s="88" t="s">
        <v>117</v>
      </c>
      <c r="E679" s="88" t="s">
        <v>699</v>
      </c>
      <c r="F679" s="88" t="s">
        <v>701</v>
      </c>
      <c r="G679" s="90">
        <v>697.2</v>
      </c>
      <c r="H679" s="90"/>
      <c r="I679" s="90">
        <f>SUM(G679:H679)</f>
        <v>697.2</v>
      </c>
      <c r="J679" s="80"/>
      <c r="K679" s="80"/>
      <c r="L679" s="80"/>
      <c r="M679" s="80"/>
      <c r="N679" s="80"/>
      <c r="O679" s="80"/>
      <c r="P679" s="80"/>
      <c r="Q679" s="80"/>
      <c r="R679" s="80"/>
      <c r="S679" s="80"/>
      <c r="T679" s="80"/>
      <c r="U679" s="80"/>
      <c r="V679" s="80"/>
      <c r="W679" s="80"/>
      <c r="X679" s="80"/>
      <c r="Y679" s="80"/>
      <c r="Z679" s="80"/>
      <c r="AA679" s="80"/>
      <c r="AB679" s="80"/>
      <c r="AC679" s="80"/>
      <c r="AD679" s="80"/>
      <c r="AE679" s="80"/>
      <c r="AF679" s="80"/>
      <c r="AG679" s="80"/>
      <c r="AH679" s="80"/>
      <c r="AI679" s="80"/>
    </row>
    <row r="680" spans="1:35" s="81" customFormat="1" ht="19.5" customHeight="1">
      <c r="A680" s="119" t="s">
        <v>703</v>
      </c>
      <c r="B680" s="112" t="s">
        <v>644</v>
      </c>
      <c r="C680" s="88" t="s">
        <v>144</v>
      </c>
      <c r="D680" s="88" t="s">
        <v>117</v>
      </c>
      <c r="E680" s="88" t="s">
        <v>699</v>
      </c>
      <c r="F680" s="88" t="s">
        <v>701</v>
      </c>
      <c r="G680" s="90">
        <v>10722.9</v>
      </c>
      <c r="H680" s="90"/>
      <c r="I680" s="90">
        <f>SUM(G680:H680)</f>
        <v>10722.9</v>
      </c>
      <c r="J680" s="80"/>
      <c r="K680" s="80"/>
      <c r="L680" s="80"/>
      <c r="M680" s="80"/>
      <c r="N680" s="80"/>
      <c r="O680" s="80"/>
      <c r="P680" s="80"/>
      <c r="Q680" s="80"/>
      <c r="R680" s="80"/>
      <c r="S680" s="80"/>
      <c r="T680" s="80"/>
      <c r="U680" s="80"/>
      <c r="V680" s="80"/>
      <c r="W680" s="80"/>
      <c r="X680" s="80"/>
      <c r="Y680" s="80"/>
      <c r="Z680" s="80"/>
      <c r="AA680" s="80"/>
      <c r="AB680" s="80"/>
      <c r="AC680" s="80"/>
      <c r="AD680" s="80"/>
      <c r="AE680" s="80"/>
      <c r="AF680" s="80"/>
      <c r="AG680" s="80"/>
      <c r="AH680" s="80"/>
      <c r="AI680" s="80"/>
    </row>
    <row r="681" spans="1:35" s="81" customFormat="1" ht="15.75">
      <c r="A681" s="87" t="s">
        <v>704</v>
      </c>
      <c r="B681" s="112" t="s">
        <v>644</v>
      </c>
      <c r="C681" s="88" t="s">
        <v>144</v>
      </c>
      <c r="D681" s="88" t="s">
        <v>127</v>
      </c>
      <c r="E681" s="88"/>
      <c r="F681" s="88"/>
      <c r="G681" s="108" t="str">
        <f aca="true" t="shared" si="49" ref="G681:H690">G682</f>
        <v>33362,51</v>
      </c>
      <c r="H681" s="89">
        <f t="shared" si="49"/>
        <v>0</v>
      </c>
      <c r="I681" s="89">
        <f>SUM(I682)</f>
        <v>33362.51</v>
      </c>
      <c r="J681" s="80"/>
      <c r="K681" s="80"/>
      <c r="L681" s="80"/>
      <c r="M681" s="80"/>
      <c r="N681" s="80"/>
      <c r="O681" s="80"/>
      <c r="P681" s="80"/>
      <c r="Q681" s="80"/>
      <c r="R681" s="80"/>
      <c r="S681" s="80"/>
      <c r="T681" s="80"/>
      <c r="U681" s="80"/>
      <c r="V681" s="80"/>
      <c r="W681" s="80"/>
      <c r="X681" s="80"/>
      <c r="Y681" s="80"/>
      <c r="Z681" s="80"/>
      <c r="AA681" s="80"/>
      <c r="AB681" s="80"/>
      <c r="AC681" s="80"/>
      <c r="AD681" s="80"/>
      <c r="AE681" s="80"/>
      <c r="AF681" s="80"/>
      <c r="AG681" s="80"/>
      <c r="AH681" s="80"/>
      <c r="AI681" s="80"/>
    </row>
    <row r="682" spans="1:35" s="81" customFormat="1" ht="15.75">
      <c r="A682" s="87" t="s">
        <v>705</v>
      </c>
      <c r="B682" s="112" t="s">
        <v>644</v>
      </c>
      <c r="C682" s="88" t="s">
        <v>144</v>
      </c>
      <c r="D682" s="88" t="s">
        <v>127</v>
      </c>
      <c r="E682" s="88" t="s">
        <v>706</v>
      </c>
      <c r="F682" s="88"/>
      <c r="G682" s="101" t="str">
        <f t="shared" si="49"/>
        <v>33362,51</v>
      </c>
      <c r="H682" s="90">
        <f t="shared" si="49"/>
        <v>0</v>
      </c>
      <c r="I682" s="90">
        <f>SUM(I683)</f>
        <v>33362.51</v>
      </c>
      <c r="J682" s="80"/>
      <c r="K682" s="80"/>
      <c r="L682" s="80"/>
      <c r="M682" s="80"/>
      <c r="N682" s="80"/>
      <c r="O682" s="80"/>
      <c r="P682" s="80"/>
      <c r="Q682" s="80"/>
      <c r="R682" s="80"/>
      <c r="S682" s="80"/>
      <c r="T682" s="80"/>
      <c r="U682" s="80"/>
      <c r="V682" s="80"/>
      <c r="W682" s="80"/>
      <c r="X682" s="80"/>
      <c r="Y682" s="80"/>
      <c r="Z682" s="80"/>
      <c r="AA682" s="80"/>
      <c r="AB682" s="80"/>
      <c r="AC682" s="80"/>
      <c r="AD682" s="80"/>
      <c r="AE682" s="80"/>
      <c r="AF682" s="80"/>
      <c r="AG682" s="80"/>
      <c r="AH682" s="80"/>
      <c r="AI682" s="80"/>
    </row>
    <row r="683" spans="1:35" s="81" customFormat="1" ht="31.5">
      <c r="A683" s="87" t="s">
        <v>707</v>
      </c>
      <c r="B683" s="112" t="s">
        <v>644</v>
      </c>
      <c r="C683" s="88" t="s">
        <v>144</v>
      </c>
      <c r="D683" s="88" t="s">
        <v>127</v>
      </c>
      <c r="E683" s="88" t="s">
        <v>708</v>
      </c>
      <c r="F683" s="88"/>
      <c r="G683" s="101" t="str">
        <f t="shared" si="49"/>
        <v>33362,51</v>
      </c>
      <c r="H683" s="90">
        <f t="shared" si="49"/>
        <v>0</v>
      </c>
      <c r="I683" s="90">
        <f>SUM(I684)</f>
        <v>33362.51</v>
      </c>
      <c r="J683" s="80"/>
      <c r="K683" s="80"/>
      <c r="L683" s="80"/>
      <c r="M683" s="80"/>
      <c r="N683" s="80"/>
      <c r="O683" s="80"/>
      <c r="P683" s="80"/>
      <c r="Q683" s="80"/>
      <c r="R683" s="80"/>
      <c r="S683" s="80"/>
      <c r="T683" s="80"/>
      <c r="U683" s="80"/>
      <c r="V683" s="80"/>
      <c r="W683" s="80"/>
      <c r="X683" s="80"/>
      <c r="Y683" s="80"/>
      <c r="Z683" s="80"/>
      <c r="AA683" s="80"/>
      <c r="AB683" s="80"/>
      <c r="AC683" s="80"/>
      <c r="AD683" s="80"/>
      <c r="AE683" s="80"/>
      <c r="AF683" s="80"/>
      <c r="AG683" s="80"/>
      <c r="AH683" s="80"/>
      <c r="AI683" s="80"/>
    </row>
    <row r="684" spans="1:35" s="81" customFormat="1" ht="31.5">
      <c r="A684" s="87" t="s">
        <v>709</v>
      </c>
      <c r="B684" s="112" t="s">
        <v>644</v>
      </c>
      <c r="C684" s="88" t="s">
        <v>144</v>
      </c>
      <c r="D684" s="88" t="s">
        <v>127</v>
      </c>
      <c r="E684" s="88" t="s">
        <v>708</v>
      </c>
      <c r="F684" s="88" t="s">
        <v>710</v>
      </c>
      <c r="G684" s="97" t="s">
        <v>711</v>
      </c>
      <c r="H684" s="90"/>
      <c r="I684" s="90">
        <f>G684+H684</f>
        <v>33362.51</v>
      </c>
      <c r="J684" s="80"/>
      <c r="K684" s="80"/>
      <c r="L684" s="80"/>
      <c r="M684" s="80"/>
      <c r="N684" s="80"/>
      <c r="O684" s="80"/>
      <c r="P684" s="80"/>
      <c r="Q684" s="80"/>
      <c r="R684" s="80"/>
      <c r="S684" s="80"/>
      <c r="T684" s="80"/>
      <c r="U684" s="80"/>
      <c r="V684" s="80"/>
      <c r="W684" s="80"/>
      <c r="X684" s="80"/>
      <c r="Y684" s="80"/>
      <c r="Z684" s="80"/>
      <c r="AA684" s="80"/>
      <c r="AB684" s="80"/>
      <c r="AC684" s="80"/>
      <c r="AD684" s="80"/>
      <c r="AE684" s="80"/>
      <c r="AF684" s="80"/>
      <c r="AG684" s="80"/>
      <c r="AH684" s="80"/>
      <c r="AI684" s="80"/>
    </row>
    <row r="685" spans="1:35" s="81" customFormat="1" ht="31.5">
      <c r="A685" s="87" t="s">
        <v>712</v>
      </c>
      <c r="B685" s="112" t="s">
        <v>644</v>
      </c>
      <c r="C685" s="88" t="s">
        <v>144</v>
      </c>
      <c r="D685" s="88" t="s">
        <v>410</v>
      </c>
      <c r="E685" s="88"/>
      <c r="F685" s="88"/>
      <c r="G685" s="108">
        <f>G687</f>
        <v>67.5</v>
      </c>
      <c r="H685" s="89">
        <f>H687</f>
        <v>3800</v>
      </c>
      <c r="I685" s="89">
        <f>SUM(I687,I688)</f>
        <v>3867.5</v>
      </c>
      <c r="J685" s="80"/>
      <c r="K685" s="80"/>
      <c r="L685" s="80"/>
      <c r="M685" s="80"/>
      <c r="N685" s="80"/>
      <c r="O685" s="80"/>
      <c r="P685" s="80"/>
      <c r="Q685" s="80"/>
      <c r="R685" s="80"/>
      <c r="S685" s="80"/>
      <c r="T685" s="80"/>
      <c r="U685" s="80"/>
      <c r="V685" s="80"/>
      <c r="W685" s="80"/>
      <c r="X685" s="80"/>
      <c r="Y685" s="80"/>
      <c r="Z685" s="80"/>
      <c r="AA685" s="80"/>
      <c r="AB685" s="80"/>
      <c r="AC685" s="80"/>
      <c r="AD685" s="80"/>
      <c r="AE685" s="80"/>
      <c r="AF685" s="80"/>
      <c r="AG685" s="80"/>
      <c r="AH685" s="80"/>
      <c r="AI685" s="80"/>
    </row>
    <row r="686" spans="1:35" s="81" customFormat="1" ht="15.75">
      <c r="A686" s="87" t="s">
        <v>713</v>
      </c>
      <c r="B686" s="112" t="s">
        <v>644</v>
      </c>
      <c r="C686" s="88" t="s">
        <v>144</v>
      </c>
      <c r="D686" s="88" t="s">
        <v>410</v>
      </c>
      <c r="E686" s="88" t="s">
        <v>714</v>
      </c>
      <c r="F686" s="88"/>
      <c r="G686" s="101">
        <f t="shared" si="49"/>
        <v>67.5</v>
      </c>
      <c r="H686" s="90">
        <f t="shared" si="49"/>
        <v>3800</v>
      </c>
      <c r="I686" s="90">
        <f>SUM(I687)</f>
        <v>67.5</v>
      </c>
      <c r="J686" s="80"/>
      <c r="K686" s="80"/>
      <c r="L686" s="80"/>
      <c r="M686" s="80"/>
      <c r="N686" s="80"/>
      <c r="O686" s="80"/>
      <c r="P686" s="80"/>
      <c r="Q686" s="80"/>
      <c r="R686" s="80"/>
      <c r="S686" s="80"/>
      <c r="T686" s="80"/>
      <c r="U686" s="80"/>
      <c r="V686" s="80"/>
      <c r="W686" s="80"/>
      <c r="X686" s="80"/>
      <c r="Y686" s="80"/>
      <c r="Z686" s="80"/>
      <c r="AA686" s="80"/>
      <c r="AB686" s="80"/>
      <c r="AC686" s="80"/>
      <c r="AD686" s="80"/>
      <c r="AE686" s="80"/>
      <c r="AF686" s="80"/>
      <c r="AG686" s="80"/>
      <c r="AH686" s="80"/>
      <c r="AI686" s="80"/>
    </row>
    <row r="687" spans="1:35" s="81" customFormat="1" ht="31.5">
      <c r="A687" s="87" t="s">
        <v>715</v>
      </c>
      <c r="B687" s="112" t="s">
        <v>644</v>
      </c>
      <c r="C687" s="88" t="s">
        <v>144</v>
      </c>
      <c r="D687" s="88" t="s">
        <v>410</v>
      </c>
      <c r="E687" s="88" t="s">
        <v>716</v>
      </c>
      <c r="F687" s="88"/>
      <c r="G687" s="101">
        <f>G690+G688</f>
        <v>67.5</v>
      </c>
      <c r="H687" s="90">
        <f>H690+H688</f>
        <v>3800</v>
      </c>
      <c r="I687" s="90">
        <f>SUM(I690)</f>
        <v>67.5</v>
      </c>
      <c r="J687" s="80"/>
      <c r="K687" s="80"/>
      <c r="L687" s="80"/>
      <c r="M687" s="80"/>
      <c r="N687" s="80"/>
      <c r="O687" s="80"/>
      <c r="P687" s="80"/>
      <c r="Q687" s="80"/>
      <c r="R687" s="80"/>
      <c r="S687" s="80"/>
      <c r="T687" s="80"/>
      <c r="U687" s="80"/>
      <c r="V687" s="80"/>
      <c r="W687" s="80"/>
      <c r="X687" s="80"/>
      <c r="Y687" s="80"/>
      <c r="Z687" s="80"/>
      <c r="AA687" s="80"/>
      <c r="AB687" s="80"/>
      <c r="AC687" s="80"/>
      <c r="AD687" s="80"/>
      <c r="AE687" s="80"/>
      <c r="AF687" s="80"/>
      <c r="AG687" s="80"/>
      <c r="AH687" s="80"/>
      <c r="AI687" s="80"/>
    </row>
    <row r="688" spans="1:35" s="81" customFormat="1" ht="47.25">
      <c r="A688" s="87" t="s">
        <v>717</v>
      </c>
      <c r="B688" s="112" t="s">
        <v>644</v>
      </c>
      <c r="C688" s="88" t="s">
        <v>144</v>
      </c>
      <c r="D688" s="88" t="s">
        <v>410</v>
      </c>
      <c r="E688" s="88" t="s">
        <v>718</v>
      </c>
      <c r="F688" s="88"/>
      <c r="G688" s="101">
        <f>G689</f>
        <v>0</v>
      </c>
      <c r="H688" s="90">
        <f>H689</f>
        <v>3800</v>
      </c>
      <c r="I688" s="90">
        <f>I689</f>
        <v>3800</v>
      </c>
      <c r="J688" s="80"/>
      <c r="K688" s="80"/>
      <c r="L688" s="80"/>
      <c r="M688" s="80"/>
      <c r="N688" s="80"/>
      <c r="O688" s="80"/>
      <c r="P688" s="80"/>
      <c r="Q688" s="80"/>
      <c r="R688" s="80"/>
      <c r="S688" s="80"/>
      <c r="T688" s="80"/>
      <c r="U688" s="80"/>
      <c r="V688" s="80"/>
      <c r="W688" s="80"/>
      <c r="X688" s="80"/>
      <c r="Y688" s="80"/>
      <c r="Z688" s="80"/>
      <c r="AA688" s="80"/>
      <c r="AB688" s="80"/>
      <c r="AC688" s="80"/>
      <c r="AD688" s="80"/>
      <c r="AE688" s="80"/>
      <c r="AF688" s="80"/>
      <c r="AG688" s="80"/>
      <c r="AH688" s="80"/>
      <c r="AI688" s="80"/>
    </row>
    <row r="689" spans="1:35" s="81" customFormat="1" ht="15.75">
      <c r="A689" s="87" t="s">
        <v>4</v>
      </c>
      <c r="B689" s="112" t="s">
        <v>644</v>
      </c>
      <c r="C689" s="88" t="s">
        <v>144</v>
      </c>
      <c r="D689" s="88" t="s">
        <v>410</v>
      </c>
      <c r="E689" s="88" t="s">
        <v>718</v>
      </c>
      <c r="F689" s="88" t="s">
        <v>662</v>
      </c>
      <c r="G689" s="101"/>
      <c r="H689" s="90">
        <v>3800</v>
      </c>
      <c r="I689" s="90">
        <f>G689+H689</f>
        <v>3800</v>
      </c>
      <c r="J689" s="80"/>
      <c r="K689" s="80"/>
      <c r="L689" s="80"/>
      <c r="M689" s="80"/>
      <c r="N689" s="80"/>
      <c r="O689" s="80"/>
      <c r="P689" s="80"/>
      <c r="Q689" s="80"/>
      <c r="R689" s="80"/>
      <c r="S689" s="80"/>
      <c r="T689" s="80"/>
      <c r="U689" s="80"/>
      <c r="V689" s="80"/>
      <c r="W689" s="80"/>
      <c r="X689" s="80"/>
      <c r="Y689" s="80"/>
      <c r="Z689" s="80"/>
      <c r="AA689" s="80"/>
      <c r="AB689" s="80"/>
      <c r="AC689" s="80"/>
      <c r="AD689" s="80"/>
      <c r="AE689" s="80"/>
      <c r="AF689" s="80"/>
      <c r="AG689" s="80"/>
      <c r="AH689" s="80"/>
      <c r="AI689" s="80"/>
    </row>
    <row r="690" spans="1:35" s="81" customFormat="1" ht="93.75" customHeight="1">
      <c r="A690" s="87" t="s">
        <v>719</v>
      </c>
      <c r="B690" s="112" t="s">
        <v>644</v>
      </c>
      <c r="C690" s="88" t="s">
        <v>144</v>
      </c>
      <c r="D690" s="88" t="s">
        <v>410</v>
      </c>
      <c r="E690" s="88" t="s">
        <v>720</v>
      </c>
      <c r="F690" s="88"/>
      <c r="G690" s="101" t="str">
        <f t="shared" si="49"/>
        <v>67,5</v>
      </c>
      <c r="H690" s="90">
        <f t="shared" si="49"/>
        <v>0</v>
      </c>
      <c r="I690" s="90">
        <f>SUM(I691)</f>
        <v>67.5</v>
      </c>
      <c r="J690" s="80"/>
      <c r="K690" s="80"/>
      <c r="L690" s="80"/>
      <c r="M690" s="80"/>
      <c r="N690" s="80"/>
      <c r="O690" s="80"/>
      <c r="P690" s="80"/>
      <c r="Q690" s="80"/>
      <c r="R690" s="80"/>
      <c r="S690" s="80"/>
      <c r="T690" s="80"/>
      <c r="U690" s="80"/>
      <c r="V690" s="80"/>
      <c r="W690" s="80"/>
      <c r="X690" s="80"/>
      <c r="Y690" s="80"/>
      <c r="Z690" s="80"/>
      <c r="AA690" s="80"/>
      <c r="AB690" s="80"/>
      <c r="AC690" s="80"/>
      <c r="AD690" s="80"/>
      <c r="AE690" s="80"/>
      <c r="AF690" s="80"/>
      <c r="AG690" s="80"/>
      <c r="AH690" s="80"/>
      <c r="AI690" s="80"/>
    </row>
    <row r="691" spans="1:35" s="81" customFormat="1" ht="15.75">
      <c r="A691" s="87" t="s">
        <v>4</v>
      </c>
      <c r="B691" s="112" t="s">
        <v>644</v>
      </c>
      <c r="C691" s="88" t="s">
        <v>144</v>
      </c>
      <c r="D691" s="88" t="s">
        <v>410</v>
      </c>
      <c r="E691" s="88" t="s">
        <v>720</v>
      </c>
      <c r="F691" s="88" t="s">
        <v>662</v>
      </c>
      <c r="G691" s="97" t="s">
        <v>721</v>
      </c>
      <c r="H691" s="90"/>
      <c r="I691" s="90">
        <f>G691+H691</f>
        <v>67.5</v>
      </c>
      <c r="J691" s="80"/>
      <c r="K691" s="80"/>
      <c r="L691" s="80"/>
      <c r="M691" s="80"/>
      <c r="N691" s="80"/>
      <c r="O691" s="80"/>
      <c r="P691" s="80"/>
      <c r="Q691" s="80"/>
      <c r="R691" s="80"/>
      <c r="S691" s="80"/>
      <c r="T691" s="80"/>
      <c r="U691" s="80"/>
      <c r="V691" s="80"/>
      <c r="W691" s="80"/>
      <c r="X691" s="80"/>
      <c r="Y691" s="80"/>
      <c r="Z691" s="80"/>
      <c r="AA691" s="80"/>
      <c r="AB691" s="80"/>
      <c r="AC691" s="80"/>
      <c r="AD691" s="80"/>
      <c r="AE691" s="80"/>
      <c r="AF691" s="80"/>
      <c r="AG691" s="80"/>
      <c r="AH691" s="80"/>
      <c r="AI691" s="80"/>
    </row>
    <row r="692" spans="1:35" s="81" customFormat="1" ht="15.75">
      <c r="A692" s="119"/>
      <c r="B692" s="88"/>
      <c r="C692" s="88"/>
      <c r="D692" s="88"/>
      <c r="E692" s="88"/>
      <c r="F692" s="88"/>
      <c r="G692" s="88"/>
      <c r="H692" s="88"/>
      <c r="I692" s="90"/>
      <c r="J692" s="80"/>
      <c r="K692" s="80"/>
      <c r="L692" s="80"/>
      <c r="M692" s="80"/>
      <c r="N692" s="80"/>
      <c r="O692" s="80"/>
      <c r="P692" s="80"/>
      <c r="Q692" s="80"/>
      <c r="R692" s="80"/>
      <c r="S692" s="80"/>
      <c r="T692" s="80"/>
      <c r="U692" s="80"/>
      <c r="V692" s="80"/>
      <c r="W692" s="80"/>
      <c r="X692" s="80"/>
      <c r="Y692" s="80"/>
      <c r="Z692" s="80"/>
      <c r="AA692" s="80"/>
      <c r="AB692" s="80"/>
      <c r="AC692" s="80"/>
      <c r="AD692" s="80"/>
      <c r="AE692" s="80"/>
      <c r="AF692" s="80"/>
      <c r="AG692" s="80"/>
      <c r="AH692" s="80"/>
      <c r="AI692" s="80"/>
    </row>
    <row r="693" spans="1:35" s="81" customFormat="1" ht="15.75">
      <c r="A693" s="119"/>
      <c r="B693" s="88"/>
      <c r="C693" s="88"/>
      <c r="D693" s="88"/>
      <c r="E693" s="88"/>
      <c r="F693" s="88"/>
      <c r="G693" s="88"/>
      <c r="H693" s="88"/>
      <c r="I693" s="90"/>
      <c r="J693" s="80"/>
      <c r="K693" s="80"/>
      <c r="L693" s="80"/>
      <c r="M693" s="80"/>
      <c r="N693" s="80"/>
      <c r="O693" s="80"/>
      <c r="P693" s="80"/>
      <c r="Q693" s="80"/>
      <c r="R693" s="80"/>
      <c r="S693" s="80"/>
      <c r="T693" s="80"/>
      <c r="U693" s="80"/>
      <c r="V693" s="80"/>
      <c r="W693" s="80"/>
      <c r="X693" s="80"/>
      <c r="Y693" s="80"/>
      <c r="Z693" s="80"/>
      <c r="AA693" s="80"/>
      <c r="AB693" s="80"/>
      <c r="AC693" s="80"/>
      <c r="AD693" s="80"/>
      <c r="AE693" s="80"/>
      <c r="AF693" s="80"/>
      <c r="AG693" s="80"/>
      <c r="AH693" s="80"/>
      <c r="AI693" s="80"/>
    </row>
    <row r="694" spans="1:35" s="81" customFormat="1" ht="15.75">
      <c r="A694" s="119"/>
      <c r="B694" s="88"/>
      <c r="C694" s="88"/>
      <c r="D694" s="88"/>
      <c r="E694" s="88"/>
      <c r="F694" s="88"/>
      <c r="G694" s="88"/>
      <c r="H694" s="88"/>
      <c r="I694" s="90"/>
      <c r="J694" s="80"/>
      <c r="K694" s="80"/>
      <c r="L694" s="80"/>
      <c r="M694" s="80"/>
      <c r="N694" s="80"/>
      <c r="O694" s="80"/>
      <c r="P694" s="80"/>
      <c r="Q694" s="80"/>
      <c r="R694" s="80"/>
      <c r="S694" s="80"/>
      <c r="T694" s="80"/>
      <c r="U694" s="80"/>
      <c r="V694" s="80"/>
      <c r="W694" s="80"/>
      <c r="X694" s="80"/>
      <c r="Y694" s="80"/>
      <c r="Z694" s="80"/>
      <c r="AA694" s="80"/>
      <c r="AB694" s="80"/>
      <c r="AC694" s="80"/>
      <c r="AD694" s="80"/>
      <c r="AE694" s="80"/>
      <c r="AF694" s="80"/>
      <c r="AG694" s="80"/>
      <c r="AH694" s="80"/>
      <c r="AI694" s="80"/>
    </row>
    <row r="695" spans="1:35" s="81" customFormat="1" ht="15.75">
      <c r="A695" s="119"/>
      <c r="B695" s="88"/>
      <c r="C695" s="88"/>
      <c r="D695" s="88"/>
      <c r="E695" s="88"/>
      <c r="F695" s="88"/>
      <c r="G695" s="88"/>
      <c r="H695" s="88"/>
      <c r="I695" s="90"/>
      <c r="J695" s="80"/>
      <c r="K695" s="80"/>
      <c r="L695" s="80"/>
      <c r="M695" s="80"/>
      <c r="N695" s="80"/>
      <c r="O695" s="80"/>
      <c r="P695" s="80"/>
      <c r="Q695" s="80"/>
      <c r="R695" s="80"/>
      <c r="S695" s="80"/>
      <c r="T695" s="80"/>
      <c r="U695" s="80"/>
      <c r="V695" s="80"/>
      <c r="W695" s="80"/>
      <c r="X695" s="80"/>
      <c r="Y695" s="80"/>
      <c r="Z695" s="80"/>
      <c r="AA695" s="80"/>
      <c r="AB695" s="80"/>
      <c r="AC695" s="80"/>
      <c r="AD695" s="80"/>
      <c r="AE695" s="80"/>
      <c r="AF695" s="80"/>
      <c r="AG695" s="80"/>
      <c r="AH695" s="80"/>
      <c r="AI695" s="80"/>
    </row>
    <row r="696" spans="1:35" s="81" customFormat="1" ht="15.75">
      <c r="A696" s="119"/>
      <c r="B696" s="88"/>
      <c r="C696" s="88"/>
      <c r="D696" s="88"/>
      <c r="E696" s="88"/>
      <c r="F696" s="88"/>
      <c r="G696" s="88"/>
      <c r="H696" s="88"/>
      <c r="I696" s="90"/>
      <c r="J696" s="80"/>
      <c r="K696" s="80"/>
      <c r="L696" s="80"/>
      <c r="M696" s="80"/>
      <c r="N696" s="80"/>
      <c r="O696" s="80"/>
      <c r="P696" s="80"/>
      <c r="Q696" s="80"/>
      <c r="R696" s="80"/>
      <c r="S696" s="80"/>
      <c r="T696" s="80"/>
      <c r="U696" s="80"/>
      <c r="V696" s="80"/>
      <c r="W696" s="80"/>
      <c r="X696" s="80"/>
      <c r="Y696" s="80"/>
      <c r="Z696" s="80"/>
      <c r="AA696" s="80"/>
      <c r="AB696" s="80"/>
      <c r="AC696" s="80"/>
      <c r="AD696" s="80"/>
      <c r="AE696" s="80"/>
      <c r="AF696" s="80"/>
      <c r="AG696" s="80"/>
      <c r="AH696" s="80"/>
      <c r="AI696" s="80"/>
    </row>
    <row r="697" spans="1:35" s="81" customFormat="1" ht="15.75">
      <c r="A697" s="119"/>
      <c r="B697" s="88"/>
      <c r="C697" s="88"/>
      <c r="D697" s="88"/>
      <c r="E697" s="88"/>
      <c r="F697" s="88"/>
      <c r="G697" s="88"/>
      <c r="H697" s="88"/>
      <c r="I697" s="90"/>
      <c r="J697" s="80"/>
      <c r="K697" s="80"/>
      <c r="L697" s="80"/>
      <c r="M697" s="80"/>
      <c r="N697" s="80"/>
      <c r="O697" s="80"/>
      <c r="P697" s="80"/>
      <c r="Q697" s="80"/>
      <c r="R697" s="80"/>
      <c r="S697" s="80"/>
      <c r="T697" s="80"/>
      <c r="U697" s="80"/>
      <c r="V697" s="80"/>
      <c r="W697" s="80"/>
      <c r="X697" s="80"/>
      <c r="Y697" s="80"/>
      <c r="Z697" s="80"/>
      <c r="AA697" s="80"/>
      <c r="AB697" s="80"/>
      <c r="AC697" s="80"/>
      <c r="AD697" s="80"/>
      <c r="AE697" s="80"/>
      <c r="AF697" s="80"/>
      <c r="AG697" s="80"/>
      <c r="AH697" s="80"/>
      <c r="AI697" s="80"/>
    </row>
    <row r="698" spans="1:35" s="81" customFormat="1" ht="15.75">
      <c r="A698" s="119"/>
      <c r="B698" s="88"/>
      <c r="C698" s="88"/>
      <c r="D698" s="88"/>
      <c r="E698" s="88"/>
      <c r="F698" s="88"/>
      <c r="G698" s="88"/>
      <c r="H698" s="88"/>
      <c r="I698" s="90"/>
      <c r="J698" s="80"/>
      <c r="K698" s="80"/>
      <c r="L698" s="80"/>
      <c r="M698" s="80"/>
      <c r="N698" s="80"/>
      <c r="O698" s="80"/>
      <c r="P698" s="80"/>
      <c r="Q698" s="80"/>
      <c r="R698" s="80"/>
      <c r="S698" s="80"/>
      <c r="T698" s="80"/>
      <c r="U698" s="80"/>
      <c r="V698" s="80"/>
      <c r="W698" s="80"/>
      <c r="X698" s="80"/>
      <c r="Y698" s="80"/>
      <c r="Z698" s="80"/>
      <c r="AA698" s="80"/>
      <c r="AB698" s="80"/>
      <c r="AC698" s="80"/>
      <c r="AD698" s="80"/>
      <c r="AE698" s="80"/>
      <c r="AF698" s="80"/>
      <c r="AG698" s="80"/>
      <c r="AH698" s="80"/>
      <c r="AI698" s="80"/>
    </row>
    <row r="699" spans="1:35" s="81" customFormat="1" ht="15.75">
      <c r="A699" s="119"/>
      <c r="B699" s="88"/>
      <c r="C699" s="88"/>
      <c r="D699" s="88"/>
      <c r="E699" s="88"/>
      <c r="F699" s="88"/>
      <c r="G699" s="88"/>
      <c r="H699" s="88"/>
      <c r="I699" s="90"/>
      <c r="J699" s="80"/>
      <c r="K699" s="80"/>
      <c r="L699" s="80"/>
      <c r="M699" s="80"/>
      <c r="N699" s="80"/>
      <c r="O699" s="80"/>
      <c r="P699" s="80"/>
      <c r="Q699" s="80"/>
      <c r="R699" s="80"/>
      <c r="S699" s="80"/>
      <c r="T699" s="80"/>
      <c r="U699" s="80"/>
      <c r="V699" s="80"/>
      <c r="W699" s="80"/>
      <c r="X699" s="80"/>
      <c r="Y699" s="80"/>
      <c r="Z699" s="80"/>
      <c r="AA699" s="80"/>
      <c r="AB699" s="80"/>
      <c r="AC699" s="80"/>
      <c r="AD699" s="80"/>
      <c r="AE699" s="80"/>
      <c r="AF699" s="80"/>
      <c r="AG699" s="80"/>
      <c r="AH699" s="80"/>
      <c r="AI699" s="80"/>
    </row>
    <row r="700" spans="1:35" s="81" customFormat="1" ht="15.75">
      <c r="A700" s="119"/>
      <c r="B700" s="88"/>
      <c r="C700" s="88"/>
      <c r="D700" s="88"/>
      <c r="E700" s="88"/>
      <c r="F700" s="88"/>
      <c r="G700" s="88"/>
      <c r="H700" s="88"/>
      <c r="I700" s="90"/>
      <c r="J700" s="80"/>
      <c r="K700" s="80"/>
      <c r="L700" s="80"/>
      <c r="M700" s="80"/>
      <c r="N700" s="80"/>
      <c r="O700" s="80"/>
      <c r="P700" s="80"/>
      <c r="Q700" s="80"/>
      <c r="R700" s="80"/>
      <c r="S700" s="80"/>
      <c r="T700" s="80"/>
      <c r="U700" s="80"/>
      <c r="V700" s="80"/>
      <c r="W700" s="80"/>
      <c r="X700" s="80"/>
      <c r="Y700" s="80"/>
      <c r="Z700" s="80"/>
      <c r="AA700" s="80"/>
      <c r="AB700" s="80"/>
      <c r="AC700" s="80"/>
      <c r="AD700" s="80"/>
      <c r="AE700" s="80"/>
      <c r="AF700" s="80"/>
      <c r="AG700" s="80"/>
      <c r="AH700" s="80"/>
      <c r="AI700" s="80"/>
    </row>
    <row r="701" spans="1:35" s="81" customFormat="1" ht="15.75">
      <c r="A701" s="119"/>
      <c r="B701" s="88"/>
      <c r="C701" s="88"/>
      <c r="D701" s="88"/>
      <c r="E701" s="88"/>
      <c r="F701" s="88"/>
      <c r="G701" s="88"/>
      <c r="H701" s="88"/>
      <c r="I701" s="90"/>
      <c r="J701" s="80"/>
      <c r="K701" s="80"/>
      <c r="L701" s="80"/>
      <c r="M701" s="80"/>
      <c r="N701" s="80"/>
      <c r="O701" s="80"/>
      <c r="P701" s="80"/>
      <c r="Q701" s="80"/>
      <c r="R701" s="80"/>
      <c r="S701" s="80"/>
      <c r="T701" s="80"/>
      <c r="U701" s="80"/>
      <c r="V701" s="80"/>
      <c r="W701" s="80"/>
      <c r="X701" s="80"/>
      <c r="Y701" s="80"/>
      <c r="Z701" s="80"/>
      <c r="AA701" s="80"/>
      <c r="AB701" s="80"/>
      <c r="AC701" s="80"/>
      <c r="AD701" s="80"/>
      <c r="AE701" s="80"/>
      <c r="AF701" s="80"/>
      <c r="AG701" s="80"/>
      <c r="AH701" s="80"/>
      <c r="AI701" s="80"/>
    </row>
    <row r="702" spans="1:35" s="81" customFormat="1" ht="15.75">
      <c r="A702" s="119"/>
      <c r="B702" s="88"/>
      <c r="C702" s="88"/>
      <c r="D702" s="88"/>
      <c r="E702" s="88"/>
      <c r="F702" s="88"/>
      <c r="G702" s="88"/>
      <c r="H702" s="88"/>
      <c r="I702" s="90"/>
      <c r="J702" s="80"/>
      <c r="K702" s="80"/>
      <c r="L702" s="80"/>
      <c r="M702" s="80"/>
      <c r="N702" s="80"/>
      <c r="O702" s="80"/>
      <c r="P702" s="80"/>
      <c r="Q702" s="80"/>
      <c r="R702" s="80"/>
      <c r="S702" s="80"/>
      <c r="T702" s="80"/>
      <c r="U702" s="80"/>
      <c r="V702" s="80"/>
      <c r="W702" s="80"/>
      <c r="X702" s="80"/>
      <c r="Y702" s="80"/>
      <c r="Z702" s="80"/>
      <c r="AA702" s="80"/>
      <c r="AB702" s="80"/>
      <c r="AC702" s="80"/>
      <c r="AD702" s="80"/>
      <c r="AE702" s="80"/>
      <c r="AF702" s="80"/>
      <c r="AG702" s="80"/>
      <c r="AH702" s="80"/>
      <c r="AI702" s="80"/>
    </row>
    <row r="703" spans="1:35" s="81" customFormat="1" ht="15.75">
      <c r="A703" s="119"/>
      <c r="B703" s="88"/>
      <c r="C703" s="88"/>
      <c r="D703" s="88"/>
      <c r="E703" s="88"/>
      <c r="F703" s="88"/>
      <c r="G703" s="88"/>
      <c r="H703" s="88"/>
      <c r="I703" s="90"/>
      <c r="J703" s="80"/>
      <c r="K703" s="80"/>
      <c r="L703" s="80"/>
      <c r="M703" s="80"/>
      <c r="N703" s="80"/>
      <c r="O703" s="80"/>
      <c r="P703" s="80"/>
      <c r="Q703" s="80"/>
      <c r="R703" s="80"/>
      <c r="S703" s="80"/>
      <c r="T703" s="80"/>
      <c r="U703" s="80"/>
      <c r="V703" s="80"/>
      <c r="W703" s="80"/>
      <c r="X703" s="80"/>
      <c r="Y703" s="80"/>
      <c r="Z703" s="80"/>
      <c r="AA703" s="80"/>
      <c r="AB703" s="80"/>
      <c r="AC703" s="80"/>
      <c r="AD703" s="80"/>
      <c r="AE703" s="80"/>
      <c r="AF703" s="80"/>
      <c r="AG703" s="80"/>
      <c r="AH703" s="80"/>
      <c r="AI703" s="80"/>
    </row>
    <row r="704" spans="1:35" s="81" customFormat="1" ht="15.75">
      <c r="A704" s="119"/>
      <c r="B704" s="88"/>
      <c r="C704" s="88"/>
      <c r="D704" s="88"/>
      <c r="E704" s="88"/>
      <c r="F704" s="88"/>
      <c r="G704" s="88"/>
      <c r="H704" s="88"/>
      <c r="I704" s="90"/>
      <c r="J704" s="80"/>
      <c r="K704" s="80"/>
      <c r="L704" s="80"/>
      <c r="M704" s="80"/>
      <c r="N704" s="80"/>
      <c r="O704" s="80"/>
      <c r="P704" s="80"/>
      <c r="Q704" s="80"/>
      <c r="R704" s="80"/>
      <c r="S704" s="80"/>
      <c r="T704" s="80"/>
      <c r="U704" s="80"/>
      <c r="V704" s="80"/>
      <c r="W704" s="80"/>
      <c r="X704" s="80"/>
      <c r="Y704" s="80"/>
      <c r="Z704" s="80"/>
      <c r="AA704" s="80"/>
      <c r="AB704" s="80"/>
      <c r="AC704" s="80"/>
      <c r="AD704" s="80"/>
      <c r="AE704" s="80"/>
      <c r="AF704" s="80"/>
      <c r="AG704" s="80"/>
      <c r="AH704" s="80"/>
      <c r="AI704" s="80"/>
    </row>
    <row r="705" spans="1:35" s="81" customFormat="1" ht="15.75">
      <c r="A705" s="119"/>
      <c r="B705" s="88"/>
      <c r="C705" s="88"/>
      <c r="D705" s="88"/>
      <c r="E705" s="88"/>
      <c r="F705" s="88"/>
      <c r="G705" s="88"/>
      <c r="H705" s="88"/>
      <c r="I705" s="9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0"/>
      <c r="V705" s="80"/>
      <c r="W705" s="80"/>
      <c r="X705" s="80"/>
      <c r="Y705" s="80"/>
      <c r="Z705" s="80"/>
      <c r="AA705" s="80"/>
      <c r="AB705" s="80"/>
      <c r="AC705" s="80"/>
      <c r="AD705" s="80"/>
      <c r="AE705" s="80"/>
      <c r="AF705" s="80"/>
      <c r="AG705" s="80"/>
      <c r="AH705" s="80"/>
      <c r="AI705" s="80"/>
    </row>
    <row r="706" spans="1:35" s="81" customFormat="1" ht="15.75">
      <c r="A706" s="119"/>
      <c r="B706" s="88"/>
      <c r="C706" s="88"/>
      <c r="D706" s="88"/>
      <c r="E706" s="88"/>
      <c r="F706" s="88"/>
      <c r="G706" s="88"/>
      <c r="H706" s="88"/>
      <c r="I706" s="90"/>
      <c r="J706" s="80"/>
      <c r="K706" s="80"/>
      <c r="L706" s="80"/>
      <c r="M706" s="80"/>
      <c r="N706" s="80"/>
      <c r="O706" s="80"/>
      <c r="P706" s="80"/>
      <c r="Q706" s="80"/>
      <c r="R706" s="80"/>
      <c r="S706" s="80"/>
      <c r="T706" s="80"/>
      <c r="U706" s="80"/>
      <c r="V706" s="80"/>
      <c r="W706" s="80"/>
      <c r="X706" s="80"/>
      <c r="Y706" s="80"/>
      <c r="Z706" s="80"/>
      <c r="AA706" s="80"/>
      <c r="AB706" s="80"/>
      <c r="AC706" s="80"/>
      <c r="AD706" s="80"/>
      <c r="AE706" s="80"/>
      <c r="AF706" s="80"/>
      <c r="AG706" s="80"/>
      <c r="AH706" s="80"/>
      <c r="AI706" s="80"/>
    </row>
    <row r="707" spans="1:35" s="81" customFormat="1" ht="15.75">
      <c r="A707" s="119"/>
      <c r="B707" s="88"/>
      <c r="C707" s="88"/>
      <c r="D707" s="88"/>
      <c r="E707" s="88"/>
      <c r="F707" s="88"/>
      <c r="G707" s="88"/>
      <c r="H707" s="88"/>
      <c r="I707" s="90"/>
      <c r="J707" s="80"/>
      <c r="K707" s="80"/>
      <c r="L707" s="80"/>
      <c r="M707" s="80"/>
      <c r="N707" s="80"/>
      <c r="O707" s="80"/>
      <c r="P707" s="80"/>
      <c r="Q707" s="80"/>
      <c r="R707" s="80"/>
      <c r="S707" s="80"/>
      <c r="T707" s="80"/>
      <c r="U707" s="80"/>
      <c r="V707" s="80"/>
      <c r="W707" s="80"/>
      <c r="X707" s="80"/>
      <c r="Y707" s="80"/>
      <c r="Z707" s="80"/>
      <c r="AA707" s="80"/>
      <c r="AB707" s="80"/>
      <c r="AC707" s="80"/>
      <c r="AD707" s="80"/>
      <c r="AE707" s="80"/>
      <c r="AF707" s="80"/>
      <c r="AG707" s="80"/>
      <c r="AH707" s="80"/>
      <c r="AI707" s="80"/>
    </row>
    <row r="708" spans="1:35" s="81" customFormat="1" ht="15.75">
      <c r="A708" s="119"/>
      <c r="B708" s="88"/>
      <c r="C708" s="88"/>
      <c r="D708" s="88"/>
      <c r="E708" s="88"/>
      <c r="F708" s="88"/>
      <c r="G708" s="88"/>
      <c r="H708" s="88"/>
      <c r="I708" s="90"/>
      <c r="J708" s="80"/>
      <c r="K708" s="80"/>
      <c r="L708" s="80"/>
      <c r="M708" s="80"/>
      <c r="N708" s="80"/>
      <c r="O708" s="80"/>
      <c r="P708" s="80"/>
      <c r="Q708" s="80"/>
      <c r="R708" s="80"/>
      <c r="S708" s="80"/>
      <c r="T708" s="80"/>
      <c r="U708" s="80"/>
      <c r="V708" s="80"/>
      <c r="W708" s="80"/>
      <c r="X708" s="80"/>
      <c r="Y708" s="80"/>
      <c r="Z708" s="80"/>
      <c r="AA708" s="80"/>
      <c r="AB708" s="80"/>
      <c r="AC708" s="80"/>
      <c r="AD708" s="80"/>
      <c r="AE708" s="80"/>
      <c r="AF708" s="80"/>
      <c r="AG708" s="80"/>
      <c r="AH708" s="80"/>
      <c r="AI708" s="80"/>
    </row>
    <row r="709" spans="1:35" s="81" customFormat="1" ht="15.75">
      <c r="A709" s="119"/>
      <c r="B709" s="88"/>
      <c r="C709" s="88"/>
      <c r="D709" s="88"/>
      <c r="E709" s="88"/>
      <c r="F709" s="88"/>
      <c r="G709" s="88"/>
      <c r="H709" s="88"/>
      <c r="I709" s="90"/>
      <c r="J709" s="80"/>
      <c r="K709" s="80"/>
      <c r="L709" s="80"/>
      <c r="M709" s="80"/>
      <c r="N709" s="80"/>
      <c r="O709" s="80"/>
      <c r="P709" s="80"/>
      <c r="Q709" s="80"/>
      <c r="R709" s="80"/>
      <c r="S709" s="80"/>
      <c r="T709" s="80"/>
      <c r="U709" s="80"/>
      <c r="V709" s="80"/>
      <c r="W709" s="80"/>
      <c r="X709" s="80"/>
      <c r="Y709" s="80"/>
      <c r="Z709" s="80"/>
      <c r="AA709" s="80"/>
      <c r="AB709" s="80"/>
      <c r="AC709" s="80"/>
      <c r="AD709" s="80"/>
      <c r="AE709" s="80"/>
      <c r="AF709" s="80"/>
      <c r="AG709" s="80"/>
      <c r="AH709" s="80"/>
      <c r="AI709" s="80"/>
    </row>
    <row r="710" spans="1:35" s="81" customFormat="1" ht="15.75">
      <c r="A710" s="119"/>
      <c r="B710" s="88"/>
      <c r="C710" s="88"/>
      <c r="D710" s="88"/>
      <c r="E710" s="88"/>
      <c r="F710" s="88"/>
      <c r="G710" s="88"/>
      <c r="H710" s="88"/>
      <c r="I710" s="90"/>
      <c r="J710" s="80"/>
      <c r="K710" s="80"/>
      <c r="L710" s="80"/>
      <c r="M710" s="80"/>
      <c r="N710" s="80"/>
      <c r="O710" s="80"/>
      <c r="P710" s="80"/>
      <c r="Q710" s="80"/>
      <c r="R710" s="80"/>
      <c r="S710" s="80"/>
      <c r="T710" s="80"/>
      <c r="U710" s="80"/>
      <c r="V710" s="80"/>
      <c r="W710" s="80"/>
      <c r="X710" s="80"/>
      <c r="Y710" s="80"/>
      <c r="Z710" s="80"/>
      <c r="AA710" s="80"/>
      <c r="AB710" s="80"/>
      <c r="AC710" s="80"/>
      <c r="AD710" s="80"/>
      <c r="AE710" s="80"/>
      <c r="AF710" s="80"/>
      <c r="AG710" s="80"/>
      <c r="AH710" s="80"/>
      <c r="AI710" s="80"/>
    </row>
    <row r="711" spans="1:35" s="81" customFormat="1" ht="15.75">
      <c r="A711" s="119"/>
      <c r="B711" s="88"/>
      <c r="C711" s="88"/>
      <c r="D711" s="88"/>
      <c r="E711" s="88"/>
      <c r="F711" s="88"/>
      <c r="G711" s="88"/>
      <c r="H711" s="88"/>
      <c r="I711" s="90"/>
      <c r="J711" s="80"/>
      <c r="K711" s="80"/>
      <c r="L711" s="80"/>
      <c r="M711" s="80"/>
      <c r="N711" s="80"/>
      <c r="O711" s="80"/>
      <c r="P711" s="80"/>
      <c r="Q711" s="80"/>
      <c r="R711" s="80"/>
      <c r="S711" s="80"/>
      <c r="T711" s="80"/>
      <c r="U711" s="80"/>
      <c r="V711" s="80"/>
      <c r="W711" s="80"/>
      <c r="X711" s="80"/>
      <c r="Y711" s="80"/>
      <c r="Z711" s="80"/>
      <c r="AA711" s="80"/>
      <c r="AB711" s="80"/>
      <c r="AC711" s="80"/>
      <c r="AD711" s="80"/>
      <c r="AE711" s="80"/>
      <c r="AF711" s="80"/>
      <c r="AG711" s="80"/>
      <c r="AH711" s="80"/>
      <c r="AI711" s="80"/>
    </row>
    <row r="712" spans="1:35" s="81" customFormat="1" ht="15.75">
      <c r="A712" s="119"/>
      <c r="B712" s="88"/>
      <c r="C712" s="88"/>
      <c r="D712" s="88"/>
      <c r="E712" s="88"/>
      <c r="F712" s="88"/>
      <c r="G712" s="88"/>
      <c r="H712" s="88"/>
      <c r="I712" s="90"/>
      <c r="J712" s="80"/>
      <c r="K712" s="80"/>
      <c r="L712" s="80"/>
      <c r="M712" s="80"/>
      <c r="N712" s="80"/>
      <c r="O712" s="80"/>
      <c r="P712" s="80"/>
      <c r="Q712" s="80"/>
      <c r="R712" s="80"/>
      <c r="S712" s="80"/>
      <c r="T712" s="80"/>
      <c r="U712" s="80"/>
      <c r="V712" s="80"/>
      <c r="W712" s="80"/>
      <c r="X712" s="80"/>
      <c r="Y712" s="80"/>
      <c r="Z712" s="80"/>
      <c r="AA712" s="80"/>
      <c r="AB712" s="80"/>
      <c r="AC712" s="80"/>
      <c r="AD712" s="80"/>
      <c r="AE712" s="80"/>
      <c r="AF712" s="80"/>
      <c r="AG712" s="80"/>
      <c r="AH712" s="80"/>
      <c r="AI712" s="80"/>
    </row>
    <row r="713" spans="1:35" s="81" customFormat="1" ht="15.75">
      <c r="A713" s="119"/>
      <c r="B713" s="88"/>
      <c r="C713" s="88"/>
      <c r="D713" s="88"/>
      <c r="E713" s="88"/>
      <c r="F713" s="88"/>
      <c r="G713" s="88"/>
      <c r="H713" s="88"/>
      <c r="I713" s="90"/>
      <c r="J713" s="80"/>
      <c r="K713" s="80"/>
      <c r="L713" s="80"/>
      <c r="M713" s="80"/>
      <c r="N713" s="80"/>
      <c r="O713" s="80"/>
      <c r="P713" s="80"/>
      <c r="Q713" s="80"/>
      <c r="R713" s="80"/>
      <c r="S713" s="80"/>
      <c r="T713" s="80"/>
      <c r="U713" s="80"/>
      <c r="V713" s="80"/>
      <c r="W713" s="80"/>
      <c r="X713" s="80"/>
      <c r="Y713" s="80"/>
      <c r="Z713" s="80"/>
      <c r="AA713" s="80"/>
      <c r="AB713" s="80"/>
      <c r="AC713" s="80"/>
      <c r="AD713" s="80"/>
      <c r="AE713" s="80"/>
      <c r="AF713" s="80"/>
      <c r="AG713" s="80"/>
      <c r="AH713" s="80"/>
      <c r="AI713" s="80"/>
    </row>
    <row r="714" spans="1:35" s="81" customFormat="1" ht="15.75">
      <c r="A714" s="119"/>
      <c r="B714" s="88"/>
      <c r="C714" s="88"/>
      <c r="D714" s="88"/>
      <c r="E714" s="88"/>
      <c r="F714" s="88"/>
      <c r="G714" s="88"/>
      <c r="H714" s="88"/>
      <c r="I714" s="90"/>
      <c r="J714" s="80"/>
      <c r="K714" s="80"/>
      <c r="L714" s="80"/>
      <c r="M714" s="80"/>
      <c r="N714" s="80"/>
      <c r="O714" s="80"/>
      <c r="P714" s="80"/>
      <c r="Q714" s="80"/>
      <c r="R714" s="80"/>
      <c r="S714" s="80"/>
      <c r="T714" s="80"/>
      <c r="U714" s="80"/>
      <c r="V714" s="80"/>
      <c r="W714" s="80"/>
      <c r="X714" s="80"/>
      <c r="Y714" s="80"/>
      <c r="Z714" s="80"/>
      <c r="AA714" s="80"/>
      <c r="AB714" s="80"/>
      <c r="AC714" s="80"/>
      <c r="AD714" s="80"/>
      <c r="AE714" s="80"/>
      <c r="AF714" s="80"/>
      <c r="AG714" s="80"/>
      <c r="AH714" s="80"/>
      <c r="AI714" s="80"/>
    </row>
    <row r="715" spans="1:35" s="81" customFormat="1" ht="15.75">
      <c r="A715" s="119"/>
      <c r="B715" s="88"/>
      <c r="C715" s="88"/>
      <c r="D715" s="88"/>
      <c r="E715" s="88"/>
      <c r="F715" s="88"/>
      <c r="G715" s="88"/>
      <c r="H715" s="88"/>
      <c r="I715" s="90"/>
      <c r="J715" s="80"/>
      <c r="K715" s="80"/>
      <c r="L715" s="80"/>
      <c r="M715" s="80"/>
      <c r="N715" s="80"/>
      <c r="O715" s="80"/>
      <c r="P715" s="80"/>
      <c r="Q715" s="80"/>
      <c r="R715" s="80"/>
      <c r="S715" s="80"/>
      <c r="T715" s="80"/>
      <c r="U715" s="80"/>
      <c r="V715" s="80"/>
      <c r="W715" s="80"/>
      <c r="X715" s="80"/>
      <c r="Y715" s="80"/>
      <c r="Z715" s="80"/>
      <c r="AA715" s="80"/>
      <c r="AB715" s="80"/>
      <c r="AC715" s="80"/>
      <c r="AD715" s="80"/>
      <c r="AE715" s="80"/>
      <c r="AF715" s="80"/>
      <c r="AG715" s="80"/>
      <c r="AH715" s="80"/>
      <c r="AI715" s="80"/>
    </row>
    <row r="716" spans="1:35" s="81" customFormat="1" ht="15.75">
      <c r="A716" s="119"/>
      <c r="B716" s="88"/>
      <c r="C716" s="88"/>
      <c r="D716" s="88"/>
      <c r="E716" s="88"/>
      <c r="F716" s="88"/>
      <c r="G716" s="88"/>
      <c r="H716" s="88"/>
      <c r="I716" s="90"/>
      <c r="J716" s="80"/>
      <c r="K716" s="80"/>
      <c r="L716" s="80"/>
      <c r="M716" s="80"/>
      <c r="N716" s="80"/>
      <c r="O716" s="80"/>
      <c r="P716" s="80"/>
      <c r="Q716" s="80"/>
      <c r="R716" s="80"/>
      <c r="S716" s="80"/>
      <c r="T716" s="80"/>
      <c r="U716" s="80"/>
      <c r="V716" s="80"/>
      <c r="W716" s="80"/>
      <c r="X716" s="80"/>
      <c r="Y716" s="80"/>
      <c r="Z716" s="80"/>
      <c r="AA716" s="80"/>
      <c r="AB716" s="80"/>
      <c r="AC716" s="80"/>
      <c r="AD716" s="80"/>
      <c r="AE716" s="80"/>
      <c r="AF716" s="80"/>
      <c r="AG716" s="80"/>
      <c r="AH716" s="80"/>
      <c r="AI716" s="80"/>
    </row>
    <row r="717" spans="1:35" s="81" customFormat="1" ht="15.75">
      <c r="A717" s="119"/>
      <c r="B717" s="88"/>
      <c r="C717" s="88"/>
      <c r="D717" s="88"/>
      <c r="E717" s="88"/>
      <c r="F717" s="88"/>
      <c r="G717" s="88"/>
      <c r="H717" s="88"/>
      <c r="I717" s="90"/>
      <c r="J717" s="80"/>
      <c r="K717" s="80"/>
      <c r="L717" s="80"/>
      <c r="M717" s="80"/>
      <c r="N717" s="80"/>
      <c r="O717" s="80"/>
      <c r="P717" s="80"/>
      <c r="Q717" s="80"/>
      <c r="R717" s="80"/>
      <c r="S717" s="80"/>
      <c r="T717" s="80"/>
      <c r="U717" s="80"/>
      <c r="V717" s="80"/>
      <c r="W717" s="80"/>
      <c r="X717" s="80"/>
      <c r="Y717" s="80"/>
      <c r="Z717" s="80"/>
      <c r="AA717" s="80"/>
      <c r="AB717" s="80"/>
      <c r="AC717" s="80"/>
      <c r="AD717" s="80"/>
      <c r="AE717" s="80"/>
      <c r="AF717" s="80"/>
      <c r="AG717" s="80"/>
      <c r="AH717" s="80"/>
      <c r="AI717" s="80"/>
    </row>
    <row r="718" spans="1:35" s="81" customFormat="1" ht="15.75">
      <c r="A718" s="119"/>
      <c r="B718" s="88"/>
      <c r="C718" s="88"/>
      <c r="D718" s="88"/>
      <c r="E718" s="88"/>
      <c r="F718" s="88"/>
      <c r="G718" s="88"/>
      <c r="H718" s="88"/>
      <c r="I718" s="90"/>
      <c r="J718" s="80"/>
      <c r="K718" s="80"/>
      <c r="L718" s="80"/>
      <c r="M718" s="80"/>
      <c r="N718" s="80"/>
      <c r="O718" s="80"/>
      <c r="P718" s="80"/>
      <c r="Q718" s="80"/>
      <c r="R718" s="80"/>
      <c r="S718" s="80"/>
      <c r="T718" s="80"/>
      <c r="U718" s="80"/>
      <c r="V718" s="80"/>
      <c r="W718" s="80"/>
      <c r="X718" s="80"/>
      <c r="Y718" s="80"/>
      <c r="Z718" s="80"/>
      <c r="AA718" s="80"/>
      <c r="AB718" s="80"/>
      <c r="AC718" s="80"/>
      <c r="AD718" s="80"/>
      <c r="AE718" s="80"/>
      <c r="AF718" s="80"/>
      <c r="AG718" s="80"/>
      <c r="AH718" s="80"/>
      <c r="AI718" s="80"/>
    </row>
    <row r="719" spans="1:35" s="81" customFormat="1" ht="15.75">
      <c r="A719" s="119"/>
      <c r="B719" s="88"/>
      <c r="C719" s="88"/>
      <c r="D719" s="88"/>
      <c r="E719" s="88"/>
      <c r="F719" s="88"/>
      <c r="G719" s="88"/>
      <c r="H719" s="88"/>
      <c r="I719" s="90"/>
      <c r="J719" s="80"/>
      <c r="K719" s="80"/>
      <c r="L719" s="80"/>
      <c r="M719" s="80"/>
      <c r="N719" s="80"/>
      <c r="O719" s="80"/>
      <c r="P719" s="80"/>
      <c r="Q719" s="80"/>
      <c r="R719" s="80"/>
      <c r="S719" s="80"/>
      <c r="T719" s="80"/>
      <c r="U719" s="80"/>
      <c r="V719" s="80"/>
      <c r="W719" s="80"/>
      <c r="X719" s="80"/>
      <c r="Y719" s="80"/>
      <c r="Z719" s="80"/>
      <c r="AA719" s="80"/>
      <c r="AB719" s="80"/>
      <c r="AC719" s="80"/>
      <c r="AD719" s="80"/>
      <c r="AE719" s="80"/>
      <c r="AF719" s="80"/>
      <c r="AG719" s="80"/>
      <c r="AH719" s="80"/>
      <c r="AI719" s="80"/>
    </row>
    <row r="720" spans="1:35" s="81" customFormat="1" ht="15.75">
      <c r="A720" s="119"/>
      <c r="B720" s="88"/>
      <c r="C720" s="88"/>
      <c r="D720" s="88"/>
      <c r="E720" s="88"/>
      <c r="F720" s="88"/>
      <c r="G720" s="88"/>
      <c r="H720" s="88"/>
      <c r="I720" s="90"/>
      <c r="J720" s="80"/>
      <c r="K720" s="80"/>
      <c r="L720" s="80"/>
      <c r="M720" s="80"/>
      <c r="N720" s="80"/>
      <c r="O720" s="80"/>
      <c r="P720" s="80"/>
      <c r="Q720" s="80"/>
      <c r="R720" s="80"/>
      <c r="S720" s="80"/>
      <c r="T720" s="80"/>
      <c r="U720" s="80"/>
      <c r="V720" s="80"/>
      <c r="W720" s="80"/>
      <c r="X720" s="80"/>
      <c r="Y720" s="80"/>
      <c r="Z720" s="80"/>
      <c r="AA720" s="80"/>
      <c r="AB720" s="80"/>
      <c r="AC720" s="80"/>
      <c r="AD720" s="80"/>
      <c r="AE720" s="80"/>
      <c r="AF720" s="80"/>
      <c r="AG720" s="80"/>
      <c r="AH720" s="80"/>
      <c r="AI720" s="80"/>
    </row>
    <row r="721" spans="1:35" s="81" customFormat="1" ht="15.75">
      <c r="A721" s="119"/>
      <c r="B721" s="88"/>
      <c r="C721" s="88"/>
      <c r="D721" s="88"/>
      <c r="E721" s="88"/>
      <c r="F721" s="88"/>
      <c r="G721" s="88"/>
      <c r="H721" s="88"/>
      <c r="I721" s="90"/>
      <c r="J721" s="80"/>
      <c r="K721" s="80"/>
      <c r="L721" s="80"/>
      <c r="M721" s="80"/>
      <c r="N721" s="80"/>
      <c r="O721" s="80"/>
      <c r="P721" s="80"/>
      <c r="Q721" s="80"/>
      <c r="R721" s="80"/>
      <c r="S721" s="80"/>
      <c r="T721" s="80"/>
      <c r="U721" s="80"/>
      <c r="V721" s="80"/>
      <c r="W721" s="80"/>
      <c r="X721" s="80"/>
      <c r="Y721" s="80"/>
      <c r="Z721" s="80"/>
      <c r="AA721" s="80"/>
      <c r="AB721" s="80"/>
      <c r="AC721" s="80"/>
      <c r="AD721" s="80"/>
      <c r="AE721" s="80"/>
      <c r="AF721" s="80"/>
      <c r="AG721" s="80"/>
      <c r="AH721" s="80"/>
      <c r="AI721" s="80"/>
    </row>
    <row r="722" spans="1:35" s="81" customFormat="1" ht="15.75">
      <c r="A722" s="119"/>
      <c r="B722" s="88"/>
      <c r="C722" s="88"/>
      <c r="D722" s="88"/>
      <c r="E722" s="88"/>
      <c r="F722" s="88"/>
      <c r="G722" s="88"/>
      <c r="H722" s="88"/>
      <c r="I722" s="90"/>
      <c r="J722" s="80"/>
      <c r="K722" s="80"/>
      <c r="L722" s="80"/>
      <c r="M722" s="80"/>
      <c r="N722" s="80"/>
      <c r="O722" s="80"/>
      <c r="P722" s="80"/>
      <c r="Q722" s="80"/>
      <c r="R722" s="80"/>
      <c r="S722" s="80"/>
      <c r="T722" s="80"/>
      <c r="U722" s="80"/>
      <c r="V722" s="80"/>
      <c r="W722" s="80"/>
      <c r="X722" s="80"/>
      <c r="Y722" s="80"/>
      <c r="Z722" s="80"/>
      <c r="AA722" s="80"/>
      <c r="AB722" s="80"/>
      <c r="AC722" s="80"/>
      <c r="AD722" s="80"/>
      <c r="AE722" s="80"/>
      <c r="AF722" s="80"/>
      <c r="AG722" s="80"/>
      <c r="AH722" s="80"/>
      <c r="AI722" s="80"/>
    </row>
    <row r="723" spans="1:35" s="81" customFormat="1" ht="15.75">
      <c r="A723" s="119"/>
      <c r="B723" s="88"/>
      <c r="C723" s="88"/>
      <c r="D723" s="88"/>
      <c r="E723" s="88"/>
      <c r="F723" s="88"/>
      <c r="G723" s="88"/>
      <c r="H723" s="88"/>
      <c r="I723" s="90"/>
      <c r="J723" s="80"/>
      <c r="K723" s="80"/>
      <c r="L723" s="80"/>
      <c r="M723" s="80"/>
      <c r="N723" s="80"/>
      <c r="O723" s="80"/>
      <c r="P723" s="80"/>
      <c r="Q723" s="80"/>
      <c r="R723" s="80"/>
      <c r="S723" s="80"/>
      <c r="T723" s="80"/>
      <c r="U723" s="80"/>
      <c r="V723" s="80"/>
      <c r="W723" s="80"/>
      <c r="X723" s="80"/>
      <c r="Y723" s="80"/>
      <c r="Z723" s="80"/>
      <c r="AA723" s="80"/>
      <c r="AB723" s="80"/>
      <c r="AC723" s="80"/>
      <c r="AD723" s="80"/>
      <c r="AE723" s="80"/>
      <c r="AF723" s="80"/>
      <c r="AG723" s="80"/>
      <c r="AH723" s="80"/>
      <c r="AI723" s="80"/>
    </row>
    <row r="724" spans="1:35" s="81" customFormat="1" ht="15.75">
      <c r="A724" s="119"/>
      <c r="B724" s="88"/>
      <c r="C724" s="88"/>
      <c r="D724" s="88"/>
      <c r="E724" s="88"/>
      <c r="F724" s="88"/>
      <c r="G724" s="88"/>
      <c r="H724" s="88"/>
      <c r="I724" s="90"/>
      <c r="J724" s="80"/>
      <c r="K724" s="80"/>
      <c r="L724" s="80"/>
      <c r="M724" s="80"/>
      <c r="N724" s="80"/>
      <c r="O724" s="80"/>
      <c r="P724" s="80"/>
      <c r="Q724" s="80"/>
      <c r="R724" s="80"/>
      <c r="S724" s="80"/>
      <c r="T724" s="80"/>
      <c r="U724" s="80"/>
      <c r="V724" s="80"/>
      <c r="W724" s="80"/>
      <c r="X724" s="80"/>
      <c r="Y724" s="80"/>
      <c r="Z724" s="80"/>
      <c r="AA724" s="80"/>
      <c r="AB724" s="80"/>
      <c r="AC724" s="80"/>
      <c r="AD724" s="80"/>
      <c r="AE724" s="80"/>
      <c r="AF724" s="80"/>
      <c r="AG724" s="80"/>
      <c r="AH724" s="80"/>
      <c r="AI724" s="80"/>
    </row>
    <row r="725" spans="1:35" s="81" customFormat="1" ht="15.75">
      <c r="A725" s="119"/>
      <c r="B725" s="88"/>
      <c r="C725" s="88"/>
      <c r="D725" s="88"/>
      <c r="E725" s="88"/>
      <c r="F725" s="88"/>
      <c r="G725" s="88"/>
      <c r="H725" s="88"/>
      <c r="I725" s="90"/>
      <c r="J725" s="80"/>
      <c r="K725" s="80"/>
      <c r="L725" s="80"/>
      <c r="M725" s="80"/>
      <c r="N725" s="80"/>
      <c r="O725" s="80"/>
      <c r="P725" s="80"/>
      <c r="Q725" s="80"/>
      <c r="R725" s="80"/>
      <c r="S725" s="80"/>
      <c r="T725" s="80"/>
      <c r="U725" s="80"/>
      <c r="V725" s="80"/>
      <c r="W725" s="80"/>
      <c r="X725" s="80"/>
      <c r="Y725" s="80"/>
      <c r="Z725" s="80"/>
      <c r="AA725" s="80"/>
      <c r="AB725" s="80"/>
      <c r="AC725" s="80"/>
      <c r="AD725" s="80"/>
      <c r="AE725" s="80"/>
      <c r="AF725" s="80"/>
      <c r="AG725" s="80"/>
      <c r="AH725" s="80"/>
      <c r="AI725" s="80"/>
    </row>
    <row r="726" spans="1:35" s="81" customFormat="1" ht="15.75">
      <c r="A726" s="119"/>
      <c r="B726" s="88"/>
      <c r="C726" s="88"/>
      <c r="D726" s="88"/>
      <c r="E726" s="88"/>
      <c r="F726" s="88"/>
      <c r="G726" s="88"/>
      <c r="H726" s="88"/>
      <c r="I726" s="90"/>
      <c r="J726" s="80"/>
      <c r="K726" s="80"/>
      <c r="L726" s="80"/>
      <c r="M726" s="80"/>
      <c r="N726" s="80"/>
      <c r="O726" s="80"/>
      <c r="P726" s="80"/>
      <c r="Q726" s="80"/>
      <c r="R726" s="80"/>
      <c r="S726" s="80"/>
      <c r="T726" s="80"/>
      <c r="U726" s="80"/>
      <c r="V726" s="80"/>
      <c r="W726" s="80"/>
      <c r="X726" s="80"/>
      <c r="Y726" s="80"/>
      <c r="Z726" s="80"/>
      <c r="AA726" s="80"/>
      <c r="AB726" s="80"/>
      <c r="AC726" s="80"/>
      <c r="AD726" s="80"/>
      <c r="AE726" s="80"/>
      <c r="AF726" s="80"/>
      <c r="AG726" s="80"/>
      <c r="AH726" s="80"/>
      <c r="AI726" s="80"/>
    </row>
    <row r="727" spans="1:35" s="81" customFormat="1" ht="15.75">
      <c r="A727" s="119"/>
      <c r="B727" s="88"/>
      <c r="C727" s="88"/>
      <c r="D727" s="88"/>
      <c r="E727" s="88"/>
      <c r="F727" s="88"/>
      <c r="G727" s="88"/>
      <c r="H727" s="88"/>
      <c r="I727" s="90"/>
      <c r="J727" s="80"/>
      <c r="K727" s="80"/>
      <c r="L727" s="80"/>
      <c r="M727" s="80"/>
      <c r="N727" s="80"/>
      <c r="O727" s="80"/>
      <c r="P727" s="80"/>
      <c r="Q727" s="80"/>
      <c r="R727" s="80"/>
      <c r="S727" s="80"/>
      <c r="T727" s="80"/>
      <c r="U727" s="80"/>
      <c r="V727" s="80"/>
      <c r="W727" s="80"/>
      <c r="X727" s="80"/>
      <c r="Y727" s="80"/>
      <c r="Z727" s="80"/>
      <c r="AA727" s="80"/>
      <c r="AB727" s="80"/>
      <c r="AC727" s="80"/>
      <c r="AD727" s="80"/>
      <c r="AE727" s="80"/>
      <c r="AF727" s="80"/>
      <c r="AG727" s="80"/>
      <c r="AH727" s="80"/>
      <c r="AI727" s="80"/>
    </row>
    <row r="728" spans="1:35" s="81" customFormat="1" ht="15.75">
      <c r="A728" s="119"/>
      <c r="B728" s="88"/>
      <c r="C728" s="88"/>
      <c r="D728" s="88"/>
      <c r="E728" s="88"/>
      <c r="F728" s="88"/>
      <c r="G728" s="88"/>
      <c r="H728" s="88"/>
      <c r="I728" s="90"/>
      <c r="J728" s="80"/>
      <c r="K728" s="80"/>
      <c r="L728" s="80"/>
      <c r="M728" s="80"/>
      <c r="N728" s="80"/>
      <c r="O728" s="80"/>
      <c r="P728" s="80"/>
      <c r="Q728" s="80"/>
      <c r="R728" s="80"/>
      <c r="S728" s="80"/>
      <c r="T728" s="80"/>
      <c r="U728" s="80"/>
      <c r="V728" s="80"/>
      <c r="W728" s="80"/>
      <c r="X728" s="80"/>
      <c r="Y728" s="80"/>
      <c r="Z728" s="80"/>
      <c r="AA728" s="80"/>
      <c r="AB728" s="80"/>
      <c r="AC728" s="80"/>
      <c r="AD728" s="80"/>
      <c r="AE728" s="80"/>
      <c r="AF728" s="80"/>
      <c r="AG728" s="80"/>
      <c r="AH728" s="80"/>
      <c r="AI728" s="80"/>
    </row>
    <row r="729" spans="1:35" s="81" customFormat="1" ht="15.75">
      <c r="A729" s="119"/>
      <c r="B729" s="88"/>
      <c r="C729" s="88"/>
      <c r="D729" s="88"/>
      <c r="E729" s="88"/>
      <c r="F729" s="88"/>
      <c r="G729" s="88"/>
      <c r="H729" s="88"/>
      <c r="I729" s="90"/>
      <c r="J729" s="80"/>
      <c r="K729" s="80"/>
      <c r="L729" s="80"/>
      <c r="M729" s="80"/>
      <c r="N729" s="80"/>
      <c r="O729" s="80"/>
      <c r="P729" s="80"/>
      <c r="Q729" s="80"/>
      <c r="R729" s="80"/>
      <c r="S729" s="80"/>
      <c r="T729" s="80"/>
      <c r="U729" s="80"/>
      <c r="V729" s="80"/>
      <c r="W729" s="80"/>
      <c r="X729" s="80"/>
      <c r="Y729" s="80"/>
      <c r="Z729" s="80"/>
      <c r="AA729" s="80"/>
      <c r="AB729" s="80"/>
      <c r="AC729" s="80"/>
      <c r="AD729" s="80"/>
      <c r="AE729" s="80"/>
      <c r="AF729" s="80"/>
      <c r="AG729" s="80"/>
      <c r="AH729" s="80"/>
      <c r="AI729" s="80"/>
    </row>
    <row r="730" spans="1:35" s="81" customFormat="1" ht="15.75">
      <c r="A730" s="119"/>
      <c r="B730" s="88"/>
      <c r="C730" s="88"/>
      <c r="D730" s="88"/>
      <c r="E730" s="88"/>
      <c r="F730" s="88"/>
      <c r="G730" s="88"/>
      <c r="H730" s="88"/>
      <c r="I730" s="90"/>
      <c r="J730" s="80"/>
      <c r="K730" s="80"/>
      <c r="L730" s="80"/>
      <c r="M730" s="80"/>
      <c r="N730" s="80"/>
      <c r="O730" s="80"/>
      <c r="P730" s="80"/>
      <c r="Q730" s="80"/>
      <c r="R730" s="80"/>
      <c r="S730" s="80"/>
      <c r="T730" s="80"/>
      <c r="U730" s="80"/>
      <c r="V730" s="80"/>
      <c r="W730" s="80"/>
      <c r="X730" s="80"/>
      <c r="Y730" s="80"/>
      <c r="Z730" s="80"/>
      <c r="AA730" s="80"/>
      <c r="AB730" s="80"/>
      <c r="AC730" s="80"/>
      <c r="AD730" s="80"/>
      <c r="AE730" s="80"/>
      <c r="AF730" s="80"/>
      <c r="AG730" s="80"/>
      <c r="AH730" s="80"/>
      <c r="AI730" s="80"/>
    </row>
    <row r="731" spans="1:35" s="81" customFormat="1" ht="15.75">
      <c r="A731" s="119"/>
      <c r="B731" s="88"/>
      <c r="C731" s="88"/>
      <c r="D731" s="88"/>
      <c r="E731" s="88"/>
      <c r="F731" s="88"/>
      <c r="G731" s="88"/>
      <c r="H731" s="88"/>
      <c r="I731" s="90"/>
      <c r="J731" s="80"/>
      <c r="K731" s="80"/>
      <c r="L731" s="80"/>
      <c r="M731" s="80"/>
      <c r="N731" s="80"/>
      <c r="O731" s="80"/>
      <c r="P731" s="80"/>
      <c r="Q731" s="80"/>
      <c r="R731" s="80"/>
      <c r="S731" s="80"/>
      <c r="T731" s="80"/>
      <c r="U731" s="80"/>
      <c r="V731" s="80"/>
      <c r="W731" s="80"/>
      <c r="X731" s="80"/>
      <c r="Y731" s="80"/>
      <c r="Z731" s="80"/>
      <c r="AA731" s="80"/>
      <c r="AB731" s="80"/>
      <c r="AC731" s="80"/>
      <c r="AD731" s="80"/>
      <c r="AE731" s="80"/>
      <c r="AF731" s="80"/>
      <c r="AG731" s="80"/>
      <c r="AH731" s="80"/>
      <c r="AI731" s="80"/>
    </row>
    <row r="732" spans="1:35" s="81" customFormat="1" ht="15.75">
      <c r="A732" s="119"/>
      <c r="B732" s="88"/>
      <c r="C732" s="88"/>
      <c r="D732" s="88"/>
      <c r="E732" s="88"/>
      <c r="F732" s="88"/>
      <c r="G732" s="88"/>
      <c r="H732" s="88"/>
      <c r="I732" s="90"/>
      <c r="J732" s="80"/>
      <c r="K732" s="80"/>
      <c r="L732" s="80"/>
      <c r="M732" s="80"/>
      <c r="N732" s="80"/>
      <c r="O732" s="80"/>
      <c r="P732" s="80"/>
      <c r="Q732" s="80"/>
      <c r="R732" s="80"/>
      <c r="S732" s="80"/>
      <c r="T732" s="80"/>
      <c r="U732" s="80"/>
      <c r="V732" s="80"/>
      <c r="W732" s="80"/>
      <c r="X732" s="80"/>
      <c r="Y732" s="80"/>
      <c r="Z732" s="80"/>
      <c r="AA732" s="80"/>
      <c r="AB732" s="80"/>
      <c r="AC732" s="80"/>
      <c r="AD732" s="80"/>
      <c r="AE732" s="80"/>
      <c r="AF732" s="80"/>
      <c r="AG732" s="80"/>
      <c r="AH732" s="80"/>
      <c r="AI732" s="80"/>
    </row>
    <row r="733" spans="1:35" s="81" customFormat="1" ht="15.75">
      <c r="A733" s="119"/>
      <c r="B733" s="88"/>
      <c r="C733" s="88"/>
      <c r="D733" s="88"/>
      <c r="E733" s="88"/>
      <c r="F733" s="88"/>
      <c r="G733" s="88"/>
      <c r="H733" s="88"/>
      <c r="I733" s="90"/>
      <c r="J733" s="80"/>
      <c r="K733" s="80"/>
      <c r="L733" s="80"/>
      <c r="M733" s="80"/>
      <c r="N733" s="80"/>
      <c r="O733" s="80"/>
      <c r="P733" s="80"/>
      <c r="Q733" s="80"/>
      <c r="R733" s="80"/>
      <c r="S733" s="80"/>
      <c r="T733" s="80"/>
      <c r="U733" s="80"/>
      <c r="V733" s="80"/>
      <c r="W733" s="80"/>
      <c r="X733" s="80"/>
      <c r="Y733" s="80"/>
      <c r="Z733" s="80"/>
      <c r="AA733" s="80"/>
      <c r="AB733" s="80"/>
      <c r="AC733" s="80"/>
      <c r="AD733" s="80"/>
      <c r="AE733" s="80"/>
      <c r="AF733" s="80"/>
      <c r="AG733" s="80"/>
      <c r="AH733" s="80"/>
      <c r="AI733" s="80"/>
    </row>
    <row r="734" spans="1:35" s="81" customFormat="1" ht="15.75">
      <c r="A734" s="119"/>
      <c r="B734" s="88"/>
      <c r="C734" s="88"/>
      <c r="D734" s="88"/>
      <c r="E734" s="88"/>
      <c r="F734" s="88"/>
      <c r="G734" s="88"/>
      <c r="H734" s="88"/>
      <c r="I734" s="90"/>
      <c r="J734" s="80"/>
      <c r="K734" s="80"/>
      <c r="L734" s="80"/>
      <c r="M734" s="80"/>
      <c r="N734" s="80"/>
      <c r="O734" s="80"/>
      <c r="P734" s="80"/>
      <c r="Q734" s="80"/>
      <c r="R734" s="80"/>
      <c r="S734" s="80"/>
      <c r="T734" s="80"/>
      <c r="U734" s="80"/>
      <c r="V734" s="80"/>
      <c r="W734" s="80"/>
      <c r="X734" s="80"/>
      <c r="Y734" s="80"/>
      <c r="Z734" s="80"/>
      <c r="AA734" s="80"/>
      <c r="AB734" s="80"/>
      <c r="AC734" s="80"/>
      <c r="AD734" s="80"/>
      <c r="AE734" s="80"/>
      <c r="AF734" s="80"/>
      <c r="AG734" s="80"/>
      <c r="AH734" s="80"/>
      <c r="AI734" s="80"/>
    </row>
    <row r="735" spans="1:35" s="81" customFormat="1" ht="15.75">
      <c r="A735" s="119"/>
      <c r="B735" s="88"/>
      <c r="C735" s="88"/>
      <c r="D735" s="88"/>
      <c r="E735" s="88"/>
      <c r="F735" s="88"/>
      <c r="G735" s="88"/>
      <c r="H735" s="88"/>
      <c r="I735" s="90"/>
      <c r="J735" s="80"/>
      <c r="K735" s="80"/>
      <c r="L735" s="80"/>
      <c r="M735" s="80"/>
      <c r="N735" s="80"/>
      <c r="O735" s="80"/>
      <c r="P735" s="80"/>
      <c r="Q735" s="80"/>
      <c r="R735" s="80"/>
      <c r="S735" s="80"/>
      <c r="T735" s="80"/>
      <c r="U735" s="80"/>
      <c r="V735" s="80"/>
      <c r="W735" s="80"/>
      <c r="X735" s="80"/>
      <c r="Y735" s="80"/>
      <c r="Z735" s="80"/>
      <c r="AA735" s="80"/>
      <c r="AB735" s="80"/>
      <c r="AC735" s="80"/>
      <c r="AD735" s="80"/>
      <c r="AE735" s="80"/>
      <c r="AF735" s="80"/>
      <c r="AG735" s="80"/>
      <c r="AH735" s="80"/>
      <c r="AI735" s="80"/>
    </row>
    <row r="736" spans="1:35" s="81" customFormat="1" ht="15.75">
      <c r="A736" s="119"/>
      <c r="B736" s="88"/>
      <c r="C736" s="88"/>
      <c r="D736" s="88"/>
      <c r="E736" s="88"/>
      <c r="F736" s="88"/>
      <c r="G736" s="88"/>
      <c r="H736" s="88"/>
      <c r="I736" s="90"/>
      <c r="J736" s="80"/>
      <c r="K736" s="80"/>
      <c r="L736" s="80"/>
      <c r="M736" s="80"/>
      <c r="N736" s="80"/>
      <c r="O736" s="80"/>
      <c r="P736" s="80"/>
      <c r="Q736" s="80"/>
      <c r="R736" s="80"/>
      <c r="S736" s="80"/>
      <c r="T736" s="80"/>
      <c r="U736" s="80"/>
      <c r="V736" s="80"/>
      <c r="W736" s="80"/>
      <c r="X736" s="80"/>
      <c r="Y736" s="80"/>
      <c r="Z736" s="80"/>
      <c r="AA736" s="80"/>
      <c r="AB736" s="80"/>
      <c r="AC736" s="80"/>
      <c r="AD736" s="80"/>
      <c r="AE736" s="80"/>
      <c r="AF736" s="80"/>
      <c r="AG736" s="80"/>
      <c r="AH736" s="80"/>
      <c r="AI736" s="80"/>
    </row>
    <row r="737" spans="1:35" s="81" customFormat="1" ht="15.75">
      <c r="A737" s="119"/>
      <c r="B737" s="88"/>
      <c r="C737" s="88"/>
      <c r="D737" s="88"/>
      <c r="E737" s="88"/>
      <c r="F737" s="88"/>
      <c r="G737" s="88"/>
      <c r="H737" s="88"/>
      <c r="I737" s="90"/>
      <c r="J737" s="80"/>
      <c r="K737" s="80"/>
      <c r="L737" s="80"/>
      <c r="M737" s="80"/>
      <c r="N737" s="80"/>
      <c r="O737" s="80"/>
      <c r="P737" s="80"/>
      <c r="Q737" s="80"/>
      <c r="R737" s="80"/>
      <c r="S737" s="80"/>
      <c r="T737" s="80"/>
      <c r="U737" s="80"/>
      <c r="V737" s="80"/>
      <c r="W737" s="80"/>
      <c r="X737" s="80"/>
      <c r="Y737" s="80"/>
      <c r="Z737" s="80"/>
      <c r="AA737" s="80"/>
      <c r="AB737" s="80"/>
      <c r="AC737" s="80"/>
      <c r="AD737" s="80"/>
      <c r="AE737" s="80"/>
      <c r="AF737" s="80"/>
      <c r="AG737" s="80"/>
      <c r="AH737" s="80"/>
      <c r="AI737" s="80"/>
    </row>
    <row r="738" spans="1:35" s="81" customFormat="1" ht="15.75">
      <c r="A738" s="119"/>
      <c r="B738" s="88"/>
      <c r="C738" s="88"/>
      <c r="D738" s="88"/>
      <c r="E738" s="88"/>
      <c r="F738" s="88"/>
      <c r="G738" s="88"/>
      <c r="H738" s="88"/>
      <c r="I738" s="90"/>
      <c r="J738" s="80"/>
      <c r="K738" s="80"/>
      <c r="L738" s="80"/>
      <c r="M738" s="80"/>
      <c r="N738" s="80"/>
      <c r="O738" s="80"/>
      <c r="P738" s="80"/>
      <c r="Q738" s="80"/>
      <c r="R738" s="80"/>
      <c r="S738" s="80"/>
      <c r="T738" s="80"/>
      <c r="U738" s="80"/>
      <c r="V738" s="80"/>
      <c r="W738" s="80"/>
      <c r="X738" s="80"/>
      <c r="Y738" s="80"/>
      <c r="Z738" s="80"/>
      <c r="AA738" s="80"/>
      <c r="AB738" s="80"/>
      <c r="AC738" s="80"/>
      <c r="AD738" s="80"/>
      <c r="AE738" s="80"/>
      <c r="AF738" s="80"/>
      <c r="AG738" s="80"/>
      <c r="AH738" s="80"/>
      <c r="AI738" s="80"/>
    </row>
    <row r="739" spans="1:35" s="81" customFormat="1" ht="15.75">
      <c r="A739" s="119"/>
      <c r="B739" s="88"/>
      <c r="C739" s="88"/>
      <c r="D739" s="88"/>
      <c r="E739" s="88"/>
      <c r="F739" s="88"/>
      <c r="G739" s="88"/>
      <c r="H739" s="88"/>
      <c r="I739" s="90"/>
      <c r="J739" s="80"/>
      <c r="K739" s="80"/>
      <c r="L739" s="80"/>
      <c r="M739" s="80"/>
      <c r="N739" s="80"/>
      <c r="O739" s="80"/>
      <c r="P739" s="80"/>
      <c r="Q739" s="80"/>
      <c r="R739" s="80"/>
      <c r="S739" s="80"/>
      <c r="T739" s="80"/>
      <c r="U739" s="80"/>
      <c r="V739" s="80"/>
      <c r="W739" s="80"/>
      <c r="X739" s="80"/>
      <c r="Y739" s="80"/>
      <c r="Z739" s="80"/>
      <c r="AA739" s="80"/>
      <c r="AB739" s="80"/>
      <c r="AC739" s="80"/>
      <c r="AD739" s="80"/>
      <c r="AE739" s="80"/>
      <c r="AF739" s="80"/>
      <c r="AG739" s="80"/>
      <c r="AH739" s="80"/>
      <c r="AI739" s="80"/>
    </row>
    <row r="740" spans="1:35" s="81" customFormat="1" ht="15.75">
      <c r="A740" s="119"/>
      <c r="B740" s="88"/>
      <c r="C740" s="88"/>
      <c r="D740" s="88"/>
      <c r="E740" s="88"/>
      <c r="F740" s="88"/>
      <c r="G740" s="88"/>
      <c r="H740" s="88"/>
      <c r="I740" s="90"/>
      <c r="J740" s="80"/>
      <c r="K740" s="80"/>
      <c r="L740" s="80"/>
      <c r="M740" s="80"/>
      <c r="N740" s="80"/>
      <c r="O740" s="80"/>
      <c r="P740" s="80"/>
      <c r="Q740" s="80"/>
      <c r="R740" s="80"/>
      <c r="S740" s="80"/>
      <c r="T740" s="80"/>
      <c r="U740" s="80"/>
      <c r="V740" s="80"/>
      <c r="W740" s="80"/>
      <c r="X740" s="80"/>
      <c r="Y740" s="80"/>
      <c r="Z740" s="80"/>
      <c r="AA740" s="80"/>
      <c r="AB740" s="80"/>
      <c r="AC740" s="80"/>
      <c r="AD740" s="80"/>
      <c r="AE740" s="80"/>
      <c r="AF740" s="80"/>
      <c r="AG740" s="80"/>
      <c r="AH740" s="80"/>
      <c r="AI740" s="80"/>
    </row>
    <row r="741" spans="1:35" s="81" customFormat="1" ht="15.75">
      <c r="A741" s="119"/>
      <c r="B741" s="88"/>
      <c r="C741" s="88"/>
      <c r="D741" s="88"/>
      <c r="E741" s="88"/>
      <c r="F741" s="88"/>
      <c r="G741" s="88"/>
      <c r="H741" s="88"/>
      <c r="I741" s="90"/>
      <c r="J741" s="80"/>
      <c r="K741" s="80"/>
      <c r="L741" s="80"/>
      <c r="M741" s="80"/>
      <c r="N741" s="80"/>
      <c r="O741" s="80"/>
      <c r="P741" s="80"/>
      <c r="Q741" s="80"/>
      <c r="R741" s="80"/>
      <c r="S741" s="80"/>
      <c r="T741" s="80"/>
      <c r="U741" s="80"/>
      <c r="V741" s="80"/>
      <c r="W741" s="80"/>
      <c r="X741" s="80"/>
      <c r="Y741" s="80"/>
      <c r="Z741" s="80"/>
      <c r="AA741" s="80"/>
      <c r="AB741" s="80"/>
      <c r="AC741" s="80"/>
      <c r="AD741" s="80"/>
      <c r="AE741" s="80"/>
      <c r="AF741" s="80"/>
      <c r="AG741" s="80"/>
      <c r="AH741" s="80"/>
      <c r="AI741" s="80"/>
    </row>
    <row r="742" spans="1:35" s="81" customFormat="1" ht="15.75">
      <c r="A742" s="119"/>
      <c r="B742" s="88"/>
      <c r="C742" s="88"/>
      <c r="D742" s="88"/>
      <c r="E742" s="88"/>
      <c r="F742" s="88"/>
      <c r="G742" s="88"/>
      <c r="H742" s="88"/>
      <c r="I742" s="90"/>
      <c r="J742" s="80"/>
      <c r="K742" s="80"/>
      <c r="L742" s="80"/>
      <c r="M742" s="80"/>
      <c r="N742" s="80"/>
      <c r="O742" s="80"/>
      <c r="P742" s="80"/>
      <c r="Q742" s="80"/>
      <c r="R742" s="80"/>
      <c r="S742" s="80"/>
      <c r="T742" s="80"/>
      <c r="U742" s="80"/>
      <c r="V742" s="80"/>
      <c r="W742" s="80"/>
      <c r="X742" s="80"/>
      <c r="Y742" s="80"/>
      <c r="Z742" s="80"/>
      <c r="AA742" s="80"/>
      <c r="AB742" s="80"/>
      <c r="AC742" s="80"/>
      <c r="AD742" s="80"/>
      <c r="AE742" s="80"/>
      <c r="AF742" s="80"/>
      <c r="AG742" s="80"/>
      <c r="AH742" s="80"/>
      <c r="AI742" s="80"/>
    </row>
    <row r="743" spans="1:35" s="81" customFormat="1" ht="15.75">
      <c r="A743" s="119"/>
      <c r="B743" s="88"/>
      <c r="C743" s="88"/>
      <c r="D743" s="88"/>
      <c r="E743" s="88"/>
      <c r="F743" s="88"/>
      <c r="G743" s="88"/>
      <c r="H743" s="88"/>
      <c r="I743" s="90"/>
      <c r="J743" s="80"/>
      <c r="K743" s="80"/>
      <c r="L743" s="80"/>
      <c r="M743" s="80"/>
      <c r="N743" s="80"/>
      <c r="O743" s="80"/>
      <c r="P743" s="80"/>
      <c r="Q743" s="80"/>
      <c r="R743" s="80"/>
      <c r="S743" s="80"/>
      <c r="T743" s="80"/>
      <c r="U743" s="80"/>
      <c r="V743" s="80"/>
      <c r="W743" s="80"/>
      <c r="X743" s="80"/>
      <c r="Y743" s="80"/>
      <c r="Z743" s="80"/>
      <c r="AA743" s="80"/>
      <c r="AB743" s="80"/>
      <c r="AC743" s="80"/>
      <c r="AD743" s="80"/>
      <c r="AE743" s="80"/>
      <c r="AF743" s="80"/>
      <c r="AG743" s="80"/>
      <c r="AH743" s="80"/>
      <c r="AI743" s="80"/>
    </row>
    <row r="744" spans="1:35" s="81" customFormat="1" ht="15.75">
      <c r="A744" s="119"/>
      <c r="B744" s="88"/>
      <c r="C744" s="88"/>
      <c r="D744" s="88"/>
      <c r="E744" s="88"/>
      <c r="F744" s="88"/>
      <c r="G744" s="88"/>
      <c r="H744" s="88"/>
      <c r="I744" s="90"/>
      <c r="J744" s="80"/>
      <c r="K744" s="80"/>
      <c r="L744" s="80"/>
      <c r="M744" s="80"/>
      <c r="N744" s="80"/>
      <c r="O744" s="80"/>
      <c r="P744" s="80"/>
      <c r="Q744" s="80"/>
      <c r="R744" s="80"/>
      <c r="S744" s="80"/>
      <c r="T744" s="80"/>
      <c r="U744" s="80"/>
      <c r="V744" s="80"/>
      <c r="W744" s="80"/>
      <c r="X744" s="80"/>
      <c r="Y744" s="80"/>
      <c r="Z744" s="80"/>
      <c r="AA744" s="80"/>
      <c r="AB744" s="80"/>
      <c r="AC744" s="80"/>
      <c r="AD744" s="80"/>
      <c r="AE744" s="80"/>
      <c r="AF744" s="80"/>
      <c r="AG744" s="80"/>
      <c r="AH744" s="80"/>
      <c r="AI744" s="80"/>
    </row>
    <row r="745" spans="1:35" s="81" customFormat="1" ht="15.75">
      <c r="A745" s="119"/>
      <c r="B745" s="88"/>
      <c r="C745" s="88"/>
      <c r="D745" s="88"/>
      <c r="E745" s="88"/>
      <c r="F745" s="88"/>
      <c r="G745" s="88"/>
      <c r="H745" s="88"/>
      <c r="I745" s="90"/>
      <c r="J745" s="80"/>
      <c r="K745" s="80"/>
      <c r="L745" s="80"/>
      <c r="M745" s="80"/>
      <c r="N745" s="80"/>
      <c r="O745" s="80"/>
      <c r="P745" s="80"/>
      <c r="Q745" s="80"/>
      <c r="R745" s="80"/>
      <c r="S745" s="80"/>
      <c r="T745" s="80"/>
      <c r="U745" s="80"/>
      <c r="V745" s="80"/>
      <c r="W745" s="80"/>
      <c r="X745" s="80"/>
      <c r="Y745" s="80"/>
      <c r="Z745" s="80"/>
      <c r="AA745" s="80"/>
      <c r="AB745" s="80"/>
      <c r="AC745" s="80"/>
      <c r="AD745" s="80"/>
      <c r="AE745" s="80"/>
      <c r="AF745" s="80"/>
      <c r="AG745" s="80"/>
      <c r="AH745" s="80"/>
      <c r="AI745" s="80"/>
    </row>
    <row r="746" spans="2:9" ht="15.75">
      <c r="B746" s="120"/>
      <c r="C746" s="120"/>
      <c r="D746" s="120"/>
      <c r="E746" s="120"/>
      <c r="F746" s="120"/>
      <c r="G746" s="120"/>
      <c r="H746" s="120"/>
      <c r="I746" s="121"/>
    </row>
    <row r="747" spans="2:9" ht="15.75">
      <c r="B747" s="120"/>
      <c r="C747" s="120"/>
      <c r="D747" s="120"/>
      <c r="E747" s="120"/>
      <c r="F747" s="120"/>
      <c r="G747" s="120"/>
      <c r="H747" s="120"/>
      <c r="I747" s="121"/>
    </row>
    <row r="748" spans="2:9" ht="15.75">
      <c r="B748" s="120"/>
      <c r="C748" s="120"/>
      <c r="D748" s="120"/>
      <c r="E748" s="120"/>
      <c r="F748" s="120"/>
      <c r="G748" s="120"/>
      <c r="H748" s="120"/>
      <c r="I748" s="121"/>
    </row>
    <row r="749" spans="2:9" ht="15.75">
      <c r="B749" s="120"/>
      <c r="C749" s="120"/>
      <c r="D749" s="120"/>
      <c r="E749" s="120"/>
      <c r="F749" s="120"/>
      <c r="G749" s="120"/>
      <c r="H749" s="120"/>
      <c r="I749" s="121"/>
    </row>
    <row r="750" spans="2:9" ht="15.75">
      <c r="B750" s="120"/>
      <c r="C750" s="120"/>
      <c r="D750" s="120"/>
      <c r="E750" s="120"/>
      <c r="F750" s="120"/>
      <c r="G750" s="120"/>
      <c r="H750" s="120"/>
      <c r="I750" s="121"/>
    </row>
    <row r="751" spans="2:9" ht="15.75">
      <c r="B751" s="120"/>
      <c r="C751" s="120"/>
      <c r="D751" s="120"/>
      <c r="E751" s="120"/>
      <c r="F751" s="120"/>
      <c r="G751" s="120"/>
      <c r="H751" s="120"/>
      <c r="I751" s="121"/>
    </row>
    <row r="752" spans="2:9" ht="15.75">
      <c r="B752" s="122"/>
      <c r="C752" s="120"/>
      <c r="D752" s="120"/>
      <c r="E752" s="120"/>
      <c r="F752" s="120"/>
      <c r="G752" s="120"/>
      <c r="H752" s="120"/>
      <c r="I752" s="121"/>
    </row>
    <row r="753" spans="2:9" ht="15.75">
      <c r="B753" s="122"/>
      <c r="C753" s="120"/>
      <c r="D753" s="120"/>
      <c r="E753" s="120"/>
      <c r="F753" s="120"/>
      <c r="G753" s="120"/>
      <c r="H753" s="120"/>
      <c r="I753" s="121"/>
    </row>
    <row r="754" spans="2:9" ht="15.75">
      <c r="B754" s="122"/>
      <c r="C754" s="120"/>
      <c r="D754" s="120"/>
      <c r="E754" s="120"/>
      <c r="F754" s="120"/>
      <c r="G754" s="120"/>
      <c r="H754" s="120"/>
      <c r="I754" s="121"/>
    </row>
    <row r="755" spans="2:9" ht="15.75">
      <c r="B755" s="122"/>
      <c r="C755" s="120"/>
      <c r="D755" s="120"/>
      <c r="E755" s="120"/>
      <c r="F755" s="120"/>
      <c r="G755" s="120"/>
      <c r="H755" s="120"/>
      <c r="I755" s="121"/>
    </row>
    <row r="756" spans="2:9" ht="15.75">
      <c r="B756" s="122"/>
      <c r="C756" s="120"/>
      <c r="D756" s="120"/>
      <c r="E756" s="120"/>
      <c r="F756" s="120"/>
      <c r="G756" s="120"/>
      <c r="H756" s="120"/>
      <c r="I756" s="121"/>
    </row>
    <row r="757" spans="2:9" ht="15.75">
      <c r="B757" s="122"/>
      <c r="C757" s="120"/>
      <c r="D757" s="120"/>
      <c r="E757" s="120"/>
      <c r="F757" s="120"/>
      <c r="G757" s="120"/>
      <c r="H757" s="120"/>
      <c r="I757" s="121"/>
    </row>
    <row r="758" spans="2:9" ht="15.75">
      <c r="B758" s="122"/>
      <c r="C758" s="120"/>
      <c r="D758" s="120"/>
      <c r="E758" s="120"/>
      <c r="F758" s="120"/>
      <c r="G758" s="120"/>
      <c r="H758" s="120"/>
      <c r="I758" s="121"/>
    </row>
    <row r="759" spans="2:9" ht="15.75">
      <c r="B759" s="122"/>
      <c r="C759" s="120"/>
      <c r="D759" s="120"/>
      <c r="E759" s="120"/>
      <c r="F759" s="120"/>
      <c r="G759" s="120"/>
      <c r="H759" s="120"/>
      <c r="I759" s="121"/>
    </row>
    <row r="760" spans="2:9" ht="15.75">
      <c r="B760" s="122"/>
      <c r="C760" s="120"/>
      <c r="D760" s="120"/>
      <c r="E760" s="120"/>
      <c r="F760" s="120"/>
      <c r="G760" s="120"/>
      <c r="H760" s="120"/>
      <c r="I760" s="121"/>
    </row>
    <row r="761" spans="2:9" ht="15.75">
      <c r="B761" s="122"/>
      <c r="C761" s="120"/>
      <c r="D761" s="120"/>
      <c r="E761" s="120"/>
      <c r="F761" s="120"/>
      <c r="G761" s="120"/>
      <c r="H761" s="120"/>
      <c r="I761" s="121"/>
    </row>
    <row r="762" spans="2:9" ht="15.75">
      <c r="B762" s="122"/>
      <c r="C762" s="120"/>
      <c r="D762" s="120"/>
      <c r="E762" s="120"/>
      <c r="F762" s="120"/>
      <c r="G762" s="120"/>
      <c r="H762" s="120"/>
      <c r="I762" s="121"/>
    </row>
    <row r="763" spans="2:9" ht="15.75">
      <c r="B763" s="122"/>
      <c r="C763" s="120"/>
      <c r="D763" s="120"/>
      <c r="E763" s="120"/>
      <c r="F763" s="120"/>
      <c r="G763" s="120"/>
      <c r="H763" s="120"/>
      <c r="I763" s="121"/>
    </row>
    <row r="764" spans="2:9" ht="15.75">
      <c r="B764" s="122"/>
      <c r="C764" s="120"/>
      <c r="D764" s="120"/>
      <c r="E764" s="120"/>
      <c r="F764" s="120"/>
      <c r="G764" s="120"/>
      <c r="H764" s="120"/>
      <c r="I764" s="121"/>
    </row>
    <row r="765" spans="2:9" ht="15.75">
      <c r="B765" s="122"/>
      <c r="C765" s="120"/>
      <c r="D765" s="120"/>
      <c r="E765" s="120"/>
      <c r="F765" s="120"/>
      <c r="G765" s="120"/>
      <c r="H765" s="120"/>
      <c r="I765" s="121"/>
    </row>
    <row r="766" spans="2:9" ht="15.75">
      <c r="B766" s="122"/>
      <c r="C766" s="120"/>
      <c r="D766" s="120"/>
      <c r="E766" s="120"/>
      <c r="F766" s="120"/>
      <c r="G766" s="120"/>
      <c r="H766" s="120"/>
      <c r="I766" s="121"/>
    </row>
    <row r="767" spans="2:9" ht="15.75">
      <c r="B767" s="122"/>
      <c r="C767" s="120"/>
      <c r="D767" s="120"/>
      <c r="E767" s="120"/>
      <c r="F767" s="120"/>
      <c r="G767" s="120"/>
      <c r="H767" s="120"/>
      <c r="I767" s="121"/>
    </row>
    <row r="768" spans="2:9" ht="15.75">
      <c r="B768" s="122"/>
      <c r="C768" s="120"/>
      <c r="D768" s="120"/>
      <c r="E768" s="120"/>
      <c r="F768" s="120"/>
      <c r="G768" s="120"/>
      <c r="H768" s="120"/>
      <c r="I768" s="121"/>
    </row>
    <row r="769" spans="2:9" ht="15.75">
      <c r="B769" s="122"/>
      <c r="C769" s="120"/>
      <c r="D769" s="120"/>
      <c r="E769" s="120"/>
      <c r="F769" s="120"/>
      <c r="G769" s="120"/>
      <c r="H769" s="120"/>
      <c r="I769" s="121"/>
    </row>
    <row r="770" spans="2:9" ht="15.75">
      <c r="B770" s="122"/>
      <c r="C770" s="120"/>
      <c r="D770" s="120"/>
      <c r="E770" s="120"/>
      <c r="F770" s="120"/>
      <c r="G770" s="120"/>
      <c r="H770" s="120"/>
      <c r="I770" s="121"/>
    </row>
    <row r="771" spans="2:9" ht="15.75">
      <c r="B771" s="122"/>
      <c r="C771" s="120"/>
      <c r="D771" s="120"/>
      <c r="E771" s="120"/>
      <c r="F771" s="120"/>
      <c r="G771" s="120"/>
      <c r="H771" s="120"/>
      <c r="I771" s="121"/>
    </row>
    <row r="772" spans="2:9" ht="15.75">
      <c r="B772" s="122"/>
      <c r="C772" s="120"/>
      <c r="D772" s="120"/>
      <c r="E772" s="120"/>
      <c r="F772" s="120"/>
      <c r="G772" s="120"/>
      <c r="H772" s="120"/>
      <c r="I772" s="121"/>
    </row>
    <row r="773" spans="2:9" ht="15.75">
      <c r="B773" s="122"/>
      <c r="C773" s="120"/>
      <c r="D773" s="120"/>
      <c r="E773" s="120"/>
      <c r="F773" s="120"/>
      <c r="G773" s="120"/>
      <c r="H773" s="120"/>
      <c r="I773" s="121"/>
    </row>
    <row r="774" spans="2:9" ht="15.75">
      <c r="B774" s="122"/>
      <c r="C774" s="120"/>
      <c r="D774" s="120"/>
      <c r="E774" s="120"/>
      <c r="F774" s="120"/>
      <c r="G774" s="120"/>
      <c r="H774" s="120"/>
      <c r="I774" s="121"/>
    </row>
    <row r="775" spans="2:9" ht="15.75">
      <c r="B775" s="122"/>
      <c r="C775" s="120"/>
      <c r="D775" s="120"/>
      <c r="E775" s="120"/>
      <c r="F775" s="120"/>
      <c r="G775" s="120"/>
      <c r="H775" s="120"/>
      <c r="I775" s="121"/>
    </row>
    <row r="776" spans="2:9" ht="15.75">
      <c r="B776" s="122"/>
      <c r="C776" s="120"/>
      <c r="D776" s="120"/>
      <c r="E776" s="120"/>
      <c r="F776" s="120"/>
      <c r="G776" s="120"/>
      <c r="H776" s="120"/>
      <c r="I776" s="121"/>
    </row>
    <row r="777" spans="2:9" ht="15.75">
      <c r="B777" s="122"/>
      <c r="C777" s="120"/>
      <c r="D777" s="120"/>
      <c r="E777" s="120"/>
      <c r="F777" s="120"/>
      <c r="G777" s="120"/>
      <c r="H777" s="120"/>
      <c r="I777" s="121"/>
    </row>
    <row r="778" spans="2:9" ht="15.75">
      <c r="B778" s="122"/>
      <c r="C778" s="120"/>
      <c r="D778" s="120"/>
      <c r="E778" s="120"/>
      <c r="F778" s="120"/>
      <c r="G778" s="120"/>
      <c r="H778" s="120"/>
      <c r="I778" s="121"/>
    </row>
    <row r="779" spans="2:9" ht="15.75">
      <c r="B779" s="122"/>
      <c r="C779" s="120"/>
      <c r="D779" s="120"/>
      <c r="E779" s="120"/>
      <c r="F779" s="120"/>
      <c r="G779" s="120"/>
      <c r="H779" s="120"/>
      <c r="I779" s="121"/>
    </row>
    <row r="780" spans="2:9" ht="15.75">
      <c r="B780" s="122"/>
      <c r="C780" s="120"/>
      <c r="D780" s="120"/>
      <c r="E780" s="120"/>
      <c r="F780" s="120"/>
      <c r="G780" s="120"/>
      <c r="H780" s="120"/>
      <c r="I780" s="121"/>
    </row>
    <row r="781" spans="2:9" ht="15.75">
      <c r="B781" s="122"/>
      <c r="C781" s="120"/>
      <c r="D781" s="120"/>
      <c r="E781" s="120"/>
      <c r="F781" s="120"/>
      <c r="G781" s="120"/>
      <c r="H781" s="120"/>
      <c r="I781" s="121"/>
    </row>
    <row r="782" spans="2:9" ht="15.75">
      <c r="B782" s="122"/>
      <c r="C782" s="120"/>
      <c r="D782" s="120"/>
      <c r="E782" s="120"/>
      <c r="F782" s="120"/>
      <c r="G782" s="120"/>
      <c r="H782" s="120"/>
      <c r="I782" s="121"/>
    </row>
    <row r="783" spans="2:9" ht="15.75">
      <c r="B783" s="122"/>
      <c r="C783" s="120"/>
      <c r="D783" s="120"/>
      <c r="E783" s="120"/>
      <c r="F783" s="120"/>
      <c r="G783" s="120"/>
      <c r="H783" s="120"/>
      <c r="I783" s="121"/>
    </row>
    <row r="784" spans="2:9" ht="15.75">
      <c r="B784" s="122"/>
      <c r="C784" s="120"/>
      <c r="D784" s="120"/>
      <c r="E784" s="120"/>
      <c r="F784" s="120"/>
      <c r="G784" s="120"/>
      <c r="H784" s="120"/>
      <c r="I784" s="121"/>
    </row>
    <row r="785" spans="2:9" ht="15.75">
      <c r="B785" s="122"/>
      <c r="C785" s="120"/>
      <c r="D785" s="120"/>
      <c r="E785" s="120"/>
      <c r="F785" s="120"/>
      <c r="G785" s="120"/>
      <c r="H785" s="120"/>
      <c r="I785" s="121"/>
    </row>
    <row r="786" spans="2:9" ht="15.75">
      <c r="B786" s="122"/>
      <c r="C786" s="120"/>
      <c r="D786" s="120"/>
      <c r="E786" s="120"/>
      <c r="F786" s="120"/>
      <c r="G786" s="120"/>
      <c r="H786" s="120"/>
      <c r="I786" s="121"/>
    </row>
    <row r="787" spans="2:9" ht="15.75">
      <c r="B787" s="122"/>
      <c r="C787" s="120"/>
      <c r="D787" s="120"/>
      <c r="E787" s="120"/>
      <c r="F787" s="120"/>
      <c r="G787" s="120"/>
      <c r="H787" s="120"/>
      <c r="I787" s="121"/>
    </row>
    <row r="788" spans="2:9" ht="15.75">
      <c r="B788" s="122"/>
      <c r="C788" s="120"/>
      <c r="D788" s="120"/>
      <c r="E788" s="120"/>
      <c r="F788" s="120"/>
      <c r="G788" s="120"/>
      <c r="H788" s="120"/>
      <c r="I788" s="121"/>
    </row>
    <row r="789" spans="2:9" ht="15.75">
      <c r="B789" s="122"/>
      <c r="C789" s="120"/>
      <c r="D789" s="120"/>
      <c r="E789" s="120"/>
      <c r="F789" s="120"/>
      <c r="G789" s="120"/>
      <c r="H789" s="120"/>
      <c r="I789" s="121"/>
    </row>
    <row r="790" spans="2:9" ht="15.75">
      <c r="B790" s="122"/>
      <c r="C790" s="120"/>
      <c r="D790" s="120"/>
      <c r="E790" s="120"/>
      <c r="F790" s="120"/>
      <c r="G790" s="120"/>
      <c r="H790" s="120"/>
      <c r="I790" s="121"/>
    </row>
    <row r="791" spans="2:9" ht="15.75">
      <c r="B791" s="122"/>
      <c r="C791" s="120"/>
      <c r="D791" s="120"/>
      <c r="E791" s="120"/>
      <c r="F791" s="120"/>
      <c r="G791" s="120"/>
      <c r="H791" s="120"/>
      <c r="I791" s="121"/>
    </row>
    <row r="792" spans="2:9" ht="15.75">
      <c r="B792" s="122"/>
      <c r="C792" s="120"/>
      <c r="D792" s="120"/>
      <c r="E792" s="120"/>
      <c r="F792" s="120"/>
      <c r="G792" s="120"/>
      <c r="H792" s="120"/>
      <c r="I792" s="121"/>
    </row>
    <row r="793" spans="2:9" ht="15.75">
      <c r="B793" s="122"/>
      <c r="C793" s="120"/>
      <c r="D793" s="120"/>
      <c r="E793" s="120"/>
      <c r="F793" s="120"/>
      <c r="G793" s="120"/>
      <c r="H793" s="120"/>
      <c r="I793" s="121"/>
    </row>
    <row r="794" spans="2:9" ht="15.75">
      <c r="B794" s="122"/>
      <c r="C794" s="120"/>
      <c r="D794" s="120"/>
      <c r="E794" s="120"/>
      <c r="F794" s="120"/>
      <c r="G794" s="120"/>
      <c r="H794" s="120"/>
      <c r="I794" s="121"/>
    </row>
    <row r="795" spans="2:9" ht="15.75">
      <c r="B795" s="122"/>
      <c r="C795" s="120"/>
      <c r="D795" s="120"/>
      <c r="E795" s="120"/>
      <c r="F795" s="120"/>
      <c r="G795" s="120"/>
      <c r="H795" s="120"/>
      <c r="I795" s="121"/>
    </row>
    <row r="796" spans="2:9" ht="15.75">
      <c r="B796" s="122"/>
      <c r="C796" s="120"/>
      <c r="D796" s="120"/>
      <c r="E796" s="120"/>
      <c r="F796" s="120"/>
      <c r="G796" s="120"/>
      <c r="H796" s="120"/>
      <c r="I796" s="121"/>
    </row>
    <row r="797" spans="2:9" ht="15.75">
      <c r="B797" s="122"/>
      <c r="C797" s="120"/>
      <c r="D797" s="120"/>
      <c r="E797" s="120"/>
      <c r="F797" s="120"/>
      <c r="G797" s="120"/>
      <c r="H797" s="120"/>
      <c r="I797" s="121"/>
    </row>
    <row r="798" spans="2:9" ht="15.75">
      <c r="B798" s="122"/>
      <c r="C798" s="120"/>
      <c r="D798" s="120"/>
      <c r="E798" s="120"/>
      <c r="F798" s="120"/>
      <c r="G798" s="120"/>
      <c r="H798" s="120"/>
      <c r="I798" s="121"/>
    </row>
    <row r="799" spans="2:9" ht="15.75">
      <c r="B799" s="122"/>
      <c r="C799" s="120"/>
      <c r="D799" s="120"/>
      <c r="E799" s="120"/>
      <c r="F799" s="120"/>
      <c r="G799" s="120"/>
      <c r="H799" s="120"/>
      <c r="I799" s="121"/>
    </row>
    <row r="800" spans="2:9" ht="15.75">
      <c r="B800" s="122"/>
      <c r="C800" s="120"/>
      <c r="D800" s="120"/>
      <c r="E800" s="120"/>
      <c r="F800" s="120"/>
      <c r="G800" s="120"/>
      <c r="H800" s="120"/>
      <c r="I800" s="121"/>
    </row>
    <row r="801" spans="2:9" ht="15.75">
      <c r="B801" s="122"/>
      <c r="C801" s="120"/>
      <c r="D801" s="120"/>
      <c r="E801" s="120"/>
      <c r="F801" s="120"/>
      <c r="G801" s="120"/>
      <c r="H801" s="120"/>
      <c r="I801" s="121"/>
    </row>
    <row r="802" spans="2:9" ht="15.75">
      <c r="B802" s="122"/>
      <c r="C802" s="120"/>
      <c r="D802" s="120"/>
      <c r="E802" s="120"/>
      <c r="F802" s="120"/>
      <c r="G802" s="120"/>
      <c r="H802" s="120"/>
      <c r="I802" s="121"/>
    </row>
    <row r="803" spans="2:9" ht="15.75">
      <c r="B803" s="122"/>
      <c r="C803" s="120"/>
      <c r="D803" s="120"/>
      <c r="E803" s="120"/>
      <c r="F803" s="120"/>
      <c r="G803" s="120"/>
      <c r="H803" s="120"/>
      <c r="I803" s="121"/>
    </row>
    <row r="804" spans="2:9" ht="15.75">
      <c r="B804" s="122"/>
      <c r="C804" s="120"/>
      <c r="D804" s="120"/>
      <c r="E804" s="120"/>
      <c r="F804" s="120"/>
      <c r="G804" s="120"/>
      <c r="H804" s="120"/>
      <c r="I804" s="121"/>
    </row>
    <row r="805" spans="2:9" ht="15.75">
      <c r="B805" s="122"/>
      <c r="C805" s="120"/>
      <c r="D805" s="120"/>
      <c r="E805" s="120"/>
      <c r="F805" s="120"/>
      <c r="G805" s="120"/>
      <c r="H805" s="120"/>
      <c r="I805" s="121"/>
    </row>
    <row r="806" spans="2:9" ht="15.75">
      <c r="B806" s="122"/>
      <c r="C806" s="120"/>
      <c r="D806" s="120"/>
      <c r="E806" s="120"/>
      <c r="F806" s="120"/>
      <c r="G806" s="120"/>
      <c r="H806" s="120"/>
      <c r="I806" s="121"/>
    </row>
    <row r="807" spans="2:9" ht="15.75">
      <c r="B807" s="122"/>
      <c r="C807" s="120"/>
      <c r="D807" s="120"/>
      <c r="E807" s="120"/>
      <c r="F807" s="120"/>
      <c r="G807" s="120"/>
      <c r="H807" s="120"/>
      <c r="I807" s="121"/>
    </row>
    <row r="808" spans="2:9" ht="15.75">
      <c r="B808" s="122"/>
      <c r="C808" s="120"/>
      <c r="D808" s="120"/>
      <c r="E808" s="120"/>
      <c r="F808" s="120"/>
      <c r="G808" s="120"/>
      <c r="H808" s="120"/>
      <c r="I808" s="121"/>
    </row>
    <row r="809" spans="2:9" ht="15.75">
      <c r="B809" s="122"/>
      <c r="C809" s="120"/>
      <c r="D809" s="120"/>
      <c r="E809" s="120"/>
      <c r="F809" s="120"/>
      <c r="G809" s="120"/>
      <c r="H809" s="120"/>
      <c r="I809" s="121"/>
    </row>
    <row r="810" spans="2:9" ht="15.75">
      <c r="B810" s="122"/>
      <c r="C810" s="120"/>
      <c r="D810" s="120"/>
      <c r="E810" s="120"/>
      <c r="F810" s="120"/>
      <c r="G810" s="120"/>
      <c r="H810" s="120"/>
      <c r="I810" s="121"/>
    </row>
    <row r="811" spans="2:9" ht="15.75">
      <c r="B811" s="122"/>
      <c r="C811" s="120"/>
      <c r="D811" s="120"/>
      <c r="E811" s="120"/>
      <c r="F811" s="120"/>
      <c r="G811" s="120"/>
      <c r="H811" s="120"/>
      <c r="I811" s="121"/>
    </row>
    <row r="812" spans="2:9" ht="15.75">
      <c r="B812" s="122"/>
      <c r="C812" s="120"/>
      <c r="D812" s="120"/>
      <c r="E812" s="120"/>
      <c r="F812" s="120"/>
      <c r="G812" s="120"/>
      <c r="H812" s="120"/>
      <c r="I812" s="121"/>
    </row>
    <row r="813" spans="2:9" ht="15.75">
      <c r="B813" s="122"/>
      <c r="C813" s="120"/>
      <c r="D813" s="120"/>
      <c r="E813" s="120"/>
      <c r="F813" s="120"/>
      <c r="G813" s="120"/>
      <c r="H813" s="120"/>
      <c r="I813" s="121"/>
    </row>
    <row r="814" spans="2:9" ht="15.75">
      <c r="B814" s="122"/>
      <c r="C814" s="120"/>
      <c r="D814" s="120"/>
      <c r="E814" s="120"/>
      <c r="F814" s="120"/>
      <c r="G814" s="120"/>
      <c r="H814" s="120"/>
      <c r="I814" s="121"/>
    </row>
    <row r="815" spans="2:9" ht="15.75">
      <c r="B815" s="122"/>
      <c r="C815" s="120"/>
      <c r="D815" s="120"/>
      <c r="E815" s="120"/>
      <c r="F815" s="120"/>
      <c r="G815" s="120"/>
      <c r="H815" s="120"/>
      <c r="I815" s="121"/>
    </row>
    <row r="816" spans="2:9" ht="15.75">
      <c r="B816" s="122"/>
      <c r="C816" s="120"/>
      <c r="D816" s="120"/>
      <c r="E816" s="120"/>
      <c r="F816" s="120"/>
      <c r="G816" s="120"/>
      <c r="H816" s="120"/>
      <c r="I816" s="121"/>
    </row>
    <row r="817" spans="2:9" ht="15.75">
      <c r="B817" s="122"/>
      <c r="C817" s="120"/>
      <c r="D817" s="120"/>
      <c r="E817" s="120"/>
      <c r="F817" s="120"/>
      <c r="G817" s="120"/>
      <c r="H817" s="120"/>
      <c r="I817" s="121"/>
    </row>
    <row r="818" spans="2:9" ht="15.75">
      <c r="B818" s="122"/>
      <c r="C818" s="120"/>
      <c r="D818" s="120"/>
      <c r="E818" s="120"/>
      <c r="F818" s="120"/>
      <c r="G818" s="120"/>
      <c r="H818" s="120"/>
      <c r="I818" s="121"/>
    </row>
    <row r="819" spans="2:9" ht="15.75">
      <c r="B819" s="122"/>
      <c r="C819" s="120"/>
      <c r="D819" s="120"/>
      <c r="E819" s="120"/>
      <c r="F819" s="120"/>
      <c r="G819" s="120"/>
      <c r="H819" s="120"/>
      <c r="I819" s="121"/>
    </row>
  </sheetData>
  <sheetProtection/>
  <mergeCells count="8">
    <mergeCell ref="A7:I7"/>
    <mergeCell ref="A8:I8"/>
    <mergeCell ref="A1:I1"/>
    <mergeCell ref="A2:I2"/>
    <mergeCell ref="A3:I3"/>
    <mergeCell ref="A4:I4"/>
    <mergeCell ref="A5:I5"/>
    <mergeCell ref="A6:I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K32" sqref="K32"/>
    </sheetView>
  </sheetViews>
  <sheetFormatPr defaultColWidth="9.00390625" defaultRowHeight="12.75"/>
  <cols>
    <col min="1" max="1" width="5.875" style="0" customWidth="1"/>
    <col min="2" max="2" width="6.75390625" style="0" customWidth="1"/>
    <col min="3" max="3" width="7.00390625" style="0" customWidth="1"/>
    <col min="4" max="4" width="5.375" style="0" customWidth="1"/>
    <col min="5" max="5" width="5.875" style="0" customWidth="1"/>
    <col min="6" max="6" width="6.875" style="0" customWidth="1"/>
    <col min="7" max="7" width="5.375" style="0" customWidth="1"/>
    <col min="8" max="8" width="52.25390625" style="0" customWidth="1"/>
    <col min="9" max="9" width="17.875" style="0" customWidth="1"/>
    <col min="11" max="11" width="16.625" style="0" customWidth="1"/>
  </cols>
  <sheetData>
    <row r="1" spans="8:9" ht="15.75">
      <c r="H1" s="123" t="s">
        <v>722</v>
      </c>
      <c r="I1" s="123"/>
    </row>
    <row r="2" spans="8:9" ht="15.75" hidden="1">
      <c r="H2" s="123" t="s">
        <v>263</v>
      </c>
      <c r="I2" s="123"/>
    </row>
    <row r="3" spans="8:9" ht="15.75">
      <c r="H3" s="123" t="s">
        <v>723</v>
      </c>
      <c r="I3" s="123"/>
    </row>
    <row r="4" spans="8:9" ht="15.75">
      <c r="H4" s="123" t="s">
        <v>724</v>
      </c>
      <c r="I4" s="123"/>
    </row>
    <row r="5" spans="8:9" ht="12.75">
      <c r="H5" s="134" t="s">
        <v>266</v>
      </c>
      <c r="I5" s="134"/>
    </row>
    <row r="7" spans="1:9" ht="14.25">
      <c r="A7" s="135" t="s">
        <v>725</v>
      </c>
      <c r="B7" s="136"/>
      <c r="C7" s="136"/>
      <c r="D7" s="136"/>
      <c r="E7" s="136"/>
      <c r="F7" s="136"/>
      <c r="G7" s="136"/>
      <c r="H7" s="136"/>
      <c r="I7" s="136"/>
    </row>
    <row r="8" spans="1:9" ht="14.25">
      <c r="A8" s="135" t="s">
        <v>726</v>
      </c>
      <c r="B8" s="136"/>
      <c r="C8" s="136"/>
      <c r="D8" s="136"/>
      <c r="E8" s="136"/>
      <c r="F8" s="136"/>
      <c r="G8" s="136"/>
      <c r="H8" s="136"/>
      <c r="I8" s="136"/>
    </row>
    <row r="9" spans="8:9" ht="12.75">
      <c r="H9" s="137"/>
      <c r="I9" s="137"/>
    </row>
    <row r="10" ht="12.75">
      <c r="I10" s="138"/>
    </row>
    <row r="11" spans="1:9" ht="31.5">
      <c r="A11" s="139" t="s">
        <v>727</v>
      </c>
      <c r="B11" s="139"/>
      <c r="C11" s="139"/>
      <c r="D11" s="139"/>
      <c r="E11" s="139"/>
      <c r="F11" s="139"/>
      <c r="G11" s="139"/>
      <c r="H11" s="140" t="s">
        <v>110</v>
      </c>
      <c r="I11" s="141" t="s">
        <v>111</v>
      </c>
    </row>
    <row r="12" spans="1:9" ht="15.75">
      <c r="A12" s="139">
        <v>1</v>
      </c>
      <c r="B12" s="139"/>
      <c r="C12" s="139"/>
      <c r="D12" s="139"/>
      <c r="E12" s="139"/>
      <c r="F12" s="139"/>
      <c r="G12" s="139"/>
      <c r="H12" s="140">
        <v>2</v>
      </c>
      <c r="I12" s="141">
        <v>3</v>
      </c>
    </row>
    <row r="13" spans="1:9" ht="15.75">
      <c r="A13" s="142"/>
      <c r="B13" s="142"/>
      <c r="C13" s="142"/>
      <c r="D13" s="142"/>
      <c r="E13" s="142"/>
      <c r="F13" s="142"/>
      <c r="G13" s="142"/>
      <c r="H13" s="143"/>
      <c r="I13" s="142"/>
    </row>
    <row r="14" spans="1:11" ht="31.5">
      <c r="A14" s="144" t="s">
        <v>117</v>
      </c>
      <c r="B14" s="144" t="s">
        <v>114</v>
      </c>
      <c r="C14" s="144" t="s">
        <v>114</v>
      </c>
      <c r="D14" s="144" t="s">
        <v>114</v>
      </c>
      <c r="E14" s="144" t="s">
        <v>114</v>
      </c>
      <c r="F14" s="144" t="s">
        <v>116</v>
      </c>
      <c r="G14" s="144" t="s">
        <v>112</v>
      </c>
      <c r="H14" s="145" t="s">
        <v>728</v>
      </c>
      <c r="I14" s="146">
        <f>SUM(I15,I24)</f>
        <v>144256</v>
      </c>
      <c r="K14" s="146"/>
    </row>
    <row r="15" spans="1:11" ht="31.5">
      <c r="A15" s="144" t="s">
        <v>117</v>
      </c>
      <c r="B15" s="144" t="s">
        <v>125</v>
      </c>
      <c r="C15" s="144" t="s">
        <v>114</v>
      </c>
      <c r="D15" s="144" t="s">
        <v>114</v>
      </c>
      <c r="E15" s="144" t="s">
        <v>114</v>
      </c>
      <c r="F15" s="144" t="s">
        <v>116</v>
      </c>
      <c r="G15" s="144" t="s">
        <v>112</v>
      </c>
      <c r="H15" s="145" t="s">
        <v>729</v>
      </c>
      <c r="I15" s="147">
        <f>SUM(I20,I17)</f>
        <v>144256</v>
      </c>
      <c r="K15" s="147"/>
    </row>
    <row r="16" spans="1:11" ht="19.5" customHeight="1">
      <c r="A16" s="144" t="s">
        <v>117</v>
      </c>
      <c r="B16" s="144" t="s">
        <v>125</v>
      </c>
      <c r="C16" s="144" t="s">
        <v>114</v>
      </c>
      <c r="D16" s="144" t="s">
        <v>114</v>
      </c>
      <c r="E16" s="144" t="s">
        <v>114</v>
      </c>
      <c r="F16" s="144" t="s">
        <v>116</v>
      </c>
      <c r="G16" s="144" t="s">
        <v>328</v>
      </c>
      <c r="H16" s="148" t="s">
        <v>730</v>
      </c>
      <c r="I16" s="147">
        <f>SUM(I17)</f>
        <v>-968193.7</v>
      </c>
      <c r="K16" s="147"/>
    </row>
    <row r="17" spans="1:11" ht="21.75" customHeight="1">
      <c r="A17" s="144" t="s">
        <v>117</v>
      </c>
      <c r="B17" s="144" t="s">
        <v>125</v>
      </c>
      <c r="C17" s="144" t="s">
        <v>127</v>
      </c>
      <c r="D17" s="144" t="s">
        <v>114</v>
      </c>
      <c r="E17" s="144" t="s">
        <v>114</v>
      </c>
      <c r="F17" s="144" t="s">
        <v>116</v>
      </c>
      <c r="G17" s="144" t="s">
        <v>328</v>
      </c>
      <c r="H17" s="148" t="s">
        <v>731</v>
      </c>
      <c r="I17" s="147">
        <f>SUM(I18)</f>
        <v>-968193.7</v>
      </c>
      <c r="K17" s="147"/>
    </row>
    <row r="18" spans="1:11" ht="35.25" customHeight="1">
      <c r="A18" s="144" t="s">
        <v>117</v>
      </c>
      <c r="B18" s="144" t="s">
        <v>125</v>
      </c>
      <c r="C18" s="144" t="s">
        <v>127</v>
      </c>
      <c r="D18" s="144" t="s">
        <v>117</v>
      </c>
      <c r="E18" s="144" t="s">
        <v>114</v>
      </c>
      <c r="F18" s="144" t="s">
        <v>116</v>
      </c>
      <c r="G18" s="144" t="s">
        <v>732</v>
      </c>
      <c r="H18" s="40" t="s">
        <v>733</v>
      </c>
      <c r="I18" s="147">
        <f>SUM(I19)</f>
        <v>-968193.7</v>
      </c>
      <c r="K18" s="147"/>
    </row>
    <row r="19" spans="1:11" ht="36.75" customHeight="1">
      <c r="A19" s="144" t="s">
        <v>117</v>
      </c>
      <c r="B19" s="144" t="s">
        <v>125</v>
      </c>
      <c r="C19" s="144" t="s">
        <v>127</v>
      </c>
      <c r="D19" s="144" t="s">
        <v>117</v>
      </c>
      <c r="E19" s="144" t="s">
        <v>125</v>
      </c>
      <c r="F19" s="144" t="s">
        <v>116</v>
      </c>
      <c r="G19" s="144" t="s">
        <v>732</v>
      </c>
      <c r="H19" s="40" t="s">
        <v>734</v>
      </c>
      <c r="I19" s="147">
        <f>-753193.7-215000</f>
        <v>-968193.7</v>
      </c>
      <c r="K19" s="147"/>
    </row>
    <row r="20" spans="1:11" ht="22.5" customHeight="1">
      <c r="A20" s="144" t="s">
        <v>117</v>
      </c>
      <c r="B20" s="144" t="s">
        <v>125</v>
      </c>
      <c r="C20" s="144" t="s">
        <v>114</v>
      </c>
      <c r="D20" s="144" t="s">
        <v>114</v>
      </c>
      <c r="E20" s="144" t="s">
        <v>114</v>
      </c>
      <c r="F20" s="144" t="s">
        <v>116</v>
      </c>
      <c r="G20" s="144" t="s">
        <v>735</v>
      </c>
      <c r="H20" s="148" t="s">
        <v>736</v>
      </c>
      <c r="I20" s="147">
        <f>SUM(I21)</f>
        <v>1112449.7</v>
      </c>
      <c r="K20" s="147"/>
    </row>
    <row r="21" spans="1:11" ht="22.5" customHeight="1">
      <c r="A21" s="144" t="s">
        <v>117</v>
      </c>
      <c r="B21" s="144" t="s">
        <v>125</v>
      </c>
      <c r="C21" s="144" t="s">
        <v>127</v>
      </c>
      <c r="D21" s="144" t="s">
        <v>114</v>
      </c>
      <c r="E21" s="144" t="s">
        <v>114</v>
      </c>
      <c r="F21" s="144" t="s">
        <v>116</v>
      </c>
      <c r="G21" s="144" t="s">
        <v>735</v>
      </c>
      <c r="H21" s="148" t="s">
        <v>737</v>
      </c>
      <c r="I21" s="147">
        <f>SUM(I22)</f>
        <v>1112449.7</v>
      </c>
      <c r="K21" s="147"/>
    </row>
    <row r="22" spans="1:11" ht="39" customHeight="1">
      <c r="A22" s="144" t="s">
        <v>117</v>
      </c>
      <c r="B22" s="144" t="s">
        <v>125</v>
      </c>
      <c r="C22" s="144" t="s">
        <v>127</v>
      </c>
      <c r="D22" s="144" t="s">
        <v>117</v>
      </c>
      <c r="E22" s="144" t="s">
        <v>114</v>
      </c>
      <c r="F22" s="144" t="s">
        <v>116</v>
      </c>
      <c r="G22" s="144" t="s">
        <v>738</v>
      </c>
      <c r="H22" s="40" t="s">
        <v>739</v>
      </c>
      <c r="I22" s="147">
        <f>SUM(I23)</f>
        <v>1112449.7</v>
      </c>
      <c r="K22" s="147"/>
    </row>
    <row r="23" spans="1:11" ht="36" customHeight="1">
      <c r="A23" s="144" t="s">
        <v>117</v>
      </c>
      <c r="B23" s="144" t="s">
        <v>125</v>
      </c>
      <c r="C23" s="144" t="s">
        <v>127</v>
      </c>
      <c r="D23" s="144" t="s">
        <v>117</v>
      </c>
      <c r="E23" s="144" t="s">
        <v>125</v>
      </c>
      <c r="F23" s="144" t="s">
        <v>116</v>
      </c>
      <c r="G23" s="144" t="s">
        <v>738</v>
      </c>
      <c r="H23" s="40" t="s">
        <v>740</v>
      </c>
      <c r="I23" s="147">
        <f>860949.7+215000+40000-3500</f>
        <v>1112449.7</v>
      </c>
      <c r="K23" s="147"/>
    </row>
    <row r="24" spans="1:9" ht="31.5" hidden="1">
      <c r="A24" s="144" t="s">
        <v>117</v>
      </c>
      <c r="B24" s="144" t="s">
        <v>129</v>
      </c>
      <c r="C24" s="144" t="s">
        <v>114</v>
      </c>
      <c r="D24" s="144" t="s">
        <v>114</v>
      </c>
      <c r="E24" s="144" t="s">
        <v>114</v>
      </c>
      <c r="F24" s="144" t="s">
        <v>116</v>
      </c>
      <c r="G24" s="144" t="s">
        <v>112</v>
      </c>
      <c r="H24" s="145" t="s">
        <v>741</v>
      </c>
      <c r="I24" s="147">
        <f>SUM(I25,I28)</f>
        <v>0</v>
      </c>
    </row>
    <row r="25" spans="1:9" ht="31.5" hidden="1">
      <c r="A25" s="144" t="s">
        <v>117</v>
      </c>
      <c r="B25" s="144" t="s">
        <v>129</v>
      </c>
      <c r="C25" s="144" t="s">
        <v>286</v>
      </c>
      <c r="D25" s="144" t="s">
        <v>114</v>
      </c>
      <c r="E25" s="144" t="s">
        <v>114</v>
      </c>
      <c r="F25" s="144" t="s">
        <v>116</v>
      </c>
      <c r="G25" s="144" t="s">
        <v>112</v>
      </c>
      <c r="H25" s="40" t="s">
        <v>742</v>
      </c>
      <c r="I25" s="147">
        <f>SUM(I26)</f>
        <v>0</v>
      </c>
    </row>
    <row r="26" spans="1:9" ht="117" customHeight="1" hidden="1">
      <c r="A26" s="144" t="s">
        <v>117</v>
      </c>
      <c r="B26" s="144" t="s">
        <v>129</v>
      </c>
      <c r="C26" s="144" t="s">
        <v>286</v>
      </c>
      <c r="D26" s="144" t="s">
        <v>114</v>
      </c>
      <c r="E26" s="144" t="s">
        <v>114</v>
      </c>
      <c r="F26" s="144" t="s">
        <v>116</v>
      </c>
      <c r="G26" s="144" t="s">
        <v>743</v>
      </c>
      <c r="H26" s="40" t="s">
        <v>744</v>
      </c>
      <c r="I26" s="147">
        <f>SUM(I27)</f>
        <v>0</v>
      </c>
    </row>
    <row r="27" spans="1:9" ht="122.25" customHeight="1" hidden="1">
      <c r="A27" s="144" t="s">
        <v>117</v>
      </c>
      <c r="B27" s="144" t="s">
        <v>129</v>
      </c>
      <c r="C27" s="144" t="s">
        <v>286</v>
      </c>
      <c r="D27" s="144" t="s">
        <v>114</v>
      </c>
      <c r="E27" s="144" t="s">
        <v>125</v>
      </c>
      <c r="F27" s="144" t="s">
        <v>116</v>
      </c>
      <c r="G27" s="144" t="s">
        <v>338</v>
      </c>
      <c r="H27" s="40" t="s">
        <v>745</v>
      </c>
      <c r="I27" s="147">
        <v>0</v>
      </c>
    </row>
    <row r="28" spans="1:9" ht="31.5" hidden="1">
      <c r="A28" s="144" t="s">
        <v>117</v>
      </c>
      <c r="B28" s="144" t="s">
        <v>129</v>
      </c>
      <c r="C28" s="144" t="s">
        <v>125</v>
      </c>
      <c r="D28" s="144" t="s">
        <v>114</v>
      </c>
      <c r="E28" s="144" t="s">
        <v>114</v>
      </c>
      <c r="F28" s="144" t="s">
        <v>116</v>
      </c>
      <c r="G28" s="144" t="s">
        <v>112</v>
      </c>
      <c r="H28" s="40" t="s">
        <v>746</v>
      </c>
      <c r="I28" s="147">
        <f>SUM(I29)</f>
        <v>0</v>
      </c>
    </row>
    <row r="29" spans="1:9" ht="31.5" hidden="1">
      <c r="A29" s="144" t="s">
        <v>117</v>
      </c>
      <c r="B29" s="144" t="s">
        <v>129</v>
      </c>
      <c r="C29" s="144" t="s">
        <v>125</v>
      </c>
      <c r="D29" s="144" t="s">
        <v>114</v>
      </c>
      <c r="E29" s="144" t="s">
        <v>114</v>
      </c>
      <c r="F29" s="144" t="s">
        <v>116</v>
      </c>
      <c r="G29" s="144" t="s">
        <v>735</v>
      </c>
      <c r="H29" s="40" t="s">
        <v>747</v>
      </c>
      <c r="I29" s="147">
        <f>SUM(I30)</f>
        <v>0</v>
      </c>
    </row>
    <row r="30" spans="1:9" ht="47.25" hidden="1">
      <c r="A30" s="144" t="s">
        <v>117</v>
      </c>
      <c r="B30" s="144" t="s">
        <v>129</v>
      </c>
      <c r="C30" s="144" t="s">
        <v>125</v>
      </c>
      <c r="D30" s="144" t="s">
        <v>117</v>
      </c>
      <c r="E30" s="144" t="s">
        <v>125</v>
      </c>
      <c r="F30" s="144" t="s">
        <v>116</v>
      </c>
      <c r="G30" s="144" t="s">
        <v>748</v>
      </c>
      <c r="H30" s="40" t="s">
        <v>749</v>
      </c>
      <c r="I30" s="149"/>
    </row>
    <row r="31" spans="1:9" ht="12.75">
      <c r="A31" s="150"/>
      <c r="B31" s="150"/>
      <c r="C31" s="150"/>
      <c r="D31" s="150"/>
      <c r="E31" s="150"/>
      <c r="F31" s="150"/>
      <c r="G31" s="150"/>
      <c r="H31" s="151"/>
      <c r="I31" s="152"/>
    </row>
    <row r="32" spans="1:9" ht="12.75">
      <c r="A32" s="150"/>
      <c r="B32" s="150"/>
      <c r="C32" s="150"/>
      <c r="D32" s="150"/>
      <c r="E32" s="150"/>
      <c r="F32" s="150"/>
      <c r="G32" s="150"/>
      <c r="H32" s="46"/>
      <c r="I32" s="153"/>
    </row>
  </sheetData>
  <sheetProtection/>
  <mergeCells count="10">
    <mergeCell ref="A8:I8"/>
    <mergeCell ref="H9:I9"/>
    <mergeCell ref="A11:G11"/>
    <mergeCell ref="A12:G12"/>
    <mergeCell ref="H1:I1"/>
    <mergeCell ref="H2:I2"/>
    <mergeCell ref="H3:I3"/>
    <mergeCell ref="H4:I4"/>
    <mergeCell ref="H5:I5"/>
    <mergeCell ref="A7:I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57.00390625" style="5" customWidth="1"/>
    <col min="3" max="3" width="13.625" style="5" hidden="1" customWidth="1"/>
    <col min="4" max="4" width="14.00390625" style="5" hidden="1" customWidth="1"/>
    <col min="5" max="5" width="17.375" style="0" hidden="1" customWidth="1"/>
    <col min="6" max="6" width="10.375" style="0" hidden="1" customWidth="1"/>
    <col min="7" max="7" width="9.125" style="0" hidden="1" customWidth="1"/>
    <col min="8" max="8" width="10.375" style="0" hidden="1" customWidth="1"/>
    <col min="11" max="11" width="11.625" style="0" customWidth="1"/>
  </cols>
  <sheetData>
    <row r="1" spans="8:11" ht="15.75">
      <c r="H1" s="123" t="s">
        <v>750</v>
      </c>
      <c r="I1" s="123"/>
      <c r="J1" s="123"/>
      <c r="K1" s="123"/>
    </row>
    <row r="2" spans="8:11" ht="15.75">
      <c r="H2" s="123" t="s">
        <v>751</v>
      </c>
      <c r="I2" s="123"/>
      <c r="J2" s="123"/>
      <c r="K2" s="123"/>
    </row>
    <row r="3" spans="7:11" ht="15.75">
      <c r="G3" s="154" t="s">
        <v>265</v>
      </c>
      <c r="H3" s="154"/>
      <c r="I3" s="154"/>
      <c r="J3" s="154"/>
      <c r="K3" s="154"/>
    </row>
    <row r="4" spans="8:11" ht="15.75">
      <c r="H4" s="123" t="s">
        <v>752</v>
      </c>
      <c r="I4" s="123"/>
      <c r="J4" s="123"/>
      <c r="K4" s="123"/>
    </row>
    <row r="5" spans="8:10" ht="15.75">
      <c r="H5" s="5"/>
      <c r="I5" s="5"/>
      <c r="J5" s="5"/>
    </row>
    <row r="6" spans="8:11" ht="15.75" customHeight="1">
      <c r="H6" s="60"/>
      <c r="I6" s="60"/>
      <c r="J6" s="60"/>
      <c r="K6" s="60" t="s">
        <v>753</v>
      </c>
    </row>
    <row r="7" spans="8:11" ht="15.75" customHeight="1">
      <c r="H7" s="60"/>
      <c r="I7" s="60"/>
      <c r="J7" s="60"/>
      <c r="K7" s="60" t="s">
        <v>754</v>
      </c>
    </row>
    <row r="8" spans="2:5" ht="15.75" customHeight="1">
      <c r="B8" s="123"/>
      <c r="C8" s="123"/>
      <c r="D8" s="123"/>
      <c r="E8" s="123"/>
    </row>
    <row r="9" spans="2:4" ht="15.75">
      <c r="B9" s="60"/>
      <c r="C9" s="60"/>
      <c r="D9" s="60"/>
    </row>
    <row r="10" spans="2:11" ht="15.75">
      <c r="B10" s="155" t="s">
        <v>755</v>
      </c>
      <c r="C10" s="155"/>
      <c r="D10" s="155"/>
      <c r="E10" s="155"/>
      <c r="F10" s="155"/>
      <c r="G10" s="155"/>
      <c r="H10" s="155"/>
      <c r="I10" s="155"/>
      <c r="J10" s="155"/>
      <c r="K10" s="155"/>
    </row>
    <row r="11" spans="2:11" ht="47.25" customHeight="1">
      <c r="B11" s="156" t="s">
        <v>756</v>
      </c>
      <c r="C11" s="156"/>
      <c r="D11" s="156"/>
      <c r="E11" s="156"/>
      <c r="F11" s="156"/>
      <c r="G11" s="156"/>
      <c r="H11" s="156"/>
      <c r="I11" s="156"/>
      <c r="J11" s="156"/>
      <c r="K11" s="156"/>
    </row>
    <row r="12" spans="2:4" ht="15.75">
      <c r="B12" s="157"/>
      <c r="C12" s="157"/>
      <c r="D12" s="157"/>
    </row>
    <row r="13" spans="2:11" ht="15.75" customHeight="1">
      <c r="B13" s="158"/>
      <c r="C13" s="159" t="s">
        <v>111</v>
      </c>
      <c r="D13" s="159"/>
      <c r="E13" s="159"/>
      <c r="F13" s="160" t="s">
        <v>757</v>
      </c>
      <c r="G13" s="160"/>
      <c r="H13" s="160"/>
      <c r="I13" s="159" t="s">
        <v>111</v>
      </c>
      <c r="J13" s="159"/>
      <c r="K13" s="159"/>
    </row>
    <row r="14" spans="2:11" ht="98.25" customHeight="1">
      <c r="B14" s="161" t="s">
        <v>758</v>
      </c>
      <c r="C14" s="161" t="s">
        <v>111</v>
      </c>
      <c r="D14" s="162" t="s">
        <v>759</v>
      </c>
      <c r="E14" s="162" t="s">
        <v>760</v>
      </c>
      <c r="F14" s="161" t="s">
        <v>111</v>
      </c>
      <c r="G14" s="162" t="s">
        <v>759</v>
      </c>
      <c r="H14" s="162" t="s">
        <v>760</v>
      </c>
      <c r="I14" s="161" t="s">
        <v>111</v>
      </c>
      <c r="J14" s="162" t="s">
        <v>759</v>
      </c>
      <c r="K14" s="162" t="s">
        <v>760</v>
      </c>
    </row>
    <row r="15" spans="2:11" ht="15.75">
      <c r="B15" s="163" t="s">
        <v>761</v>
      </c>
      <c r="C15" s="164">
        <f>SUM(C17:C17)</f>
        <v>27730.4</v>
      </c>
      <c r="D15" s="165">
        <f>D17</f>
        <v>8694.4</v>
      </c>
      <c r="E15" s="164">
        <f>SUM(E17:E17)</f>
        <v>19036</v>
      </c>
      <c r="F15" s="164">
        <f>SUM(F17:F17)</f>
        <v>-18780.82</v>
      </c>
      <c r="G15" s="165">
        <f>G17</f>
        <v>-5209.8</v>
      </c>
      <c r="H15" s="164">
        <f>SUM(H17:H17)</f>
        <v>-13571.02</v>
      </c>
      <c r="I15" s="164">
        <f>C15+F15</f>
        <v>8949.580000000002</v>
      </c>
      <c r="J15" s="164">
        <f>D15+G15</f>
        <v>3484.5999999999995</v>
      </c>
      <c r="K15" s="164">
        <f>E15+H15</f>
        <v>5464.98</v>
      </c>
    </row>
    <row r="16" spans="2:10" ht="8.25" customHeight="1">
      <c r="B16" s="157"/>
      <c r="C16" s="157"/>
      <c r="D16" s="157"/>
      <c r="F16" s="157"/>
      <c r="G16" s="157"/>
      <c r="I16" s="157"/>
      <c r="J16" s="157"/>
    </row>
    <row r="17" spans="2:11" ht="15.75">
      <c r="B17" s="166" t="s">
        <v>762</v>
      </c>
      <c r="C17" s="3">
        <f>SUM(D17,E17)</f>
        <v>27730.4</v>
      </c>
      <c r="D17" s="3">
        <v>8694.4</v>
      </c>
      <c r="E17" s="3">
        <v>19036</v>
      </c>
      <c r="F17" s="3">
        <f>SUM(G17,H17)</f>
        <v>-18780.82</v>
      </c>
      <c r="G17" s="3">
        <v>-5209.8</v>
      </c>
      <c r="H17" s="3">
        <f>5377.18-18948.2</f>
        <v>-13571.02</v>
      </c>
      <c r="I17" s="3">
        <f>C17+F17</f>
        <v>8949.580000000002</v>
      </c>
      <c r="J17" s="3">
        <f>D17+G17</f>
        <v>3484.5999999999995</v>
      </c>
      <c r="K17" s="3">
        <f>E17+H17</f>
        <v>5464.98</v>
      </c>
    </row>
  </sheetData>
  <sheetProtection/>
  <mergeCells count="10">
    <mergeCell ref="B11:K11"/>
    <mergeCell ref="C13:E13"/>
    <mergeCell ref="F13:H13"/>
    <mergeCell ref="I13:K13"/>
    <mergeCell ref="H1:K1"/>
    <mergeCell ref="H2:K2"/>
    <mergeCell ref="G3:K3"/>
    <mergeCell ref="H4:K4"/>
    <mergeCell ref="B8:E8"/>
    <mergeCell ref="B10:K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52.625" style="5" customWidth="1"/>
    <col min="3" max="3" width="12.625" style="5" hidden="1" customWidth="1"/>
    <col min="4" max="4" width="12.25390625" style="5" hidden="1" customWidth="1"/>
    <col min="5" max="5" width="15.625" style="0" customWidth="1"/>
  </cols>
  <sheetData>
    <row r="1" spans="2:5" ht="15.75">
      <c r="B1" s="123" t="s">
        <v>763</v>
      </c>
      <c r="C1" s="123"/>
      <c r="D1" s="123"/>
      <c r="E1" s="123"/>
    </row>
    <row r="2" spans="2:5" ht="15.75">
      <c r="B2" s="123" t="s">
        <v>751</v>
      </c>
      <c r="C2" s="123"/>
      <c r="D2" s="123"/>
      <c r="E2" s="123"/>
    </row>
    <row r="3" spans="2:5" ht="15.75">
      <c r="B3" s="123" t="s">
        <v>265</v>
      </c>
      <c r="C3" s="123"/>
      <c r="D3" s="123"/>
      <c r="E3" s="123"/>
    </row>
    <row r="4" spans="2:5" ht="15.75">
      <c r="B4" s="123" t="s">
        <v>764</v>
      </c>
      <c r="C4" s="123"/>
      <c r="D4" s="123"/>
      <c r="E4" s="123"/>
    </row>
    <row r="6" spans="2:5" ht="15.75" customHeight="1">
      <c r="B6" s="60"/>
      <c r="C6" s="60"/>
      <c r="D6" s="60"/>
      <c r="E6" s="60" t="s">
        <v>765</v>
      </c>
    </row>
    <row r="7" spans="2:5" ht="15.75" customHeight="1">
      <c r="B7" s="60"/>
      <c r="C7" s="60"/>
      <c r="D7" s="60"/>
      <c r="E7" s="60" t="s">
        <v>754</v>
      </c>
    </row>
    <row r="8" spans="2:5" ht="15.75" customHeight="1">
      <c r="B8" s="123"/>
      <c r="C8" s="123"/>
      <c r="D8" s="123"/>
      <c r="E8" s="123"/>
    </row>
    <row r="9" spans="2:4" ht="15.75">
      <c r="B9" s="60"/>
      <c r="C9" s="60"/>
      <c r="D9" s="60"/>
    </row>
    <row r="10" spans="2:5" ht="15.75">
      <c r="B10" s="155" t="s">
        <v>755</v>
      </c>
      <c r="C10" s="155"/>
      <c r="D10" s="155"/>
      <c r="E10" s="167"/>
    </row>
    <row r="11" spans="2:5" ht="47.25" customHeight="1">
      <c r="B11" s="156" t="s">
        <v>766</v>
      </c>
      <c r="C11" s="156"/>
      <c r="D11" s="156"/>
      <c r="E11" s="167"/>
    </row>
    <row r="12" spans="2:4" ht="15.75">
      <c r="B12" s="157"/>
      <c r="C12" s="157"/>
      <c r="D12" s="157"/>
    </row>
    <row r="13" spans="2:4" ht="15.75" customHeight="1">
      <c r="B13" s="158"/>
      <c r="C13" s="168"/>
      <c r="D13" s="168"/>
    </row>
    <row r="14" spans="2:5" ht="50.25" customHeight="1">
      <c r="B14" s="161" t="s">
        <v>758</v>
      </c>
      <c r="C14" s="161" t="s">
        <v>111</v>
      </c>
      <c r="D14" s="169" t="s">
        <v>276</v>
      </c>
      <c r="E14" s="161" t="s">
        <v>111</v>
      </c>
    </row>
    <row r="15" spans="2:5" ht="15.75">
      <c r="B15" s="163" t="s">
        <v>761</v>
      </c>
      <c r="C15" s="164">
        <f>SUM(C17:C17)</f>
        <v>4900</v>
      </c>
      <c r="D15" s="170">
        <f>SUM(D17:D17)</f>
        <v>1026</v>
      </c>
      <c r="E15" s="164">
        <f>SUM(E17:E17)</f>
        <v>5926</v>
      </c>
    </row>
    <row r="16" spans="2:4" ht="8.25" customHeight="1">
      <c r="B16" s="157"/>
      <c r="C16" s="157"/>
      <c r="D16" s="157"/>
    </row>
    <row r="17" spans="2:5" ht="15.75">
      <c r="B17" s="166" t="s">
        <v>762</v>
      </c>
      <c r="C17" s="3">
        <v>4900</v>
      </c>
      <c r="D17" s="3">
        <v>1026</v>
      </c>
      <c r="E17" s="3">
        <f>D17+C17</f>
        <v>5926</v>
      </c>
    </row>
  </sheetData>
  <sheetProtection/>
  <mergeCells count="7">
    <mergeCell ref="B11:E11"/>
    <mergeCell ref="B1:E1"/>
    <mergeCell ref="B2:E2"/>
    <mergeCell ref="B3:E3"/>
    <mergeCell ref="B4:E4"/>
    <mergeCell ref="B8:E8"/>
    <mergeCell ref="B10:E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K1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.375" style="0" customWidth="1"/>
    <col min="2" max="2" width="57.00390625" style="5" customWidth="1"/>
    <col min="3" max="3" width="12.375" style="0" hidden="1" customWidth="1"/>
    <col min="4" max="4" width="12.25390625" style="0" hidden="1" customWidth="1"/>
    <col min="5" max="5" width="12.625" style="0" hidden="1" customWidth="1"/>
    <col min="6" max="7" width="9.125" style="0" hidden="1" customWidth="1"/>
    <col min="8" max="8" width="10.25390625" style="0" hidden="1" customWidth="1"/>
  </cols>
  <sheetData>
    <row r="1" spans="4:11" ht="15.75">
      <c r="D1" s="5"/>
      <c r="F1" s="171"/>
      <c r="G1" s="171"/>
      <c r="H1" s="171"/>
      <c r="I1" s="171"/>
      <c r="K1" s="172" t="s">
        <v>767</v>
      </c>
    </row>
    <row r="2" spans="4:11" ht="15.75" hidden="1">
      <c r="D2" s="5"/>
      <c r="F2" s="171"/>
      <c r="G2" s="171"/>
      <c r="H2" s="171"/>
      <c r="I2" s="171"/>
      <c r="K2" s="172" t="s">
        <v>263</v>
      </c>
    </row>
    <row r="3" spans="4:11" ht="15.75">
      <c r="D3" s="5"/>
      <c r="F3" s="171"/>
      <c r="G3" s="171"/>
      <c r="H3" s="171"/>
      <c r="I3" s="171"/>
      <c r="K3" s="172" t="s">
        <v>264</v>
      </c>
    </row>
    <row r="4" spans="4:11" ht="15.75">
      <c r="D4" s="5"/>
      <c r="F4" s="171"/>
      <c r="G4" s="171"/>
      <c r="H4" s="171"/>
      <c r="I4" s="171"/>
      <c r="K4" s="172" t="s">
        <v>265</v>
      </c>
    </row>
    <row r="5" spans="4:11" ht="15.75" customHeight="1">
      <c r="D5" s="5"/>
      <c r="F5" s="173"/>
      <c r="G5" s="173"/>
      <c r="H5" s="173"/>
      <c r="I5" s="173"/>
      <c r="K5" s="174" t="s">
        <v>768</v>
      </c>
    </row>
    <row r="6" spans="4:11" ht="15.75" customHeight="1">
      <c r="D6" s="5"/>
      <c r="F6" s="173"/>
      <c r="G6" s="173"/>
      <c r="H6" s="173"/>
      <c r="I6" s="173"/>
      <c r="K6" s="174"/>
    </row>
    <row r="7" spans="4:11" ht="15.75" customHeight="1">
      <c r="D7" s="60"/>
      <c r="K7" s="172" t="s">
        <v>769</v>
      </c>
    </row>
    <row r="8" spans="4:11" ht="15.75" customHeight="1">
      <c r="D8" s="5"/>
      <c r="K8" s="60" t="s">
        <v>754</v>
      </c>
    </row>
    <row r="9" ht="15.75">
      <c r="B9" s="60"/>
    </row>
    <row r="10" spans="2:11" ht="13.5" customHeight="1">
      <c r="B10" s="155" t="s">
        <v>755</v>
      </c>
      <c r="C10" s="155"/>
      <c r="D10" s="155"/>
      <c r="E10" s="155"/>
      <c r="F10" s="155"/>
      <c r="G10" s="155"/>
      <c r="H10" s="155"/>
      <c r="I10" s="155"/>
      <c r="J10" s="155"/>
      <c r="K10" s="155"/>
    </row>
    <row r="11" spans="2:11" ht="47.25" customHeight="1">
      <c r="B11" s="156" t="s">
        <v>770</v>
      </c>
      <c r="C11" s="156"/>
      <c r="D11" s="156"/>
      <c r="E11" s="156"/>
      <c r="F11" s="156"/>
      <c r="G11" s="156"/>
      <c r="H11" s="156"/>
      <c r="I11" s="156"/>
      <c r="J11" s="156"/>
      <c r="K11" s="156"/>
    </row>
    <row r="12" ht="15.75">
      <c r="B12" s="157"/>
    </row>
    <row r="13" spans="2:9" ht="15.75" customHeight="1">
      <c r="B13" s="158"/>
      <c r="C13" s="160" t="s">
        <v>111</v>
      </c>
      <c r="D13" s="160"/>
      <c r="E13" s="160"/>
      <c r="F13" t="s">
        <v>771</v>
      </c>
      <c r="I13" t="s">
        <v>111</v>
      </c>
    </row>
    <row r="14" spans="2:11" ht="68.25">
      <c r="B14" s="161" t="s">
        <v>758</v>
      </c>
      <c r="C14" s="161" t="s">
        <v>111</v>
      </c>
      <c r="D14" s="175" t="s">
        <v>772</v>
      </c>
      <c r="E14" s="175" t="s">
        <v>773</v>
      </c>
      <c r="F14" s="161" t="s">
        <v>111</v>
      </c>
      <c r="G14" s="175" t="s">
        <v>772</v>
      </c>
      <c r="H14" s="175" t="s">
        <v>773</v>
      </c>
      <c r="I14" s="161" t="s">
        <v>111</v>
      </c>
      <c r="J14" s="175" t="s">
        <v>772</v>
      </c>
      <c r="K14" s="175" t="s">
        <v>773</v>
      </c>
    </row>
    <row r="15" spans="2:11" ht="15.75">
      <c r="B15" s="163" t="s">
        <v>761</v>
      </c>
      <c r="C15" s="164">
        <f aca="true" t="shared" si="0" ref="C15:H15">SUM(C17:C17)</f>
        <v>77999.7</v>
      </c>
      <c r="D15" s="164">
        <f t="shared" si="0"/>
        <v>12566.6</v>
      </c>
      <c r="E15" s="164">
        <f t="shared" si="0"/>
        <v>65433.1</v>
      </c>
      <c r="F15" s="164">
        <f t="shared" si="0"/>
        <v>15198.599999999997</v>
      </c>
      <c r="G15" s="164">
        <f t="shared" si="0"/>
        <v>18683.199999999997</v>
      </c>
      <c r="H15" s="164">
        <f t="shared" si="0"/>
        <v>-3484.6000000000004</v>
      </c>
      <c r="I15" s="26">
        <f>C15+F15</f>
        <v>93198.29999999999</v>
      </c>
      <c r="J15" s="26">
        <f>D15+G15</f>
        <v>31249.799999999996</v>
      </c>
      <c r="K15" s="26">
        <f>E15+H15</f>
        <v>61948.5</v>
      </c>
    </row>
    <row r="16" ht="8.25" customHeight="1">
      <c r="B16" s="157"/>
    </row>
    <row r="17" spans="2:11" ht="15.75">
      <c r="B17" s="166" t="s">
        <v>762</v>
      </c>
      <c r="C17" s="3">
        <f>E17+D17</f>
        <v>77999.7</v>
      </c>
      <c r="D17">
        <v>12566.6</v>
      </c>
      <c r="E17">
        <v>65433.1</v>
      </c>
      <c r="F17" s="3">
        <f>H17+G17</f>
        <v>15198.599999999997</v>
      </c>
      <c r="G17">
        <f>66.6+18616.6</f>
        <v>18683.199999999997</v>
      </c>
      <c r="H17">
        <f>6590.9-10075.5</f>
        <v>-3484.6000000000004</v>
      </c>
      <c r="I17" s="3">
        <f>C17+F17</f>
        <v>93198.29999999999</v>
      </c>
      <c r="J17" s="3">
        <f>D17+G17</f>
        <v>31249.799999999996</v>
      </c>
      <c r="K17" s="3">
        <f>E17+H17</f>
        <v>61948.5</v>
      </c>
    </row>
  </sheetData>
  <sheetProtection/>
  <mergeCells count="3">
    <mergeCell ref="B10:K10"/>
    <mergeCell ref="B11:K11"/>
    <mergeCell ref="C13:E1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E1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56.00390625" style="5" customWidth="1"/>
    <col min="3" max="3" width="12.625" style="5" hidden="1" customWidth="1"/>
    <col min="4" max="4" width="12.25390625" style="5" hidden="1" customWidth="1"/>
    <col min="5" max="5" width="15.625" style="0" customWidth="1"/>
  </cols>
  <sheetData>
    <row r="1" spans="2:5" ht="15.75">
      <c r="B1" s="123" t="s">
        <v>774</v>
      </c>
      <c r="C1" s="123"/>
      <c r="D1" s="123"/>
      <c r="E1" s="123"/>
    </row>
    <row r="2" spans="2:5" ht="15.75">
      <c r="B2" s="123" t="s">
        <v>751</v>
      </c>
      <c r="C2" s="123"/>
      <c r="D2" s="123"/>
      <c r="E2" s="123"/>
    </row>
    <row r="3" spans="2:5" ht="15.75">
      <c r="B3" s="123" t="s">
        <v>265</v>
      </c>
      <c r="C3" s="123"/>
      <c r="D3" s="123"/>
      <c r="E3" s="123"/>
    </row>
    <row r="4" spans="2:5" ht="15.75">
      <c r="B4" s="123" t="s">
        <v>768</v>
      </c>
      <c r="C4" s="123"/>
      <c r="D4" s="123"/>
      <c r="E4" s="123"/>
    </row>
    <row r="6" spans="2:5" ht="15.75" customHeight="1">
      <c r="B6" s="60"/>
      <c r="C6" s="60"/>
      <c r="D6" s="60"/>
      <c r="E6" s="60" t="s">
        <v>775</v>
      </c>
    </row>
    <row r="7" spans="2:5" ht="15.75" customHeight="1">
      <c r="B7" s="60"/>
      <c r="C7" s="60"/>
      <c r="D7" s="60"/>
      <c r="E7" s="60" t="s">
        <v>754</v>
      </c>
    </row>
    <row r="8" spans="2:5" ht="15.75" customHeight="1">
      <c r="B8" s="123"/>
      <c r="C8" s="123"/>
      <c r="D8" s="123"/>
      <c r="E8" s="123"/>
    </row>
    <row r="9" spans="2:4" ht="15.75">
      <c r="B9" s="60"/>
      <c r="C9" s="60"/>
      <c r="D9" s="60"/>
    </row>
    <row r="10" spans="2:5" ht="15.75">
      <c r="B10" s="155" t="s">
        <v>755</v>
      </c>
      <c r="C10" s="155"/>
      <c r="D10" s="155"/>
      <c r="E10" s="167"/>
    </row>
    <row r="11" spans="2:5" ht="47.25" customHeight="1">
      <c r="B11" s="156" t="s">
        <v>776</v>
      </c>
      <c r="C11" s="156"/>
      <c r="D11" s="156"/>
      <c r="E11" s="167"/>
    </row>
    <row r="12" spans="2:4" ht="15.75">
      <c r="B12" s="157"/>
      <c r="C12" s="157"/>
      <c r="D12" s="157"/>
    </row>
    <row r="13" spans="2:4" ht="15.75" customHeight="1">
      <c r="B13" s="158"/>
      <c r="C13" s="168"/>
      <c r="D13" s="168"/>
    </row>
    <row r="14" spans="2:5" ht="50.25" customHeight="1">
      <c r="B14" s="161" t="s">
        <v>758</v>
      </c>
      <c r="C14" s="161" t="s">
        <v>111</v>
      </c>
      <c r="D14" s="169" t="s">
        <v>777</v>
      </c>
      <c r="E14" s="161" t="s">
        <v>111</v>
      </c>
    </row>
    <row r="15" spans="2:5" ht="15.75">
      <c r="B15" s="163" t="s">
        <v>761</v>
      </c>
      <c r="C15" s="164">
        <f>SUM(C17:C17)</f>
        <v>3000</v>
      </c>
      <c r="D15" s="170">
        <f>SUM(D17:D17)</f>
        <v>255000</v>
      </c>
      <c r="E15" s="164">
        <f>SUM(E17:E17)</f>
        <v>258000</v>
      </c>
    </row>
    <row r="16" spans="2:4" ht="8.25" customHeight="1">
      <c r="B16" s="157"/>
      <c r="C16" s="157"/>
      <c r="D16" s="157"/>
    </row>
    <row r="17" spans="2:5" ht="15.75">
      <c r="B17" s="166" t="s">
        <v>762</v>
      </c>
      <c r="C17" s="3">
        <v>3000</v>
      </c>
      <c r="D17" s="3">
        <v>255000</v>
      </c>
      <c r="E17" s="3">
        <f>D17+C17</f>
        <v>258000</v>
      </c>
    </row>
  </sheetData>
  <sheetProtection/>
  <mergeCells count="7">
    <mergeCell ref="B11:E11"/>
    <mergeCell ref="B1:E1"/>
    <mergeCell ref="B2:E2"/>
    <mergeCell ref="B3:E3"/>
    <mergeCell ref="B4:E4"/>
    <mergeCell ref="B8:E8"/>
    <mergeCell ref="B10:E1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D2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56.625" style="5" customWidth="1"/>
    <col min="3" max="3" width="13.625" style="5" customWidth="1"/>
    <col min="4" max="4" width="17.375" style="0" customWidth="1"/>
  </cols>
  <sheetData>
    <row r="1" spans="2:4" ht="15.75">
      <c r="B1" s="123" t="s">
        <v>778</v>
      </c>
      <c r="C1" s="123"/>
      <c r="D1" s="123"/>
    </row>
    <row r="2" spans="2:4" ht="15.75">
      <c r="B2" s="123" t="s">
        <v>751</v>
      </c>
      <c r="C2" s="123"/>
      <c r="D2" s="123"/>
    </row>
    <row r="3" spans="2:4" ht="15.75">
      <c r="B3" s="123" t="s">
        <v>265</v>
      </c>
      <c r="C3" s="123"/>
      <c r="D3" s="123"/>
    </row>
    <row r="4" spans="2:4" ht="15.75">
      <c r="B4" s="123" t="s">
        <v>768</v>
      </c>
      <c r="C4" s="123"/>
      <c r="D4" s="123"/>
    </row>
    <row r="6" spans="2:4" ht="15.75" customHeight="1">
      <c r="B6" s="60"/>
      <c r="C6" s="60"/>
      <c r="D6" s="60" t="s">
        <v>779</v>
      </c>
    </row>
    <row r="7" spans="2:4" ht="15.75" customHeight="1">
      <c r="B7" s="60"/>
      <c r="C7" s="60"/>
      <c r="D7" s="60" t="s">
        <v>754</v>
      </c>
    </row>
    <row r="8" spans="2:4" ht="15.75" customHeight="1">
      <c r="B8" s="123"/>
      <c r="C8" s="123"/>
      <c r="D8" s="123"/>
    </row>
    <row r="9" spans="2:3" ht="15.75">
      <c r="B9" s="60"/>
      <c r="C9" s="60"/>
    </row>
    <row r="10" spans="2:4" ht="15.75">
      <c r="B10" s="155" t="s">
        <v>755</v>
      </c>
      <c r="C10" s="155"/>
      <c r="D10" s="167"/>
    </row>
    <row r="11" spans="2:4" ht="47.25" customHeight="1">
      <c r="B11" s="156" t="s">
        <v>780</v>
      </c>
      <c r="C11" s="156"/>
      <c r="D11" s="167"/>
    </row>
    <row r="12" spans="2:3" ht="15.75">
      <c r="B12" s="157"/>
      <c r="C12" s="157"/>
    </row>
    <row r="13" spans="2:3" ht="15.75" customHeight="1">
      <c r="B13" s="158"/>
      <c r="C13" s="168"/>
    </row>
    <row r="14" spans="2:4" ht="42.75" customHeight="1">
      <c r="B14" s="161" t="s">
        <v>758</v>
      </c>
      <c r="C14" s="161" t="s">
        <v>111</v>
      </c>
      <c r="D14" s="162" t="s">
        <v>760</v>
      </c>
    </row>
    <row r="15" spans="2:4" ht="15.75">
      <c r="B15" s="163" t="s">
        <v>761</v>
      </c>
      <c r="C15" s="164">
        <f>SUM(C17:C20)</f>
        <v>3800</v>
      </c>
      <c r="D15" s="164">
        <f>SUM(D17:D20)</f>
        <v>3800</v>
      </c>
    </row>
    <row r="16" spans="2:3" ht="8.25" customHeight="1">
      <c r="B16" s="157"/>
      <c r="C16" s="157"/>
    </row>
    <row r="17" spans="2:4" ht="15.75">
      <c r="B17" s="166" t="s">
        <v>762</v>
      </c>
      <c r="C17" s="3">
        <f>D17</f>
        <v>2000</v>
      </c>
      <c r="D17" s="3">
        <v>2000</v>
      </c>
    </row>
    <row r="18" spans="2:4" ht="15.75">
      <c r="B18" s="5" t="s">
        <v>781</v>
      </c>
      <c r="C18" s="3">
        <f>D18</f>
        <v>1000</v>
      </c>
      <c r="D18" s="176">
        <v>1000</v>
      </c>
    </row>
    <row r="19" spans="2:4" ht="15.75">
      <c r="B19" s="5" t="s">
        <v>782</v>
      </c>
      <c r="C19" s="3">
        <f>D19</f>
        <v>500</v>
      </c>
      <c r="D19" s="176">
        <v>500</v>
      </c>
    </row>
    <row r="20" spans="2:4" ht="15.75">
      <c r="B20" s="5" t="s">
        <v>783</v>
      </c>
      <c r="C20" s="3">
        <f>D20</f>
        <v>300</v>
      </c>
      <c r="D20" s="176">
        <v>300</v>
      </c>
    </row>
  </sheetData>
  <sheetProtection/>
  <mergeCells count="7">
    <mergeCell ref="B11:D11"/>
    <mergeCell ref="B1:D1"/>
    <mergeCell ref="B2:D2"/>
    <mergeCell ref="B3:D3"/>
    <mergeCell ref="B4:D4"/>
    <mergeCell ref="B8:D8"/>
    <mergeCell ref="B10:D1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K1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.375" style="0" customWidth="1"/>
    <col min="2" max="2" width="57.00390625" style="5" customWidth="1"/>
    <col min="3" max="3" width="12.375" style="0" hidden="1" customWidth="1"/>
    <col min="4" max="4" width="12.25390625" style="0" hidden="1" customWidth="1"/>
    <col min="5" max="5" width="12.625" style="0" hidden="1" customWidth="1"/>
    <col min="6" max="7" width="9.125" style="0" hidden="1" customWidth="1"/>
    <col min="8" max="8" width="10.25390625" style="0" hidden="1" customWidth="1"/>
  </cols>
  <sheetData>
    <row r="1" spans="4:11" ht="15.75">
      <c r="D1" s="5"/>
      <c r="F1" s="171"/>
      <c r="G1" s="171"/>
      <c r="H1" s="171"/>
      <c r="I1" s="171"/>
      <c r="K1" s="172" t="s">
        <v>784</v>
      </c>
    </row>
    <row r="2" spans="4:11" ht="15.75" hidden="1">
      <c r="D2" s="5"/>
      <c r="F2" s="171"/>
      <c r="G2" s="171"/>
      <c r="H2" s="171"/>
      <c r="I2" s="171"/>
      <c r="K2" s="172" t="s">
        <v>263</v>
      </c>
    </row>
    <row r="3" spans="4:11" ht="15.75">
      <c r="D3" s="5"/>
      <c r="F3" s="171"/>
      <c r="G3" s="171"/>
      <c r="H3" s="171"/>
      <c r="I3" s="171"/>
      <c r="K3" s="172" t="s">
        <v>264</v>
      </c>
    </row>
    <row r="4" spans="4:11" ht="15.75">
      <c r="D4" s="5"/>
      <c r="F4" s="171"/>
      <c r="G4" s="171"/>
      <c r="H4" s="171"/>
      <c r="I4" s="171"/>
      <c r="K4" s="172" t="s">
        <v>265</v>
      </c>
    </row>
    <row r="5" spans="4:11" ht="15.75" customHeight="1">
      <c r="D5" s="5"/>
      <c r="F5" s="173"/>
      <c r="G5" s="173"/>
      <c r="H5" s="173"/>
      <c r="I5" s="173"/>
      <c r="K5" s="174" t="s">
        <v>768</v>
      </c>
    </row>
    <row r="6" spans="4:11" ht="15.75" customHeight="1">
      <c r="D6" s="5"/>
      <c r="F6" s="173"/>
      <c r="G6" s="173"/>
      <c r="H6" s="173"/>
      <c r="I6" s="173"/>
      <c r="K6" s="174"/>
    </row>
    <row r="7" spans="4:11" ht="15.75" customHeight="1">
      <c r="D7" s="60"/>
      <c r="K7" s="172" t="s">
        <v>785</v>
      </c>
    </row>
    <row r="8" spans="4:11" ht="15.75" customHeight="1">
      <c r="D8" s="5"/>
      <c r="K8" s="60" t="s">
        <v>754</v>
      </c>
    </row>
    <row r="9" ht="15.75">
      <c r="B9" s="60"/>
    </row>
    <row r="10" spans="2:3" ht="13.5">
      <c r="B10" s="155" t="s">
        <v>755</v>
      </c>
      <c r="C10" s="167"/>
    </row>
    <row r="11" spans="2:3" ht="47.25" customHeight="1">
      <c r="B11" s="156" t="s">
        <v>786</v>
      </c>
      <c r="C11" s="167"/>
    </row>
    <row r="12" ht="15.75">
      <c r="B12" s="157"/>
    </row>
    <row r="13" spans="2:9" ht="15.75" customHeight="1">
      <c r="B13" s="158"/>
      <c r="C13" s="160" t="s">
        <v>111</v>
      </c>
      <c r="D13" s="160"/>
      <c r="E13" s="160"/>
      <c r="F13" t="s">
        <v>771</v>
      </c>
      <c r="I13" t="s">
        <v>111</v>
      </c>
    </row>
    <row r="14" spans="2:11" ht="68.25">
      <c r="B14" s="161" t="s">
        <v>758</v>
      </c>
      <c r="C14" s="161" t="s">
        <v>111</v>
      </c>
      <c r="D14" s="175" t="s">
        <v>772</v>
      </c>
      <c r="E14" s="175" t="s">
        <v>773</v>
      </c>
      <c r="F14" s="161" t="s">
        <v>111</v>
      </c>
      <c r="G14" s="175" t="s">
        <v>772</v>
      </c>
      <c r="H14" s="175" t="s">
        <v>773</v>
      </c>
      <c r="I14" s="161" t="s">
        <v>111</v>
      </c>
      <c r="J14" s="175" t="s">
        <v>772</v>
      </c>
      <c r="K14" s="175" t="s">
        <v>773</v>
      </c>
    </row>
    <row r="15" spans="2:11" ht="15.75">
      <c r="B15" s="163" t="s">
        <v>761</v>
      </c>
      <c r="C15" s="164">
        <f aca="true" t="shared" si="0" ref="C15:H15">SUM(C17:C17)</f>
        <v>0</v>
      </c>
      <c r="D15" s="164">
        <f t="shared" si="0"/>
        <v>0</v>
      </c>
      <c r="E15" s="164">
        <f t="shared" si="0"/>
        <v>0</v>
      </c>
      <c r="F15" s="164">
        <f t="shared" si="0"/>
        <v>8781.6</v>
      </c>
      <c r="G15" s="164">
        <f t="shared" si="0"/>
        <v>87.2</v>
      </c>
      <c r="H15" s="164">
        <f t="shared" si="0"/>
        <v>8694.4</v>
      </c>
      <c r="I15" s="26">
        <f>C15+F15</f>
        <v>8781.6</v>
      </c>
      <c r="J15" s="26">
        <f>D15+G15</f>
        <v>87.2</v>
      </c>
      <c r="K15" s="26">
        <f>E15+H15</f>
        <v>8694.4</v>
      </c>
    </row>
    <row r="16" ht="8.25" customHeight="1">
      <c r="B16" s="157"/>
    </row>
    <row r="17" spans="2:11" ht="15.75">
      <c r="B17" s="166" t="s">
        <v>762</v>
      </c>
      <c r="C17" s="3">
        <f>E17+D17</f>
        <v>0</v>
      </c>
      <c r="F17" s="3">
        <f>H17+G17</f>
        <v>8781.6</v>
      </c>
      <c r="G17">
        <v>87.2</v>
      </c>
      <c r="H17">
        <v>8694.4</v>
      </c>
      <c r="I17" s="3">
        <f>C17+F17</f>
        <v>8781.6</v>
      </c>
      <c r="J17" s="3">
        <f>D17+G17</f>
        <v>87.2</v>
      </c>
      <c r="K17" s="3">
        <f>E17+H17</f>
        <v>8694.4</v>
      </c>
    </row>
  </sheetData>
  <sheetProtection/>
  <mergeCells count="3">
    <mergeCell ref="B10:C10"/>
    <mergeCell ref="B11:C11"/>
    <mergeCell ref="C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Ковригина</cp:lastModifiedBy>
  <cp:lastPrinted>2012-11-22T08:40:54Z</cp:lastPrinted>
  <dcterms:created xsi:type="dcterms:W3CDTF">2006-05-15T07:22:37Z</dcterms:created>
  <dcterms:modified xsi:type="dcterms:W3CDTF">2015-05-07T13:54:20Z</dcterms:modified>
  <cp:category/>
  <cp:version/>
  <cp:contentType/>
  <cp:contentStatus/>
</cp:coreProperties>
</file>