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235" windowWidth="15930" windowHeight="10260" tabRatio="775" activeTab="4"/>
  </bookViews>
  <sheets>
    <sheet name="доходы 1" sheetId="1" r:id="rId1"/>
    <sheet name="расходы 3" sheetId="2" r:id="rId2"/>
    <sheet name="источники 5" sheetId="3" r:id="rId3"/>
    <sheet name="программные (7)" sheetId="4" r:id="rId4"/>
    <sheet name="админист (9)" sheetId="5" r:id="rId5"/>
    <sheet name="прил 14(10)" sheetId="6" r:id="rId6"/>
    <sheet name="прил 14(18)" sheetId="7" r:id="rId7"/>
  </sheets>
  <externalReferences>
    <externalReference r:id="rId10"/>
  </externalReferences>
  <definedNames>
    <definedName name="_xlnm.Print_Area" localSheetId="0">'доходы 1'!$A$2:$J$207</definedName>
    <definedName name="_xlnm.Print_Area" localSheetId="2">'источники 5'!$A$2:$I$36</definedName>
    <definedName name="_xlnm.Print_Area" localSheetId="3">'программные (7)'!$A$1:$F$484</definedName>
    <definedName name="_xlnm.Print_Area" localSheetId="1">'расходы 3'!$A$1:$K$532</definedName>
  </definedNames>
  <calcPr fullCalcOnLoad="1"/>
</workbook>
</file>

<file path=xl/sharedStrings.xml><?xml version="1.0" encoding="utf-8"?>
<sst xmlns="http://schemas.openxmlformats.org/spreadsheetml/2006/main" count="4665" uniqueCount="1039">
  <si>
    <t>Межбюджетные трансферты бюджетам муниципальных районов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</si>
  <si>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</si>
  <si>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</si>
  <si>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</si>
  <si>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НАЛОГИ НА ПРИБЫЛЬ, ДОХОДЫ </t>
  </si>
  <si>
    <t xml:space="preserve">Налог на доходы физических лиц </t>
  </si>
  <si>
    <t xml:space="preserve">НАЛОГИ НА СОВОКУПНЫЙ ДОХОД 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</si>
  <si>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</si>
  <si>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</si>
  <si>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</si>
  <si>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</si>
  <si>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ШТРАФЫ,  САНКЦИИ, ВОЗМЕЩЕНИЕ УЩЕРБА</t>
  </si>
  <si>
    <t>Прочие поступления от денежных взысканий  (штрафов)  и иных  сумм в возмещение ущерба</t>
  </si>
  <si>
    <t>Прочие поступления от денежных взысканий  (штрафов)  и иных  сумм в возмещение ущерба, зачисляемые  в местные бюджеты</t>
  </si>
  <si>
    <t>БЕЗВОЗМЕЗДНЫЕ  ПОСТУПЛЕНИЯ</t>
  </si>
  <si>
    <t xml:space="preserve">БЕЗВОЗМЕЗДНЫЕ  ПОСТУПЛЕНИЯ  ОТ ДРУГИХ БЮДЖЕТОВ БЮДЖЕТНОЙ СИСТЕМЫ РОССИЙСКОЙ ФЕДЕРАЦИИ </t>
  </si>
  <si>
    <t>Дотации бюджетам на поддержку мер по обеспечению сбалансированности  бюджетов</t>
  </si>
  <si>
    <t>Дотации  бюджетам  муниципальных районов  на поддержку мер по обеспечению сбалансированности  бюджетов</t>
  </si>
  <si>
    <t>Прочие субвенции</t>
  </si>
  <si>
    <t>Прочие субсидии</t>
  </si>
  <si>
    <t>ВСЕГО  ДОХОДОВ</t>
  </si>
  <si>
    <t>Государственная пошлина по делам, рассматриваемым в судах общей юрисдикции, мировыми судьями</t>
  </si>
  <si>
    <t>Прочие субвенции бюджетам муниципальных районов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</si>
  <si>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</si>
  <si>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</si>
  <si>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</si>
  <si>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</si>
  <si>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  законодательства  об охране и использовании животного мира</t>
  </si>
  <si>
    <t>Денежные взыскания (штрафы) за нарушение   законодательства в области  охраны окружающей среды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</si>
  <si>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</si>
  <si>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судсидии)</t>
  </si>
  <si>
    <t>Субвенции бюджетам субъектов  Российской Федерации и муниципальных образований</t>
  </si>
  <si>
    <t>Субвенции бюджетам на  государственную  регистрацию актов гражданского состояния</t>
  </si>
  <si>
    <t xml:space="preserve">Субвенции  бюджетам муниципальных районов  на государственную регистрацию актов гражданского состояния </t>
  </si>
  <si>
    <t xml:space="preserve">Субвенции бюджетам на осуществление   первичного  воинского учета на территориях, где отсутствуют  военные комиссариаты  </t>
  </si>
  <si>
    <t>НАЛОГОВЫЕ И НЕНАЛОГОВЫЕ ДОХОДЫ</t>
  </si>
  <si>
    <t>Доходы, получаемые  ввиде арендной либо иной платы 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</si>
  <si>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 муниципальных районов на реализацию государственных полномочий по расчету  и предоставлению дотаций на выравнивание уровня бюджетной обеспеченности  поселений в Республике Коми</t>
  </si>
  <si>
    <t>ДОХОДЫ ОТ ПРОДАЖИ МАТЕРИАЛЬНЫХ  И НЕМАТЕРИАЛЬНЫХ АКТИВОВ</t>
  </si>
  <si>
    <t>Дотации бюджетам муниципальных районов на выравнивание  уровня бюджетной обеспеченности</t>
  </si>
  <si>
    <t>Дотации на выравнивание  уровня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</si>
  <si>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</si>
  <si>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</si>
  <si>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</si>
  <si>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реализацию полномочий по формированию, исполнению и контролю за исполнением местного бюджета</t>
  </si>
  <si>
    <t>Субвенции местным  бюджетам на выполнение передаваемых полномочий субъектов Российской Федерации</t>
  </si>
  <si>
    <t>Наименование показателя</t>
  </si>
  <si>
    <t>000</t>
  </si>
  <si>
    <t>1</t>
  </si>
  <si>
    <t>00</t>
  </si>
  <si>
    <t>00000</t>
  </si>
  <si>
    <t>0000</t>
  </si>
  <si>
    <t>01</t>
  </si>
  <si>
    <t>02000</t>
  </si>
  <si>
    <t>110</t>
  </si>
  <si>
    <t>02010</t>
  </si>
  <si>
    <t>02020</t>
  </si>
  <si>
    <t>02030</t>
  </si>
  <si>
    <t>05</t>
  </si>
  <si>
    <t>01000</t>
  </si>
  <si>
    <t>01010</t>
  </si>
  <si>
    <t>01020</t>
  </si>
  <si>
    <t>02</t>
  </si>
  <si>
    <t>03000</t>
  </si>
  <si>
    <t>04000</t>
  </si>
  <si>
    <t>08</t>
  </si>
  <si>
    <t>03010</t>
  </si>
  <si>
    <t>1000</t>
  </si>
  <si>
    <t>11</t>
  </si>
  <si>
    <t>120</t>
  </si>
  <si>
    <t>05000</t>
  </si>
  <si>
    <t>05010</t>
  </si>
  <si>
    <t>12</t>
  </si>
  <si>
    <t>14</t>
  </si>
  <si>
    <t>16</t>
  </si>
  <si>
    <t>2</t>
  </si>
  <si>
    <t>04014</t>
  </si>
  <si>
    <t>04999</t>
  </si>
  <si>
    <t>151</t>
  </si>
  <si>
    <t>03999</t>
  </si>
  <si>
    <t>03029</t>
  </si>
  <si>
    <t>03003</t>
  </si>
  <si>
    <t>03007</t>
  </si>
  <si>
    <t>03015</t>
  </si>
  <si>
    <t>03024</t>
  </si>
  <si>
    <t>02999</t>
  </si>
  <si>
    <t>01001</t>
  </si>
  <si>
    <t>01003</t>
  </si>
  <si>
    <t>10</t>
  </si>
  <si>
    <t>06000</t>
  </si>
  <si>
    <t>430</t>
  </si>
  <si>
    <t>06010</t>
  </si>
  <si>
    <t>140</t>
  </si>
  <si>
    <t>25000</t>
  </si>
  <si>
    <t>25030</t>
  </si>
  <si>
    <t>25050</t>
  </si>
  <si>
    <t>25060</t>
  </si>
  <si>
    <t>28000</t>
  </si>
  <si>
    <t>90000</t>
  </si>
  <si>
    <t>90050</t>
  </si>
  <si>
    <t>02088</t>
  </si>
  <si>
    <t>02089</t>
  </si>
  <si>
    <t>Объем поступлений доходов</t>
  </si>
  <si>
    <t>Субвенциии бюджетам на осуществление полномочий по подготовке проведения статистических переписей</t>
  </si>
  <si>
    <t>Субвенциии бюджетам муниципальных районов на осуществление полномочий по подготовке проведения статистических переписей</t>
  </si>
  <si>
    <t>03002</t>
  </si>
  <si>
    <t>Субсидии  бюджетам   муниципальных   районов   на обеспечение мероприятий по  капитальному  ремонту многоквартирных домов и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</si>
  <si>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</si>
  <si>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Субсидии  бюджетам   муниципальных   районов   на обеспечение мероприятий по  капитальному  ремонту многоквартирных домов и  переселению  граждан  из аварийного  жилищного  фонда  за   счет   средств бюджетов Республики Коми</t>
  </si>
  <si>
    <t>43000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</si>
  <si>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</si>
  <si>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30030</t>
  </si>
  <si>
    <t>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</si>
  <si>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</si>
  <si>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</si>
  <si>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</si>
  <si>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</si>
  <si>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</si>
  <si>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05013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</si>
  <si>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</si>
  <si>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</si>
  <si>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</si>
  <si>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06013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</si>
  <si>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</si>
  <si>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01030</t>
  </si>
  <si>
    <t>01040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</si>
  <si>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</si>
  <si>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</si>
  <si>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</si>
  <si>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</si>
  <si>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</si>
  <si>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</si>
  <si>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03070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</si>
  <si>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</si>
  <si>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01011</t>
  </si>
  <si>
    <t>Налог, взимаемый с налогоплательщиков, выбравших в качестве объекта налогообложения  доходы</t>
  </si>
  <si>
    <t>01021</t>
  </si>
  <si>
    <t>Налог, взимаемый в связи с применением патентной системы налогообложения</t>
  </si>
  <si>
    <t>04020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</si>
  <si>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</si>
  <si>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</si>
  <si>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налогах и сборах</t>
  </si>
  <si>
    <t>Денежные взыскания (штрафы) за нарушение земельного законодательства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</si>
  <si>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</si>
  <si>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</si>
  <si>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реализацию муниципальными дошкольными и общеобразовательными организациями в Республике Коми образовательных программ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</si>
  <si>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</si>
  <si>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</si>
  <si>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</si>
  <si>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</si>
  <si>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03119</t>
  </si>
  <si>
    <t>Субвенция на строительство, приобретение, реконструкции,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</si>
  <si>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</si>
  <si>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</si>
  <si>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</si>
  <si>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поселений, на осуществление полномочий на 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состояния"  </t>
  </si>
  <si>
    <t xml:space="preserve">Субвенции бюджетам  муниципальных районов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образований муниципальных районов в Республике Коми 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  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</si>
  <si>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</si>
  <si>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</si>
  <si>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НАЛОГИ НА ТОВАРЫ (РАБОТЫ, УСЛУГИ), РЕАЛИЗУЕМЫЕ НА ТЕРРИТОРИИ РОССИЙСКОЙ ФЕДЕРАЦИИ</t>
  </si>
  <si>
    <t>03</t>
  </si>
  <si>
    <t>Акцизы по подакцизным товарам (продукции), производимым на территории Российской Федерации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</si>
  <si>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</si>
  <si>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</si>
  <si>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02077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</si>
  <si>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</si>
  <si>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05070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</si>
  <si>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</si>
  <si>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</si>
  <si>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05075</t>
  </si>
  <si>
    <t>ПЛАТЕЖИ ЗА ПОЛЬЗОВАНИЕ ПРИРОДНЫМИ РЕСУРСАМИ</t>
  </si>
  <si>
    <t>муниципального района "Княжпогостский"</t>
  </si>
  <si>
    <t>Сумма, тыс.рублей</t>
  </si>
  <si>
    <t>Приложение № 1</t>
  </si>
  <si>
    <t xml:space="preserve">к решению Совета </t>
  </si>
  <si>
    <t>Изменения (тыс.руб)</t>
  </si>
  <si>
    <t>02230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</si>
  <si>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</si>
  <si>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</si>
  <si>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</si>
  <si>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</si>
  <si>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02240</t>
  </si>
  <si>
    <t>02250</t>
  </si>
  <si>
    <t>02260</t>
  </si>
  <si>
    <t>06</t>
  </si>
  <si>
    <t>НАЛОГИ НА ИМУЩЕСТВО</t>
  </si>
  <si>
    <t>Земельный налог</t>
  </si>
  <si>
    <t xml:space="preserve">2 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</si>
  <si>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</si>
  <si>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>Субсидии на комплектование документальных фондов библиотек муниципальных образований</t>
  </si>
  <si>
    <t>Субсидии бюджетам муниципальных районов на функционирование информационно-маркетинговых центров малого и среднего предпринимательства в рамках реализации подпрограммы "Малое и среднее предпринимательство в Республике Коми"</t>
  </si>
  <si>
    <t>02009</t>
  </si>
  <si>
    <t>Субсидии бюджетам на государственную поддержку малого и среднего предпринимательства (включая крестьянские (фермерские) хозяйства</t>
  </si>
  <si>
    <t>Денежные взыскания (штрафы) за правонарушения в области дорожного движения</t>
  </si>
  <si>
    <t>30000</t>
  </si>
  <si>
    <t>Единый сельскохозяйственный налог</t>
  </si>
  <si>
    <t>ДОХОДЫ ОТ ОКАЗАНИЯ ПЛАТНЫХ УСЛУГ (РАБОТ) И КОМПЕНСАЦИИ ЗАТРАТ ГОСУДАРСТВА</t>
  </si>
  <si>
    <t>13</t>
  </si>
  <si>
    <t>Доходы от компенсации затрат государства</t>
  </si>
  <si>
    <t>130</t>
  </si>
  <si>
    <t>02990</t>
  </si>
  <si>
    <t xml:space="preserve">Прочие доходы от компенсации затрат государства </t>
  </si>
  <si>
    <t>02995</t>
  </si>
  <si>
    <t>Прочие доходы от компенсации затрат  бюджетов муниципальных районов</t>
  </si>
  <si>
    <t>33000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</si>
  <si>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</si>
  <si>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33050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</si>
  <si>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</si>
  <si>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41000</t>
  </si>
  <si>
    <t>Денежные взыскания (штрафы) за нарушение законодательства Российской Федерации об электроэнергетике</t>
  </si>
  <si>
    <t xml:space="preserve">Доходы от оказания платных услуг (работ) </t>
  </si>
  <si>
    <t>01995</t>
  </si>
  <si>
    <t>01990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</si>
  <si>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</si>
  <si>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</t>
  </si>
  <si>
    <t>Субсидии на реализацию малых проектов в сфере физической культуры и спорта</t>
  </si>
  <si>
    <t>Субсидии на реализацию малых проектов в сфере культуры</t>
  </si>
  <si>
    <t>Субвенции  на осуществление переданных государственных полномочий Республики Коми по отлову и содержанию безнадзорных животных</t>
  </si>
  <si>
    <t>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</si>
  <si>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</si>
  <si>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02051</t>
  </si>
  <si>
    <t>Субсидии на укрепление материально-технической базы и оснащение оборудованием детских школ искусств, за счет средств, поступающих из федерального бюджета</t>
  </si>
  <si>
    <t>Субсидии бюджетам муниципальных районов на реализацию федеральных целевых программ</t>
  </si>
  <si>
    <t>08000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</si>
  <si>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</si>
  <si>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17</t>
  </si>
  <si>
    <t>Прочие неналоговые доходы</t>
  </si>
  <si>
    <t>180</t>
  </si>
  <si>
    <t>Субвенции на осуществление 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правонарушениях,предусмотренных частями 3,4 статьи 3 закона Республики Коми "Об административной ответственности в Республике Коми"</t>
  </si>
  <si>
    <t>Субвенции на осуществление переданных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6,7, частями 1 и 2 статьи 8 закона Республики Коми "Об административной ответственности в Республике Коми"</t>
  </si>
  <si>
    <t>Субсидии бюджетам муниципальных районов на строительство и реконструкцию объектов сферы культуры муниципальных образований Республики Коми</t>
  </si>
  <si>
    <t>02053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</si>
  <si>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</si>
  <si>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</si>
  <si>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</si>
  <si>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02050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</si>
  <si>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</si>
  <si>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05050</t>
  </si>
  <si>
    <t>Прочие неналоговые доходы бюджетов муниципальных районов</t>
  </si>
  <si>
    <t>ПРОЧИЕ НЕНАЛОГОВЫЕ ДОХОДЫ</t>
  </si>
  <si>
    <t>Приложение №3</t>
  </si>
  <si>
    <t xml:space="preserve">Ведомственная структура расходов бюджета муниципального района </t>
  </si>
  <si>
    <t>Наименование</t>
  </si>
  <si>
    <t>Отд.</t>
  </si>
  <si>
    <t>ЦСР</t>
  </si>
  <si>
    <t>ВР</t>
  </si>
  <si>
    <t>3</t>
  </si>
  <si>
    <t>4</t>
  </si>
  <si>
    <t>В С Е Г О</t>
  </si>
  <si>
    <t>Контрольно-счетная палата Княжпогостского района</t>
  </si>
  <si>
    <t>905</t>
  </si>
  <si>
    <t>Непрограммные направления деятельности</t>
  </si>
  <si>
    <t>99 9 0000</t>
  </si>
  <si>
    <t>Руководитель контрольно-счетной палаты</t>
  </si>
  <si>
    <t>99 9 0030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</si>
  <si>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</si>
  <si>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</si>
  <si>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Руководстсво и управление в сфере установленных функций органов местного самоуправления</t>
  </si>
  <si>
    <t>99 9 8204</t>
  </si>
  <si>
    <t>Закупка товаров, работ и услуг для государственных (муниципальных) нужд</t>
  </si>
  <si>
    <t>200</t>
  </si>
  <si>
    <t>Администрация муниципального района "Княжпогостский"</t>
  </si>
  <si>
    <t>923</t>
  </si>
  <si>
    <t>Муниципальная программа "Развитие экономики в Княжпогостском районе"</t>
  </si>
  <si>
    <t>01 0 0000</t>
  </si>
  <si>
    <t>Подпрограмма "Развитие малого и среднего предпринимательства"</t>
  </si>
  <si>
    <t>01 1 0000</t>
  </si>
  <si>
    <t>Субсидирование (грант) начинающих субъектов малого предпринимательства на создание собственного бизнеса в приоритетных отраслях малого предпринимательства</t>
  </si>
  <si>
    <t>01 1 0201</t>
  </si>
  <si>
    <t>Иные бюджетные ассигнования</t>
  </si>
  <si>
    <t>800</t>
  </si>
  <si>
    <t>Субсидирование субъектам малого и среднего предпринимательства  части затрат на уплату лизинговых платежей по договорам финансовой аренды (лизинга)</t>
  </si>
  <si>
    <t>01 1 0202</t>
  </si>
  <si>
    <t>Субсидирование  части затрат на уплату процентов по кредитам, привлеченным субъектами малого и среднего предпринимательства в кредитных организациях</t>
  </si>
  <si>
    <t>01 1 0203</t>
  </si>
  <si>
    <t>Подпрограмма "Развитие сельского хозяйства и переработки сельскохозяйственной продукции"</t>
  </si>
  <si>
    <t xml:space="preserve"> 01 3 0000</t>
  </si>
  <si>
    <t>Подпрограмма "Развитие лесного хозяйства"</t>
  </si>
  <si>
    <t>01 5 0000</t>
  </si>
  <si>
    <t>Субвенции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</si>
  <si>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01 5 7306</t>
  </si>
  <si>
    <t>Муниципальная программа "Развитие жилищного строительства и жилищно-коммунального хозяйства в Княжпогостском районе"</t>
  </si>
  <si>
    <t>03 0 0000</t>
  </si>
  <si>
    <t>Подпрограмма "Обеспечение населения качественными жилищно-коммунальными услугами"</t>
  </si>
  <si>
    <t>03 2 0000</t>
  </si>
  <si>
    <t>400</t>
  </si>
  <si>
    <t>03 3 0000</t>
  </si>
  <si>
    <t>Внедрение информационной системы обеспечения градостроительной деятельности на территории муниципального района"</t>
  </si>
  <si>
    <t>03 3 0302</t>
  </si>
  <si>
    <t>Муниципальная программа "Развитие отрасли "Физическая культура и спорт" в Княжпогостском районе"</t>
  </si>
  <si>
    <t>06 0 0000</t>
  </si>
  <si>
    <t>Подпрограмма "Развитие инфраструктуры физической культуры и спорта"</t>
  </si>
  <si>
    <t>06 1 0000</t>
  </si>
  <si>
    <t>Обеспечение муниципальных учреждений спортивной направленности спортивным оборудованием и транспортом</t>
  </si>
  <si>
    <t>06 1 0103</t>
  </si>
  <si>
    <t>Подпрограмма "Массовая физическая культура"</t>
  </si>
  <si>
    <t>06 2 0000</t>
  </si>
  <si>
    <t>Укрепление материально-технической базы учреждений физкультурно-спортивной направленности</t>
  </si>
  <si>
    <t>06 2 0202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</si>
  <si>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здоровья</t>
  </si>
  <si>
    <t>06 2 0204</t>
  </si>
  <si>
    <t>Подпрограмма "Спорт высоких достижений"</t>
  </si>
  <si>
    <t>06 3 0000</t>
  </si>
  <si>
    <t>Участие в спортивных мероприятиях республиканского, межрегионального и всероссийского уровня</t>
  </si>
  <si>
    <t>06 3 0302</t>
  </si>
  <si>
    <t>Социальное обеспечение и иные выплаты населению</t>
  </si>
  <si>
    <t>300</t>
  </si>
  <si>
    <t>Муниципальная программа "Развитие муниципального управления в муниципальном районе "Княжпогостский""</t>
  </si>
  <si>
    <t>07 0 0000</t>
  </si>
  <si>
    <t>Подпрограмма "Развитие системы открытого муниципалитета в органах местного самоуправления муниципального района"</t>
  </si>
  <si>
    <t>07 1 0000</t>
  </si>
  <si>
    <t>Введение новых рубрик, вкладок, банеров</t>
  </si>
  <si>
    <t>07 1 0101</t>
  </si>
  <si>
    <t>Организация размещения информационных материалов</t>
  </si>
  <si>
    <t>07 1 0102</t>
  </si>
  <si>
    <t>Подпрограмма "Оптимизация деятельности органов местного самоуправления муниципального района "Княжпогостский""</t>
  </si>
  <si>
    <t>07 2 0000</t>
  </si>
  <si>
    <t xml:space="preserve">Обеспечение организационных, разъяснительных правовых и иных мер </t>
  </si>
  <si>
    <t xml:space="preserve">923 </t>
  </si>
  <si>
    <t>07 2 0201</t>
  </si>
  <si>
    <t>Подпрограмма "Развитие кадрового потенциала системы муниципального управления в муниципальном районе"</t>
  </si>
  <si>
    <t>07 3 0000</t>
  </si>
  <si>
    <t>07 3 0301</t>
  </si>
  <si>
    <t>Подпрограмма "Обеспечение реализации муниципальной программы"</t>
  </si>
  <si>
    <t>07 7 0000</t>
  </si>
  <si>
    <t>Руководство и управление в сфере установленных функций органов местного самоуправления</t>
  </si>
  <si>
    <t>07 7 0701</t>
  </si>
  <si>
    <t>Программа "Безопасность жизнедеятельности и социальная защита населения в Княжпогостском районе"</t>
  </si>
  <si>
    <t>08 0 0000</t>
  </si>
  <si>
    <t>Подпрограмма "Безопасность населения"</t>
  </si>
  <si>
    <t>08 3 0000</t>
  </si>
  <si>
    <t>Субвенция на осуществление переданных государственных полномочий Республики Коми по отлову и содержанию безнадзорных животных</t>
  </si>
  <si>
    <t>08 3 7312</t>
  </si>
  <si>
    <t>Муниципальная программа "Доступная среда"</t>
  </si>
  <si>
    <t>09 0 0000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</si>
  <si>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району"</t>
  </si>
  <si>
    <t>09 1 0000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</si>
  <si>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</si>
  <si>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09 1 0101</t>
  </si>
  <si>
    <t>Проведение мероприятий социальной направленности</t>
  </si>
  <si>
    <t>09 1 0102</t>
  </si>
  <si>
    <t>09 1 0103</t>
  </si>
  <si>
    <t>Оформление ветеранам подписки на периодические издания</t>
  </si>
  <si>
    <t>09 1 0104</t>
  </si>
  <si>
    <t>Подпрограмма "Забота о старшем поколении в Княжпогостском районе"</t>
  </si>
  <si>
    <t>09 2 0000</t>
  </si>
  <si>
    <t>Оказание помощи ветеранам и пожилым гражданам</t>
  </si>
  <si>
    <t>09 2 0201</t>
  </si>
  <si>
    <t>99 0 0000</t>
  </si>
  <si>
    <t/>
  </si>
  <si>
    <t>Непрограммные расходы</t>
  </si>
  <si>
    <t xml:space="preserve">99 9 0000 </t>
  </si>
  <si>
    <t>Руководитель администрации</t>
  </si>
  <si>
    <t>99 9 0020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</si>
  <si>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</si>
  <si>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99 9 7307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</si>
  <si>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</si>
  <si>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99 9 7308</t>
  </si>
  <si>
    <t>99 9 7314</t>
  </si>
  <si>
    <t>99 9 7316</t>
  </si>
  <si>
    <t>Осуществление государственных полномочий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"Об административной ответственности в Республике Коми"</t>
  </si>
  <si>
    <t>99 9 7317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</si>
  <si>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"Об административной ответственности в Республике Коми"</t>
  </si>
  <si>
    <t>99 9 7318</t>
  </si>
  <si>
    <t>Резервный фонд по предупреждению и ликвидации чрезвычайных ситуаций и последствий стихийных бедствий</t>
  </si>
  <si>
    <t>99 9 9271</t>
  </si>
  <si>
    <t>Выполнение других обязательств органов местного самоуправления</t>
  </si>
  <si>
    <t>99 9 9292</t>
  </si>
  <si>
    <t xml:space="preserve">Предоставление субсидий бюджетным, автономным учреждениям и иным некоммерческим организациям </t>
  </si>
  <si>
    <t>600</t>
  </si>
  <si>
    <t xml:space="preserve">99 9 9292 </t>
  </si>
  <si>
    <t>Обеспечение деятельности подведомственных учреждений</t>
  </si>
  <si>
    <t>04</t>
  </si>
  <si>
    <t>Отдел культуры и национальной политики администрации муниципального района "Княжпогостский"</t>
  </si>
  <si>
    <t>956</t>
  </si>
  <si>
    <t xml:space="preserve">Субсидии на содействие обеспечению деятельности информационно-маркетинговых центров малого и среднего предпринимательства </t>
  </si>
  <si>
    <t>01 1 0204</t>
  </si>
  <si>
    <t>Предоставление субсидий бюджетным, автономным учреждениям и иным некоммерческим организациям (МБ)</t>
  </si>
  <si>
    <t>Подпрограмма "Развитие въездного и внутреннего туризма на территории муниципального района "Княжпогостский""</t>
  </si>
  <si>
    <t>01 2 0000</t>
  </si>
  <si>
    <t>Организация конкурса на присуждение гранта за разработку туристических маршрутов (объектов)</t>
  </si>
  <si>
    <t>01 2 0105</t>
  </si>
  <si>
    <t>Рекламно-информационное обеспечение продвижения туристического продукта на внутреннем и внешнем рынках</t>
  </si>
  <si>
    <t>01 2 0304</t>
  </si>
  <si>
    <t>Муниципальная программа "Развитие инфраструктуры отрасли "Культура" в Княжпогостском районе"</t>
  </si>
  <si>
    <t>05 0 0000</t>
  </si>
  <si>
    <t>Подпрограмма "Развитие учреждений культуры дополнительного образования"</t>
  </si>
  <si>
    <t>05 1 0000</t>
  </si>
  <si>
    <t>05 1 0101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</si>
  <si>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</si>
  <si>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</t>
  </si>
  <si>
    <t>05 1 0102</t>
  </si>
  <si>
    <t>Выполнение муниципального задания</t>
  </si>
  <si>
    <t>05 1 0103</t>
  </si>
  <si>
    <t>Мероприятия по проведению ремонта, капитального ремонта и оснащение специальным оборудованием и материалами зданий муниципальных учреждений сферы культуры</t>
  </si>
  <si>
    <t>05 1 0104</t>
  </si>
  <si>
    <t xml:space="preserve">956 </t>
  </si>
  <si>
    <t>05 1 5014</t>
  </si>
  <si>
    <t>05 1 7215</t>
  </si>
  <si>
    <t>Подпрограмма "Развитие библиотечного дела"</t>
  </si>
  <si>
    <t>05 2 0000</t>
  </si>
  <si>
    <t>Комплектование книжных фондов</t>
  </si>
  <si>
    <t>05 2 0201</t>
  </si>
  <si>
    <t xml:space="preserve">Подписка на периодические издания </t>
  </si>
  <si>
    <t>05 2 0202</t>
  </si>
  <si>
    <t>Внедрение информационных технологий</t>
  </si>
  <si>
    <t>05 2 0203</t>
  </si>
  <si>
    <t>Функционирование ИМЦП</t>
  </si>
  <si>
    <t>05 2 0204</t>
  </si>
  <si>
    <t>05 2 0205</t>
  </si>
  <si>
    <t>Предоставление субсидий бюджетам муниципальных районов на внедрение в муниципальных библиотеках информационных технологий</t>
  </si>
  <si>
    <t>05 2 7215</t>
  </si>
  <si>
    <t>Субсидии на комплектование документных фондов библиотек муниципальных образований</t>
  </si>
  <si>
    <t>05 2 7245</t>
  </si>
  <si>
    <t>Подпрограмма "Развитие музейного дела"</t>
  </si>
  <si>
    <t>05 3 0000</t>
  </si>
  <si>
    <t>05 3 0301</t>
  </si>
  <si>
    <t>05 3 0302</t>
  </si>
  <si>
    <t>Подпрограмма "Развитие народного, художественного творчества и культурно-досуговой деятельности"</t>
  </si>
  <si>
    <t>05 4 0000</t>
  </si>
  <si>
    <t>05 4 0401</t>
  </si>
  <si>
    <t>Проведение культурно-досуговых мероприятий</t>
  </si>
  <si>
    <t>05 4 0402</t>
  </si>
  <si>
    <t>Приобретение спецоборудования</t>
  </si>
  <si>
    <t>05 4 0403</t>
  </si>
  <si>
    <t>Внедрение в муниципальных культурно-досуговых учреждений информационных технологий</t>
  </si>
  <si>
    <t>05 4 0404</t>
  </si>
  <si>
    <t>Реализация малых проектов в сфере культура</t>
  </si>
  <si>
    <t>05 4 0405</t>
  </si>
  <si>
    <t>Строительство учреждений отрасли культура</t>
  </si>
  <si>
    <t>05 4 0407</t>
  </si>
  <si>
    <t>Капитальные вложения в объекты недвижимого имущества государственной (муниципальной) собственности</t>
  </si>
  <si>
    <t>Гранты в области культуры</t>
  </si>
  <si>
    <t>05 4 0408</t>
  </si>
  <si>
    <t>Проведение ремонтных работ</t>
  </si>
  <si>
    <t>05 4 0409</t>
  </si>
  <si>
    <t>Предоставление субсидий бюджетам муниципальных районов на мероприятия по обеспечению первичных мер пожарной безопасности муниципальных учреждений сферы культуры</t>
  </si>
  <si>
    <t>05 4 7201</t>
  </si>
  <si>
    <t>Предоставление субсидий бюджетам муниципальных районов на обновление материально-технической базы, приобретение специального оборудования, музыкальных инструментов для оснащения муниицпальных учреждений культуры, в том числе для сельских учреждений культуры</t>
  </si>
  <si>
    <t>05 4 7215</t>
  </si>
  <si>
    <t>05 4 7246</t>
  </si>
  <si>
    <t>Подпрограмма "Обеспечение условий для реализации программы"</t>
  </si>
  <si>
    <t>05 5 0000</t>
  </si>
  <si>
    <t>Расходы в целях обеспечения выполнения функций ОМС</t>
  </si>
  <si>
    <t>05 5 0501</t>
  </si>
  <si>
    <t>05 5 0502</t>
  </si>
  <si>
    <t>Подпрограмма "Хозяйственно-техническое обеспечение учреждений"</t>
  </si>
  <si>
    <t>05 6 0000</t>
  </si>
  <si>
    <t>05 6 0601</t>
  </si>
  <si>
    <t>Муниципальная программа "Безопасность жизнедеятельности и социальная защита населения в Княжпогостском районе"</t>
  </si>
  <si>
    <t>Подпрограмма "Социальная защита населения"</t>
  </si>
  <si>
    <t>08 1 0000</t>
  </si>
  <si>
    <t xml:space="preserve">Оказание мер социальной поддержки работникам образования и культуры </t>
  </si>
  <si>
    <t>08 1 0101</t>
  </si>
  <si>
    <t>Управление муниципальным имуществом, землями и природными ресурсами администрации муниципального района "Княжпогостский"</t>
  </si>
  <si>
    <t>963</t>
  </si>
  <si>
    <t>Муниципальная программа "Развитие дорожной и транспортной системы в Княжпогостском районе"</t>
  </si>
  <si>
    <t>02 0 0000</t>
  </si>
  <si>
    <t>Подпрограмма "Развитие транспортной инфраструктуры и транспортного обслуживания населения и экономики МР "Княжпогостский""</t>
  </si>
  <si>
    <t>02 1 0000</t>
  </si>
  <si>
    <t>Поставка самоходного парома</t>
  </si>
  <si>
    <t xml:space="preserve">Подпрограмма "Создание условий для обеспечения населения доступным и комфортным жильем" </t>
  </si>
  <si>
    <t>03 1 0000</t>
  </si>
  <si>
    <t>03 1 0102</t>
  </si>
  <si>
    <t>03 1 0103</t>
  </si>
  <si>
    <t>Предоставление земельных участков отдельным категориям граждан</t>
  </si>
  <si>
    <t>03 1 0104</t>
  </si>
  <si>
    <t>за счет средств муниципального бюджета</t>
  </si>
  <si>
    <t>Переселение граждан из неперспективных населенных пунктов</t>
  </si>
  <si>
    <t>03 1 0109</t>
  </si>
  <si>
    <t>Субвенции на  обеспечение  предоставления жилых помещений детям-сиротам и детям, оставшимся без попечения родителей, лицам из числа по договрам найма специализированных жилых помещений</t>
  </si>
  <si>
    <t>03 1 5082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</si>
  <si>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</si>
  <si>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03 1 5135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</si>
  <si>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</si>
  <si>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03 1 7303</t>
  </si>
  <si>
    <t>03 1 7404</t>
  </si>
  <si>
    <t>Обеспечение мероприятий по переселению граждан из аварийного жилищного фонда за счет средств Фонда СиРЖК</t>
  </si>
  <si>
    <t>03 1 9502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</si>
  <si>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Фонда СиРЖК</t>
  </si>
  <si>
    <t>03 1 9503</t>
  </si>
  <si>
    <t>Обеспечение мероприятий по капитальному ремонту многоквартирных домов за счет средств бюджетов</t>
  </si>
  <si>
    <t xml:space="preserve">963 </t>
  </si>
  <si>
    <t>03 1 9601</t>
  </si>
  <si>
    <t>03 1 9602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</si>
  <si>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</t>
  </si>
  <si>
    <t>03 1 9603</t>
  </si>
  <si>
    <t>за счет средств республиканского бюджета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</si>
  <si>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</si>
  <si>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03 2 0202</t>
  </si>
  <si>
    <t>Оплата коммунальных услуг по муниципальному жилищному фонду</t>
  </si>
  <si>
    <t>03 2 0203</t>
  </si>
  <si>
    <t>Подпрограмма "Управление муниципальным имуществом"</t>
  </si>
  <si>
    <t>07 4 0000</t>
  </si>
  <si>
    <t>Руководство и управление в сфере  муниципального имущества</t>
  </si>
  <si>
    <t>07 4 0405</t>
  </si>
  <si>
    <t>08 3 0301</t>
  </si>
  <si>
    <t>Субвенции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</si>
  <si>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99 9 7305</t>
  </si>
  <si>
    <t>Отдел образования и молодежной политики администрации муниципального района "Княжпогостский"</t>
  </si>
  <si>
    <t>975</t>
  </si>
  <si>
    <t>Муниципальная программа "Развитие образования в Княжпогостском районе"</t>
  </si>
  <si>
    <t>04 0 0000</t>
  </si>
  <si>
    <t>Подпрограмма "Развитие системы дошкольного образования в Княжпогостском районе"</t>
  </si>
  <si>
    <t>04 1 0000</t>
  </si>
  <si>
    <t>Выполнение планового объема оказываемых муниципальных услуг, установленного муниципальным заданием</t>
  </si>
  <si>
    <t>04 1 0101</t>
  </si>
  <si>
    <t>Создание дополнительных групп в дошкольных образовательных организаций</t>
  </si>
  <si>
    <t>04 1 0102</t>
  </si>
  <si>
    <t>Проведение текущих ремонтов в дошкольных образовательных организациях</t>
  </si>
  <si>
    <t>04 1 0105</t>
  </si>
  <si>
    <t>Выполнение противопожарных мероприятий в дошкольных образовательных организациях</t>
  </si>
  <si>
    <t>04 1 0106</t>
  </si>
  <si>
    <t>Развитие кадровых ресурсов системы дошкольного образования</t>
  </si>
  <si>
    <t>04 1 0109</t>
  </si>
  <si>
    <t>Развитие инновационного потенциала педагогов дошкольного образования и дошкольных образовательных организаций</t>
  </si>
  <si>
    <t>04 1 0110</t>
  </si>
  <si>
    <t>Проведение капитальных ремонтов в дошкольных образовательных организациях</t>
  </si>
  <si>
    <t>04 1 0111</t>
  </si>
  <si>
    <t>Поддержка реализации мероприятий Федеральной целевой программы развития образования на 2011-2015годы в части модернизации регионально-муниципальных систем дошкольного образования</t>
  </si>
  <si>
    <t>04 1 5026</t>
  </si>
  <si>
    <t>Обеспечение первичных мер пожарной безопасности муниципальных образовательных организаций</t>
  </si>
  <si>
    <t>04 1 7201</t>
  </si>
  <si>
    <t>Реализация муниципальными дошкольными и общеобразовательными организациями в Республике Коми образовательных программ</t>
  </si>
  <si>
    <t>04 1 7301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</si>
  <si>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</si>
  <si>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04 1 7302</t>
  </si>
  <si>
    <t>Подпрограмма "Развитие системы общего образования в Княжпогостском районе"</t>
  </si>
  <si>
    <t>04 2 0000</t>
  </si>
  <si>
    <t>Оказание муниципальных услуг (выполнение работ) общеобразовательными организациями</t>
  </si>
  <si>
    <t>04 2 0201</t>
  </si>
  <si>
    <t>Предоставление доступа к сети интернет</t>
  </si>
  <si>
    <t>04 2 0203</t>
  </si>
  <si>
    <t>Проведение капитальных ремонтов в общеобразовательных организаций</t>
  </si>
  <si>
    <t>04 2 0205</t>
  </si>
  <si>
    <t>Выполнение противопожарных мероприятий в общеобразовательных организацииях</t>
  </si>
  <si>
    <t>04 2 0206</t>
  </si>
  <si>
    <t>Проведение текущих ремонтов в общеобразовательных организациях</t>
  </si>
  <si>
    <t>04 2 0207</t>
  </si>
  <si>
    <t>Строительство образовательных организаций, в том числе изготовление ПСД и осуществление технологического присоединения к электирическим сетям</t>
  </si>
  <si>
    <t>04 2 0208</t>
  </si>
  <si>
    <t>Развитие системы оценки качества общего образования</t>
  </si>
  <si>
    <t>04 2 0211</t>
  </si>
  <si>
    <t>Развитие инновационного опыта работы педагогов и образовательных организаций</t>
  </si>
  <si>
    <t>04 2 0213</t>
  </si>
  <si>
    <t>Развитие кадровых ресурсов системы общего образования</t>
  </si>
  <si>
    <t>04 2 0214</t>
  </si>
  <si>
    <t xml:space="preserve">975 </t>
  </si>
  <si>
    <t>Создание безбарьерной среды для детей с ограничениченными возможностями здоровья</t>
  </si>
  <si>
    <t>04 2 0215</t>
  </si>
  <si>
    <t>04 2 7201</t>
  </si>
  <si>
    <t>04 2 7301</t>
  </si>
  <si>
    <t>04 2 7302</t>
  </si>
  <si>
    <t>04 3 0000</t>
  </si>
  <si>
    <t>04 3 0312</t>
  </si>
  <si>
    <t>Проведение капитальных ремонтов в учреждениях дополнительного образования детей</t>
  </si>
  <si>
    <t>04 3 0315</t>
  </si>
  <si>
    <t>04 3 0316</t>
  </si>
  <si>
    <t>04 3 0317</t>
  </si>
  <si>
    <t xml:space="preserve">Мероприятия по орагнизации питания обучающихся 1-4 классов в муниципальных образовательных организациях  в РК, реализующих программу начального общего образования </t>
  </si>
  <si>
    <t>04 2 7401</t>
  </si>
  <si>
    <t>Подпрограмма "Дети и молодежь Княжпогостского района"</t>
  </si>
  <si>
    <t>Организация районного слета лидеров ученического самоуправления образовательных организаций</t>
  </si>
  <si>
    <t>04 3 0302</t>
  </si>
  <si>
    <t>Содействие трудоустройству и временной занятости молодежи</t>
  </si>
  <si>
    <t>04 3 0305</t>
  </si>
  <si>
    <t>Районный конкурс "Твоя будущая пенсия зависит от тебя"</t>
  </si>
  <si>
    <t>04 3 0307</t>
  </si>
  <si>
    <t>Пропаганда здорового образа жизни среди молодежи</t>
  </si>
  <si>
    <t>04 3 0308</t>
  </si>
  <si>
    <t>Приобретение детских площадок, спортивного инвентаря и оборудования</t>
  </si>
  <si>
    <t>04 3 0309</t>
  </si>
  <si>
    <t>Проведение районных мероприятий</t>
  </si>
  <si>
    <t>04 3 0310</t>
  </si>
  <si>
    <t>04 3 0311</t>
  </si>
  <si>
    <t>Проведение текущих ремонтов в организациях дополнительного образования детей</t>
  </si>
  <si>
    <t>Подпрограмма "Организация оздоровления и отдыха детей Княжпогостского района"</t>
  </si>
  <si>
    <t>04 4 0000</t>
  </si>
  <si>
    <t>Обеспечение деятельности лагерей с дневным пребыванием</t>
  </si>
  <si>
    <t>04 4 0401</t>
  </si>
  <si>
    <t>Организация оздоровления и отдыха детей на базе выездных оздоровительных лагерей</t>
  </si>
  <si>
    <t>04 4 0402</t>
  </si>
  <si>
    <t>Мероприятия по проведению оздоровительной кампании детей из РБ</t>
  </si>
  <si>
    <t>04 4 7204</t>
  </si>
  <si>
    <t>Подпрограмма "Допризывная подготовка граждан РФ в Княжпогостском районе"</t>
  </si>
  <si>
    <t>04 5 0000</t>
  </si>
  <si>
    <t>Военно-патриотическое воспитание молодежи допризывного возраста</t>
  </si>
  <si>
    <t>04 5 0502</t>
  </si>
  <si>
    <t>Проведение спортивно-массовых мероприятий для молодежи допризывного возраста</t>
  </si>
  <si>
    <t>04 5 0506</t>
  </si>
  <si>
    <t>04 6 0000</t>
  </si>
  <si>
    <t>04 6 0601</t>
  </si>
  <si>
    <t>Обеспечение деятельности подведомственных организаций</t>
  </si>
  <si>
    <t>04 6 0602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</si>
  <si>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</si>
  <si>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99 9 7304</t>
  </si>
  <si>
    <t>Финансовое управление администрации муниципального района "Княжпогостский"</t>
  </si>
  <si>
    <t>992</t>
  </si>
  <si>
    <t>Содержание автомобильных дорог общего пользования местного значения</t>
  </si>
  <si>
    <t>02 1 0101</t>
  </si>
  <si>
    <t>Межбюджетные трансферты</t>
  </si>
  <si>
    <t>500</t>
  </si>
  <si>
    <t>Оборудование и содержание ледовых переправ</t>
  </si>
  <si>
    <t>02 1 0103</t>
  </si>
  <si>
    <t>Капитальный ремонт и ремонт улиц и проездов к дворовым территориям многоквартирных домов, ремонт автомобильных дорог общего пользования местного значения</t>
  </si>
  <si>
    <t>02 1 0104</t>
  </si>
  <si>
    <t>02 1 7221</t>
  </si>
  <si>
    <t>Субсидии на содержание автомобильных дорог общего пользования местного значения</t>
  </si>
  <si>
    <t>02 1 7222</t>
  </si>
  <si>
    <t>Газификация населенных пунктов</t>
  </si>
  <si>
    <t>03 2 0201</t>
  </si>
  <si>
    <t>Реализация малых проектов в сфере благоустройства</t>
  </si>
  <si>
    <t>03 2 0204</t>
  </si>
  <si>
    <t xml:space="preserve">Межбюджетные трансферты </t>
  </si>
  <si>
    <t>Реализация малых проектов в сфере благоустройства за счет средств РБ</t>
  </si>
  <si>
    <t>03 2 7248</t>
  </si>
  <si>
    <t>Подпрограмма "Градостроительная деятельность"</t>
  </si>
  <si>
    <t xml:space="preserve">Разработка и корректировка документов территориального планирования </t>
  </si>
  <si>
    <t>03 3 0301</t>
  </si>
  <si>
    <t>Строительство и реконструкция объектов сферы культуры</t>
  </si>
  <si>
    <t>05 4 7216</t>
  </si>
  <si>
    <t xml:space="preserve">992 </t>
  </si>
  <si>
    <t>Муниципальная программа "Развитие отрасли "Физическая культура и спорт" в Княжпогостском районе "</t>
  </si>
  <si>
    <t>06 1 0102</t>
  </si>
  <si>
    <t>Реализация малых проектов в сфере физической культуры и спорта</t>
  </si>
  <si>
    <t>06 1 0104</t>
  </si>
  <si>
    <t>06 1 01 04</t>
  </si>
  <si>
    <t>06 1 7250</t>
  </si>
  <si>
    <t>Подпрограмма "Управление муниципальными финансами"</t>
  </si>
  <si>
    <t>07 5 0000</t>
  </si>
  <si>
    <t>Сбалансированность бюджетов поселений</t>
  </si>
  <si>
    <t>07 5 0505</t>
  </si>
  <si>
    <t>Руководство и управление в сфере  финансов</t>
  </si>
  <si>
    <t>07 5 0601</t>
  </si>
  <si>
    <t>Выравнивание бюджетной обеспеченности муниципальных районов и поселений из регионального фонда финансовой поддержки</t>
  </si>
  <si>
    <t>07 5 7311</t>
  </si>
  <si>
    <t>Подпрограмма "Повышение качества управления развитием транспортной системы и дорожной деятельности"</t>
  </si>
  <si>
    <t>08 2 0000</t>
  </si>
  <si>
    <t>Предоставление межбюджетных трансфертов на установку технических средст безопасности движения</t>
  </si>
  <si>
    <t>08 2 0201</t>
  </si>
  <si>
    <t>Усиление контроля за осуществлением дорожной и транспортной деятельности и ПДД</t>
  </si>
  <si>
    <t>08 2 0202</t>
  </si>
  <si>
    <t>Подпрограмма "Обращение с отходами производства"</t>
  </si>
  <si>
    <t>08 4 0000</t>
  </si>
  <si>
    <t>Строительство полигонов ТБО</t>
  </si>
  <si>
    <t>08 4 0401</t>
  </si>
  <si>
    <t>Субсидии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</t>
  </si>
  <si>
    <t>08 4 7234</t>
  </si>
  <si>
    <t>Подпрограмма "Доступность социальных объектов и услуг"</t>
  </si>
  <si>
    <t>09 3 0000</t>
  </si>
  <si>
    <t>Обустройство тротуаров и пешеходных переходов для пользования инвалидами, предвигающимися в креслах-колясках и инвалидами с нарушениями зрения и слуха</t>
  </si>
  <si>
    <t>09 3 0307</t>
  </si>
  <si>
    <t>Субвенции на осуществление первичного воинского учета на территориях, где отсутствуют военные комиссариаты</t>
  </si>
  <si>
    <t>99 9 5118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</si>
  <si>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</si>
  <si>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99 9 5930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</si>
  <si>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</si>
  <si>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99 9 7309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</si>
  <si>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</si>
  <si>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99 9 7310</t>
  </si>
  <si>
    <t xml:space="preserve">Осуществление государственного полномочия Республики Коми по определению перечня должностных лиц местного самоуправления, уполномоченных составлять протоколы об административных правонарушениях, предусмотренных частью 4 статьи 8 Закона Республики Коми "Об административной ответственности в Республике Коми"
</t>
  </si>
  <si>
    <t>99 9 7313</t>
  </si>
  <si>
    <t>99 9 7315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</si>
  <si>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 Закона Республики Коми "Об административной ответственности в Республике Коми"</t>
  </si>
  <si>
    <t xml:space="preserve"> муниципального района  "Княжпогостский" </t>
  </si>
  <si>
    <t>Приложение №5</t>
  </si>
  <si>
    <t xml:space="preserve">к проекту решения Совета </t>
  </si>
  <si>
    <t xml:space="preserve">Источники  финансирования дефицита </t>
  </si>
  <si>
    <t>Коды</t>
  </si>
  <si>
    <t xml:space="preserve">Источники внутреннего финансирования дефицитов бюджетов 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</si>
  <si>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</si>
  <si>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</si>
  <si>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</si>
  <si>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</si>
  <si>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</si>
  <si>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</si>
  <si>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</si>
  <si>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</si>
  <si>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</si>
  <si>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</si>
  <si>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 бюджетов муниципальных районов</t>
  </si>
  <si>
    <t>Иные источники 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</si>
  <si>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</si>
  <si>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</si>
  <si>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>810</t>
  </si>
  <si>
    <t>Исполнение  муниципальных гарантий муниципального района в валюте Российской Федерации в случае, если исполнение гарантом  муниципальных гарантий  ведет к возникновению права регрессного 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</si>
  <si>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</si>
  <si>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>Возврат бюджетных кредитов, предоставленных внутри страны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</si>
  <si>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</si>
  <si>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 в валюте Российской Федерации</t>
  </si>
  <si>
    <t>Приложение №7</t>
  </si>
  <si>
    <t>Сумма
(тыс. рублей)</t>
  </si>
  <si>
    <t>Целевая статья</t>
  </si>
  <si>
    <t>Вид расходов</t>
  </si>
  <si>
    <t>Всего</t>
  </si>
  <si>
    <t>Подпрограмма "Развитие въездного и внутреннего туризма на территории муниципального раойна "Княжпогостский""</t>
  </si>
  <si>
    <t>01 3 0000</t>
  </si>
  <si>
    <t xml:space="preserve">Реализация ведомственной программы по проведению капитального ремонта жилищного фонда на территории муниципального района "Княжпогостский"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</si>
  <si>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республиканского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</si>
  <si>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 муниципального бюджета</t>
  </si>
  <si>
    <t>Создание дополнительных групп в дошкольных образовательных организациях</t>
  </si>
  <si>
    <t>Развитие инновационного потенциала педагогов дошкольного образования и дошкольных образовательных организациях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</si>
  <si>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</si>
  <si>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Оказание муниципальных услуг (выполнение работ) общеобразовательными учреждениями</t>
  </si>
  <si>
    <t>Проведение капитальных ремонтов в общеобразовательных организациях</t>
  </si>
  <si>
    <t>Выполнение противопожарных мероприятий в общеобразовательных организациях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</si>
  <si>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</si>
  <si>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инновационного опыта работы педагогов и образовательных организациях</t>
  </si>
  <si>
    <t>Организация районного слета лидеров ученического самоуправления образовательных организациях</t>
  </si>
  <si>
    <t>Проведение капитальных ремонтов в организациях дополнительного образования детей</t>
  </si>
  <si>
    <t>Проведение текущих ремонтов в организациях дополнительного образования</t>
  </si>
  <si>
    <t>Выполнение противопожарных мероприятий</t>
  </si>
  <si>
    <t>Муниципальная программа "Развитие отрасли "Культура" в Княжпогостском районе "</t>
  </si>
  <si>
    <t>Подпрограмма Развитие учреждений культуры дополнительного образования</t>
  </si>
  <si>
    <t>Предоставление субсидий бюджетиам муниципальных районов на укрепление учебной, МТБ, осмнащение оборудованием муниципальных организаций дополнительного образования детей в сфере культуры и искусства</t>
  </si>
  <si>
    <t>Подпрограмма "Развитие народного, художественного творчества и культурно-досуговой деятельности</t>
  </si>
  <si>
    <t>Внедрение в муниципальных культурно-досуговых учреждениях информационных технологий</t>
  </si>
  <si>
    <t>Предоставление субсидий бюджетам муниципальных районов на мероприятия по обеспечению первичных мер безопасности муниципальных учреждений сферы культуры</t>
  </si>
  <si>
    <t>Предоставление субсидий бюджетам муниципальных районов на внедрение в муниципальных культурно-досуговых учреждений информационных технологий</t>
  </si>
  <si>
    <t>Муниципальная программа "Развитие муниципального управления в муниципальном районе "Княжпогостский" "</t>
  </si>
  <si>
    <t>Подпрограмма "Безопасность дорожного движения"</t>
  </si>
  <si>
    <t>Муниципальная программа "Доступная среда "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</si>
  <si>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 "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</si>
  <si>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</si>
  <si>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Субвенции на осуществление государственного полномочия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</si>
  <si>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 xml:space="preserve">Субвенция на осуществление государственного полномочия Республики Коми по определению перечня должностных лиц местного самоуправления, уполномоченных составлять протоколы об административных правонарушениях,  предусмотренных частью 4 статьи 8 Закона Республики Коми «Об административной ответственности в Республике Коми»
</t>
  </si>
  <si>
    <t xml:space="preserve">Субвенции на осуществление переданных государственных полномочий по расчету и предоставлению субвенций бюджетам поселений на осуществление государтсвенного полномочия по определению перечня должностных лиц местного самоуправления, уполномоченных составлять протоколы об административных правонарушениях,  предусмотренных частью 4 статьи 8 Закона
Республики Коми «Об административной ответственности в Республике Коми»
</t>
  </si>
  <si>
    <t>Субвенции  на осуществление государственного полномочия Республики Коми по определению перечня должностных лиц местного самоуправления, уполномоченных составлять протоколы об административных нарушениях, предусмотренных статьями 6,7, частями 1 и 2 статьи 8 Закона Республики Коми "Об административной ответственности в РК"</t>
  </si>
  <si>
    <t xml:space="preserve">Субвенции на осуществление государственного полномочия Республик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самоупраления, уполномоченных составлять протоколы об административных правонарушениях статьями 6, 7, частями 1 и 2 статьи 8 Закона Республики Коми "Об административной ответствнности в Республике Коми" 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</si>
  <si>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</si>
  <si>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04 3 0318</t>
  </si>
  <si>
    <t>Создание в общеобразовательных организациях, расположенных в сельской местности, условий для занятий физической культурой и спортом, за счет средств муниципального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</si>
  <si>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спортом, за счет средств, поступающих из федерального бюджета</t>
  </si>
  <si>
    <t>02008</t>
  </si>
  <si>
    <t>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</si>
  <si>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04 3 5097</t>
  </si>
  <si>
    <t>04 2 0204</t>
  </si>
  <si>
    <t>Укрепление материально-технической базы в дошкольных образовательных организациях</t>
  </si>
  <si>
    <t>04 1 0112</t>
  </si>
  <si>
    <t>04 3 7210</t>
  </si>
  <si>
    <t>Субсидии на подготовку и перевод на природный газ муниципального жилищного фонда.</t>
  </si>
  <si>
    <t>03 2 7252</t>
  </si>
  <si>
    <t>04 3 5020</t>
  </si>
  <si>
    <t>Средства от распоряжения и реализации конфискованного и иного имущества, обращенного в доход государства</t>
  </si>
  <si>
    <t>03050</t>
  </si>
  <si>
    <t>Средства от распоряжения и реализации конфискованного и иного имущества, обращенного в доходы муниципальных районов</t>
  </si>
  <si>
    <t>Субсидии на обеспечение жильем молодых семей за счет средств, поступающих из федерального бюджета</t>
  </si>
  <si>
    <t>Субсидии на подготовку и перевод на природный газ муниципального жилищного фонда в рамках реализации ГП РК "Строительство, обеспечение качественным, доступным жильем и услугами жилищно-коммунального хозяйства населения Республики Коми"</t>
  </si>
  <si>
    <t>Прочие субсидии бюджетам муниципальных районов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</si>
  <si>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</si>
  <si>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Управление муниципальным имуществом, землями и природными ресурсами администрации МР "Княжпогостский"</t>
  </si>
  <si>
    <t>Субсидии на мероприятия подпрограммы "Обеспечение жильем молодых семей" федеральной программы "Жилище" на 2011 - 2015 год</t>
  </si>
  <si>
    <t xml:space="preserve"> Субсидии на мероприятия подпрограммы "Обеспечение жильем молодых семей" федеральной целевой программы "Жилище" на 2011 - 2015 год</t>
  </si>
  <si>
    <t>в том числе: Предоставление субсидий бюджетам муниципальных районов на обновление МТБ, приобретение специального оборудования, музыкальных инструментов для оснащения муниципальных учреждений культуры, в том числе для сельских учреждений культуры</t>
  </si>
  <si>
    <t>Мероприятия по обеспечению первичных мер пожарной безопасности муниципальных учреждений сферы культуры</t>
  </si>
  <si>
    <t>99 9 5120</t>
  </si>
  <si>
    <t>Субвенции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за счет средств, поступающих из федерального бюджета</t>
  </si>
  <si>
    <t xml:space="preserve">Субвенции на осуществление переданных государственных полномочий по расчету и предоставлению субвенций бюджетам поселений на осуществление государственного полномочия по определению перечня должностных лиц местного самоуправления, уполномоченных составлять протоколы об административных правонарушениях, предусмотренных частью 4 статьи 8 Закона Республики Коми «Об административной ответственности
в Республике Коми»
</t>
  </si>
  <si>
    <t>Обеспечение мероприятий по капитальному ремонту многоквартирных домов за счет средств  бюджетов</t>
  </si>
  <si>
    <t>Единый налог на вмененный доход для отдельных видов деятельности (за налоговые периоды, истекшие до 1 января 2011 года</t>
  </si>
  <si>
    <t>08010</t>
  </si>
  <si>
    <t>Субсидии бюджетам муниципальных районов на приведение в нормативное состояние автомобильных дорог общего пользования местного значения муниципальных районов</t>
  </si>
  <si>
    <t>Субсидии на обновление материально-технической базы муниципальных учреждений сферы культуры</t>
  </si>
  <si>
    <t>Субвенции бюджетам 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Федерации,имеющих право на получение субсидий (социальных выплат) на приобретение или строительство жилья"</t>
  </si>
  <si>
    <t xml:space="preserve">Субвенции бюджетам муниципальных районов на осуществление переданных государственных полномочий на 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родителей, не имеющих закрпеленного жилого помещения </t>
  </si>
  <si>
    <t>Субвенции бюджетам муниципальных районов на осуществление государственных полномочий по выплате ежемесячной денежной компенсации на оплату жилого помещения и коммунальных услуг, компенсации стоимости топлива твердого</t>
  </si>
  <si>
    <t>Субвенции бюджетам муниципальных районов на осуществление переданных полномочий по возмещению убытков, возникающих в результате государственного регулирования цен на топливо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</si>
  <si>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</si>
  <si>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04041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</si>
  <si>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</si>
  <si>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 бюджетам муниципальных районов на обеспечение осуществления дорожной деятельности за счет средств федерального бюджета</t>
  </si>
  <si>
    <t xml:space="preserve">  бюджета муниципального района "Княжпогостский" на 2015год</t>
  </si>
  <si>
    <t>07 2 0202</t>
  </si>
  <si>
    <t>Функционирование многофункционального центра</t>
  </si>
  <si>
    <t>01 5 0104</t>
  </si>
  <si>
    <t>Организация и проведение лесоустройства, разработка и утверждение лесохозяйственных регламентов</t>
  </si>
  <si>
    <t xml:space="preserve">Осуществление муниципального лесного контроля </t>
  </si>
  <si>
    <t>01 5 0102</t>
  </si>
  <si>
    <t>Субсидия на содействие обеспечению деятельности информационно-маркетинговых центров малого и среднего предпринимательства</t>
  </si>
  <si>
    <t>05 2 7218</t>
  </si>
  <si>
    <t>Функционирование информационно-маркетингового центра малого и среднего предпринимательства</t>
  </si>
  <si>
    <t>Реализация мероприятий по проведению капитального ремонта жилищного фонда на территории муниципального района "Княжпогостский"</t>
  </si>
  <si>
    <t>Содержание автомобильных дорог общего пользования местного значения (дорожный фонд)</t>
  </si>
  <si>
    <r>
      <t xml:space="preserve">Межбюджетные трансферты на обеспечение осуществления дорожной деятельности за </t>
    </r>
    <r>
      <rPr>
        <b/>
        <sz val="14"/>
        <rFont val="Times New Roman"/>
        <family val="1"/>
      </rPr>
      <t>счет средств ФБ</t>
    </r>
  </si>
  <si>
    <t>02 1 5390</t>
  </si>
  <si>
    <t>02 1 0106</t>
  </si>
  <si>
    <t>Межевание земель, занятых городскими лесами, поставновка их на кадастровый учет</t>
  </si>
  <si>
    <t>01 5 0101</t>
  </si>
  <si>
    <t>Обеспечение мероприятий по переселению граждан из аварийного жилищного фонда за счет средств  бюджетов</t>
  </si>
  <si>
    <t>Капитальные вложения в объекты недвижимого имущества государственной (муниципальной) собственности за счет средств РБ</t>
  </si>
  <si>
    <t>Капитальные вложения в объекты недвижимого имущества государственной (муниципальной) собственности за счет средств МБ</t>
  </si>
  <si>
    <t>Субвенции на  обеспечение 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помещенийза счет средств федерального бюджета</t>
  </si>
  <si>
    <t>Содержание объектов коммунальной сферы</t>
  </si>
  <si>
    <t>03 2 0205</t>
  </si>
  <si>
    <t>Предоставление доступа к сети Интернет</t>
  </si>
  <si>
    <t>04 1 0113</t>
  </si>
  <si>
    <t>Субвенция на осуществление гос полномочия РК по выплате ежемесячной денежной компенсации на оплату жилого помещения и коммунальных услуг, компенсации стоимости твердого топлива, приобретаемого в пределах норм</t>
  </si>
  <si>
    <t>08 1 7319</t>
  </si>
  <si>
    <t>Обеспечение безопасного участия детей в дорожном движении</t>
  </si>
  <si>
    <t>08 2 0203</t>
  </si>
  <si>
    <t>Обустройство технич средств организации дорожного движения</t>
  </si>
  <si>
    <t xml:space="preserve">08 2 0204 </t>
  </si>
  <si>
    <t>08 2 0204</t>
  </si>
  <si>
    <t>01 3 0106</t>
  </si>
  <si>
    <t>бюджета муниципального района "Княжпогостский" на 2015 год</t>
  </si>
  <si>
    <t>Муниципальная программа "Развитие отрасли "Физическая культура и спорт в Княжпогостском районе "</t>
  </si>
  <si>
    <t>РАСПРЕДЕЛЕНИЕ БЮДЖЕТНЫХ АССИГНОВАНИЙ ПО ЦЕЛЕВЫМ СТАТЬЯМ МУНИЦИПАЛЬНЫХ ПРОГРАММ, ГРУППАМ ВИДОВ РАСХОДОВ КЛАССИФИКАЦИИ РАСХОДОВ БЮДЖЕТОВ НА 2015 ГОД</t>
  </si>
  <si>
    <t xml:space="preserve">01 3 0106 </t>
  </si>
  <si>
    <t xml:space="preserve">Мероприятия по организации питания обучающихся 1-4 классов в муниципальных образовательных организациях  в РК, реализующих программу начального общего образования </t>
  </si>
  <si>
    <t>Капитальные вложения в объекты недвижимого имущества государственной (муниципальной) собственности за счет средств МБ (дополнительные квадратные метры)</t>
  </si>
  <si>
    <t>"Княжпогостский" на 2015 год</t>
  </si>
  <si>
    <t>Создание безбарьерной среды для детей с ограниченными возможностями здоровья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</si>
  <si>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</si>
  <si>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</si>
  <si>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</si>
  <si>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от 22.12.2014 г. №380</t>
  </si>
  <si>
    <t>от 22.12.2014г. №380</t>
  </si>
  <si>
    <t>Модернизация действующих муниципальных зданий, спортивных сооружений</t>
  </si>
  <si>
    <t>0002</t>
  </si>
  <si>
    <t>к решению Совета муниципального</t>
  </si>
  <si>
    <t>района "Княжпогостский"</t>
  </si>
  <si>
    <t>Субвенции на осуществление  государственных полномочий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и созданию административных комиссий в целях привлечения к административной ответственности, предусмотренных частями 6,7 и 8 Закона Республики Коми "Об административной ответственности в Республике Коми"</t>
  </si>
  <si>
    <t>Субвенции на осуществление переданных государственных полномочий Республики Коми по расчету и предоставлению  субвенций бюджетам поселений на осуществление полномочий в сфере административной ответственности</t>
  </si>
  <si>
    <t>Субвенции на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</si>
  <si>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Субсидия на мероприятия по проведению оздоровительной кампании детей</t>
  </si>
  <si>
    <t>Субсидирование на реализацию малых проектов в сфере сельского хозяйства для создания убойных пунктов и площадок</t>
  </si>
  <si>
    <t>06030</t>
  </si>
  <si>
    <t>Земельный налог с организаций</t>
  </si>
  <si>
    <t>06033</t>
  </si>
  <si>
    <t>Земельный нало с организаций, обладающих земельным участком, расположенным в границах межселенных территорий</t>
  </si>
  <si>
    <t>06040</t>
  </si>
  <si>
    <t>06043</t>
  </si>
  <si>
    <t>Земельный налог с физических лиц, обладающих земельным участком, расположенным в границах межселенных территорий</t>
  </si>
  <si>
    <t>Земельный налог с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</si>
  <si>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</si>
  <si>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Межевание земель, занятых городскими лесами, постановка их на кадастровый учет</t>
  </si>
  <si>
    <t>01 1 0205</t>
  </si>
  <si>
    <t>0004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</si>
  <si>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</si>
  <si>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4"/>
        <color indexed="62"/>
        <rFont val="Times New Roman"/>
        <family val="1"/>
      </rPr>
      <t>1</t>
    </r>
    <r>
      <rPr>
        <sz val="14"/>
        <color indexed="62"/>
        <rFont val="Times New Roman"/>
        <family val="1"/>
      </rPr>
      <t>, пунктами 1 и 2 статьи 120, статьями 125, 126, 128, 129, 129</t>
    </r>
    <r>
      <rPr>
        <vertAlign val="superscript"/>
        <sz val="14"/>
        <color indexed="62"/>
        <rFont val="Times New Roman"/>
        <family val="1"/>
      </rPr>
      <t>1</t>
    </r>
    <r>
      <rPr>
        <sz val="14"/>
        <color indexed="62"/>
        <rFont val="Times New Roman"/>
        <family val="1"/>
      </rPr>
      <t>, 132, 133, 134, 135, 135</t>
    </r>
    <r>
      <rPr>
        <vertAlign val="superscript"/>
        <sz val="14"/>
        <color indexed="62"/>
        <rFont val="Times New Roman"/>
        <family val="1"/>
      </rPr>
      <t>1</t>
    </r>
    <r>
      <rPr>
        <sz val="14"/>
        <color indexed="62"/>
        <rFont val="Times New Roman"/>
        <family val="1"/>
      </rPr>
      <t xml:space="preserve"> Налогового кодекса Российской Федерации </t>
    </r>
  </si>
  <si>
    <r>
  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земельного законодательства, лесного законодательства, водного законодательства</t>
    </r>
  </si>
  <si>
    <t>Субвенции на осуществление государственных полномочий Республики Коми по расчету и предоставлению  субвенций бюджетам поселений на осуществление полномочий в сфере административной ответственности</t>
  </si>
  <si>
    <t>Субвенции на 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 закона Республики Коми "Об административной ответственности в Республике Коми"</t>
  </si>
  <si>
    <t xml:space="preserve">Обеспечение жильем молодых семей на территории МР "Княжпогостский" </t>
  </si>
  <si>
    <t>Реализация малого проекта в сфере социального предпринимательства</t>
  </si>
  <si>
    <t>Формирование и проведение государственного кадастрового учета земельных участков под многоквартирными домами и муниципальными объектами, паспортизация муниципальных объектов, определение рыночной стоимости объектов недвижимости</t>
  </si>
  <si>
    <t>изменения марта</t>
  </si>
  <si>
    <t>05 2 5144</t>
  </si>
  <si>
    <t>03 3 0303</t>
  </si>
  <si>
    <t>Разработка нормативов градостроительного проектирования</t>
  </si>
  <si>
    <t>04 1 0104</t>
  </si>
  <si>
    <t>Субсидии на реализацию малых проектов в сфере предпринимательства</t>
  </si>
  <si>
    <t>Субсидии на реализацию малых проектов в сфере сельского хозяйства</t>
  </si>
  <si>
    <t xml:space="preserve">Субсидии на реализацию малых проектов в сфере предпринимательства </t>
  </si>
  <si>
    <t>01 1 7256</t>
  </si>
  <si>
    <t>01 3 7255</t>
  </si>
  <si>
    <t>04025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</si>
  <si>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</si>
  <si>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 за счет средств, поступающих из федерального бюджета</t>
  </si>
  <si>
    <t>Межбюджетные трансферты на комплектование книжных фондов библиотек муниципальных образований за счет средств, поступающих из федерального бюджета</t>
  </si>
  <si>
    <t>Оказание финансовой поддержки социально ориентированным некоммерческим организациям Княжпогостского района</t>
  </si>
  <si>
    <t>Обеспечение мероприятий по переселению граждан из аварийного жилищного фонда за счет средств бюджетов</t>
  </si>
  <si>
    <t>Приложение № 9</t>
  </si>
  <si>
    <t xml:space="preserve">Перечень главных администраторов доходов бюджета  муниципального района  "Княжпогостский" - </t>
  </si>
  <si>
    <t xml:space="preserve">органов местного самоуправления  муниципального района "Княжпогостский" </t>
  </si>
  <si>
    <t>Код бюджетной классификации Российской Федерации</t>
  </si>
  <si>
    <t>главного администратора доходов</t>
  </si>
  <si>
    <t>доходов бюджета муниципального района "Княжпогостский"</t>
  </si>
  <si>
    <t xml:space="preserve">Контрольно-счетная палата муниципального района «Княжпогостский» </t>
  </si>
  <si>
    <t>2 02 04014 05 0000 151</t>
  </si>
  <si>
    <t>1 08 07150 01 1000 110</t>
  </si>
  <si>
    <t>Государственная пошлина за выдачу разрешения на установку рекламной конструкции</t>
  </si>
  <si>
    <t>1 13 01995 05 0000 130</t>
  </si>
  <si>
    <t>1 13 02995 05 0000 130</t>
  </si>
  <si>
    <t>1 14 03050 05 0000 410</t>
  </si>
  <si>
    <t>Средства от распоряжения и реализации конфискованного и иного  имущества, обращенного в доходы муниципальных районов (в части реализации основных средств по указанному имуществу)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</si>
  <si>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</si>
  <si>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</si>
  <si>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</si>
  <si>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</si>
  <si>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</si>
  <si>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</si>
  <si>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</si>
  <si>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</si>
  <si>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</si>
  <si>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</si>
  <si>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</si>
  <si>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</si>
  <si>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1 17 02020 05 0000 180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</si>
  <si>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</si>
  <si>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1 17 05050 05 0000 180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</si>
  <si>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</si>
  <si>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</si>
  <si>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2 02 02999 05 0000 151</t>
  </si>
  <si>
    <t>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</si>
  <si>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</si>
  <si>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2 02 03007 05 0000 151</t>
  </si>
  <si>
    <t>2 02 03024 05 0000 151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</si>
  <si>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</si>
  <si>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2 02 04999 05 0000 151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</si>
  <si>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</si>
  <si>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</si>
  <si>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2 02 02051 05 0000 151</t>
  </si>
  <si>
    <t>2 02 04025 05 0000 151</t>
  </si>
  <si>
    <t>2 02 04041 05 0000 151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</si>
  <si>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</si>
  <si>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</si>
  <si>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</si>
  <si>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</si>
  <si>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1 11 05013 05 0000 120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</si>
  <si>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</si>
  <si>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</si>
  <si>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1 11 05013 13 0000 120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</si>
  <si>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</si>
  <si>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</si>
  <si>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1 11 05075 05 0000 120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</si>
  <si>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</si>
  <si>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</si>
  <si>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</si>
  <si>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</si>
  <si>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</si>
  <si>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</si>
  <si>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</si>
  <si>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 правами на результаты научно - технической деятельности, находящимися в собственности муниципальных  районов</t>
  </si>
  <si>
    <t>1 11 09035 05 0000 120</t>
  </si>
  <si>
    <t>Доходы от эксплуатации и использования имущества автомобильных дорог, находящихся в собственности муниципальных районов</t>
  </si>
  <si>
    <t>1 11 09045 05 0000 120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</si>
  <si>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</si>
  <si>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</si>
  <si>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</si>
  <si>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</si>
  <si>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</si>
  <si>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</si>
  <si>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</si>
  <si>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</si>
  <si>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</si>
  <si>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</si>
  <si>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</si>
  <si>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</si>
  <si>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1 14 04050 05 0000 420</t>
  </si>
  <si>
    <t>Доходы от продажи нематериальных активов, находящихся в собственности муниципальных районов</t>
  </si>
  <si>
    <t>1 14 06013 05 0000 430</t>
  </si>
  <si>
    <t>1 14 06013 10 0000 430</t>
  </si>
  <si>
    <t>1 14 06013 13 0000 430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</si>
  <si>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</si>
  <si>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</si>
  <si>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  взыскания,    налагаемые    в возмещение   ущерба,   причиненного    в результате  незаконного  или  нецелевого  использования бюджетных средств (в части бюджетов муниципальных районов)</t>
  </si>
  <si>
    <t>2 02 02088 05 0001 151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</si>
  <si>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</si>
  <si>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</si>
  <si>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</si>
  <si>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2 02 02088 05 0004 151</t>
  </si>
  <si>
    <t>2 02 02089 05 0001 151</t>
  </si>
  <si>
    <t>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</si>
  <si>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</si>
  <si>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</si>
  <si>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2 02 02089 05 0004 151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</si>
  <si>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</si>
  <si>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</si>
  <si>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2 02 03070 05 0000 151</t>
  </si>
  <si>
    <t>2 02 03119 05 0000 151</t>
  </si>
  <si>
    <t>Управление образования администрации муниципального района "Княжпогостский"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</si>
  <si>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</si>
  <si>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</si>
  <si>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2 02 02008 05 0000 151</t>
  </si>
  <si>
    <t>Субсидии бюджетам муниципальных районов на обеспечение жильем молодых семей</t>
  </si>
  <si>
    <t>2 02 02215 05 0000 151</t>
  </si>
  <si>
    <t>2 02 03021 05 0000 151</t>
  </si>
  <si>
    <t>Субвенции бюджетам муниципальных районов на  ежемесячное денежное вознаграждение за классное руководство</t>
  </si>
  <si>
    <t>2 02 03029 05 0000 151</t>
  </si>
  <si>
    <t>2 02 03078 05 0000 151</t>
  </si>
  <si>
    <t>Субвенции бюджетам муниципальных районов на модернизацию региональных систем общего образования</t>
  </si>
  <si>
    <t>2 02 03999 05 0000 151</t>
  </si>
  <si>
    <t>Финансовое  управление администрации муниципального района "Княжпогостский"</t>
  </si>
  <si>
    <t>1 11 02033 05 0000 120</t>
  </si>
  <si>
    <t>Доходы от размещения временно свободных средств бюджетов муниципальных районов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</si>
  <si>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</si>
  <si>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</si>
  <si>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2 02 01001 05 0000 151</t>
  </si>
  <si>
    <t>Дотации бюджетам муниципальных районов на выравнивание  бюджетной обеспеченности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</si>
  <si>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</si>
  <si>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</si>
  <si>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2 02 01009 05 0000 151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</si>
  <si>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</si>
  <si>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2 02 02077 05 0000 151</t>
  </si>
  <si>
    <t>Субсидии бюджетам муниципальных районов на  софинансирование капитальных вложений в объекты муниципальной собственности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</si>
  <si>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</si>
  <si>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</si>
  <si>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2 02 03015 05 0000 151</t>
  </si>
  <si>
    <t>2 08 05000 05 0000 180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</si>
  <si>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</si>
  <si>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</si>
  <si>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</si>
  <si>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03 2 7254</t>
  </si>
  <si>
    <t>Субсидия на государственную поддержку малых проектов в сфере занятости населения</t>
  </si>
  <si>
    <t>Субсидия на реализацию малых проектов в сфере физической культуры и спорта</t>
  </si>
  <si>
    <t>Субсидия на реализацию малых проектов в сфере благоустройства за счет средств РБ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</si>
  <si>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</si>
  <si>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02 1 0101 </t>
  </si>
  <si>
    <t>изменения май</t>
  </si>
  <si>
    <t>Организация обучения лиц, замещающих муниципальные должности в муниципальном районе "Княжпогостский" и лиц включенных в кадровый резерв управленческих кадров муниципального района "Княжпогостский"</t>
  </si>
  <si>
    <t xml:space="preserve">Устранение предписаний контрольно-надзорных органов </t>
  </si>
  <si>
    <t>изменения мая</t>
  </si>
  <si>
    <t>изменения июня</t>
  </si>
  <si>
    <t>02 1 0108</t>
  </si>
  <si>
    <t>Субсидии на возмещение выпадающих доходов автотранспортным предприятиям, осуществляющих пассажирские перевозки</t>
  </si>
  <si>
    <t>Капитальные вложения в объекты недвижимого имущества государственной (муниципальной) собственности за счет средств республиканского бюджета</t>
  </si>
  <si>
    <t>Капитальные вложения в объекты недвижимого имущества государственной (муниципальной) собственности за счет средств муниципальногоо бюджета</t>
  </si>
  <si>
    <t>Приложение №2</t>
  </si>
  <si>
    <t>Приложение №4</t>
  </si>
  <si>
    <t>Приложение № 5</t>
  </si>
  <si>
    <t>05 2 5146</t>
  </si>
  <si>
    <t>Иные межбюджетные трансферты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</si>
  <si>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Подпрограмма "Содействие занятости населения муниципального района "Княжпогостский"</t>
  </si>
  <si>
    <t>01 6 0102</t>
  </si>
  <si>
    <t>01 6 0000</t>
  </si>
  <si>
    <t>01 6 7254</t>
  </si>
  <si>
    <t>Реализация малых проектов в сфере занятости населения</t>
  </si>
  <si>
    <t>1 18 05000 05 0000 180</t>
  </si>
  <si>
    <t>Прочие поступления в бюджеты муниципальных районов по урегулированию расчетов между бюджетами бюджетной системы Российской Федерации по распределенным доходам</t>
  </si>
  <si>
    <t>к решению Совета</t>
  </si>
  <si>
    <t>Приложение №14</t>
  </si>
  <si>
    <t>к  решению Совета</t>
  </si>
  <si>
    <t>Таблица 10</t>
  </si>
  <si>
    <t xml:space="preserve"> Распределение межбюджетных трансфертов</t>
  </si>
  <si>
    <t>бюджетам поселений на реализацию  малых проектов в сфере благоустройства</t>
  </si>
  <si>
    <t>Наименование поселений</t>
  </si>
  <si>
    <t>Всего сумма, тыс.рублей</t>
  </si>
  <si>
    <t>за счет средств республиканского бюджета РК</t>
  </si>
  <si>
    <t>за счет средств бюджета МР "Княжпогостский"</t>
  </si>
  <si>
    <t>ВСЕГО:</t>
  </si>
  <si>
    <t>Городское поселение "Емва"</t>
  </si>
  <si>
    <t>дет.иг площадка., Реконструк фонтана, врем трудоуст-обрезка тополей</t>
  </si>
  <si>
    <t>Городское поселение "Синдор"</t>
  </si>
  <si>
    <t>дет.иг площадка</t>
  </si>
  <si>
    <t>от 18.06.2015г. № 429</t>
  </si>
  <si>
    <t>Таблица 18</t>
  </si>
  <si>
    <t>бюджетам поселений на реализацию  малых проектов в сфере занятости населения</t>
  </si>
  <si>
    <t>Приложение №6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</si>
</sst>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#,##0.0"/>
    <numFmt numFmtId="166" formatCode="0.0_)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?"/>
    <numFmt numFmtId="174" formatCode="#,##0.000"/>
    <numFmt numFmtId="175" formatCode="00"/>
    <numFmt numFmtId="176" formatCode="0000"/>
    <numFmt numFmtId="177" formatCode="000"/>
    <numFmt numFmtId="178" formatCode="_-* #,##0.0_р_._-;\-\ #,##0.0_р_._-;_-* &quot;-&quot;_р_._-;_-@_-"/>
    <numFmt numFmtId="179" formatCode="0.000"/>
    <numFmt numFmtId="180" formatCode="#,##0.0000"/>
    <numFmt numFmtId="181" formatCode="_-* #,##0.000_р_._-;\-* #,##0.000_р_._-;_-* &quot;-&quot;???_р_._-;_-@_-"/>
  </numFmts>
  <fonts count="91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b/>
      <i/>
      <sz val="11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b/>
      <sz val="14"/>
      <name val="Times New Roman CYR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Arial Cyr"/>
      <family val="0"/>
    </font>
    <font>
      <vertAlign val="superscript"/>
      <sz val="14"/>
      <name val="Times New Roman"/>
      <family val="1"/>
    </font>
    <font>
      <vertAlign val="superscript"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3"/>
      <color indexed="56"/>
      <name val="Times New Roman"/>
      <family val="1"/>
    </font>
    <font>
      <sz val="13"/>
      <color indexed="56"/>
      <name val="Times New Roman"/>
      <family val="1"/>
    </font>
    <font>
      <sz val="13"/>
      <color indexed="56"/>
      <name val="TimesNewRomanPSMT"/>
      <family val="0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4"/>
      <color indexed="10"/>
      <name val="Times New Roman"/>
      <family val="1"/>
    </font>
    <font>
      <sz val="10"/>
      <color indexed="6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sz val="13"/>
      <color indexed="18"/>
      <name val="Times New Roman"/>
      <family val="1"/>
    </font>
    <font>
      <sz val="13"/>
      <color indexed="18"/>
      <name val="TimesNewRomanPSMT"/>
      <family val="0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theme="4" tint="-0.24997000396251678"/>
      <name val="Times New Roman"/>
      <family val="1"/>
    </font>
    <font>
      <sz val="14"/>
      <color theme="4" tint="-0.24997000396251678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Arial Cyr"/>
      <family val="0"/>
    </font>
    <font>
      <sz val="13"/>
      <color theme="3"/>
      <name val="Times New Roman"/>
      <family val="1"/>
    </font>
    <font>
      <sz val="13"/>
      <color theme="3" tint="-0.24997000396251678"/>
      <name val="Times New Roman"/>
      <family val="1"/>
    </font>
    <font>
      <sz val="13"/>
      <color theme="3" tint="-0.24997000396251678"/>
      <name val="TimesNewRomanPSM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vertical="top"/>
    </xf>
    <xf numFmtId="0" fontId="8" fillId="0" borderId="10" xfId="0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vertical="top"/>
    </xf>
    <xf numFmtId="4" fontId="8" fillId="0" borderId="1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4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/>
    </xf>
    <xf numFmtId="49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vertical="top"/>
    </xf>
    <xf numFmtId="165" fontId="13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6" fillId="0" borderId="0" xfId="0" applyFont="1" applyFill="1" applyAlignment="1">
      <alignment horizontal="left" vertical="top"/>
    </xf>
    <xf numFmtId="0" fontId="16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justify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justify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right" vertical="center"/>
    </xf>
    <xf numFmtId="173" fontId="17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4" fontId="18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wrapText="1"/>
    </xf>
    <xf numFmtId="4" fontId="18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 vertical="top"/>
    </xf>
    <xf numFmtId="4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 applyProtection="1">
      <alignment vertical="top" wrapText="1"/>
      <protection locked="0"/>
    </xf>
    <xf numFmtId="49" fontId="10" fillId="0" borderId="0" xfId="0" applyNumberFormat="1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6" fillId="0" borderId="0" xfId="0" applyNumberFormat="1" applyFont="1" applyFill="1" applyBorder="1" applyAlignment="1">
      <alignment horizontal="justify" vertical="center" wrapText="1"/>
    </xf>
    <xf numFmtId="1" fontId="19" fillId="0" borderId="10" xfId="0" applyNumberFormat="1" applyFont="1" applyFill="1" applyBorder="1" applyAlignment="1">
      <alignment horizontal="center" vertical="top"/>
    </xf>
    <xf numFmtId="1" fontId="19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justify" wrapText="1"/>
    </xf>
    <xf numFmtId="0" fontId="13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justify" wrapText="1"/>
    </xf>
    <xf numFmtId="49" fontId="8" fillId="0" borderId="0" xfId="0" applyNumberFormat="1" applyFont="1" applyFill="1" applyBorder="1" applyAlignment="1">
      <alignment horizontal="justify" wrapText="1"/>
    </xf>
    <xf numFmtId="173" fontId="6" fillId="0" borderId="0" xfId="0" applyNumberFormat="1" applyFont="1" applyFill="1" applyBorder="1" applyAlignment="1">
      <alignment horizontal="justify" wrapText="1"/>
    </xf>
    <xf numFmtId="49" fontId="10" fillId="0" borderId="0" xfId="0" applyNumberFormat="1" applyFont="1" applyFill="1" applyBorder="1" applyAlignment="1">
      <alignment horizontal="justify" wrapText="1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 wrapText="1"/>
      <protection locked="0"/>
    </xf>
    <xf numFmtId="4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wrapText="1"/>
      <protection locked="0"/>
    </xf>
    <xf numFmtId="49" fontId="8" fillId="0" borderId="12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justify" vertical="center" wrapText="1"/>
    </xf>
    <xf numFmtId="49" fontId="8" fillId="0" borderId="11" xfId="0" applyNumberFormat="1" applyFont="1" applyFill="1" applyBorder="1" applyAlignment="1">
      <alignment horizontal="center" wrapText="1"/>
    </xf>
    <xf numFmtId="43" fontId="8" fillId="0" borderId="0" xfId="62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49" fontId="16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4" fontId="52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/>
    </xf>
    <xf numFmtId="165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65" fontId="0" fillId="33" borderId="0" xfId="0" applyNumberFormat="1" applyFill="1" applyBorder="1" applyAlignment="1">
      <alignment horizontal="left"/>
    </xf>
    <xf numFmtId="4" fontId="0" fillId="33" borderId="0" xfId="0" applyNumberFormat="1" applyFill="1" applyBorder="1" applyAlignment="1">
      <alignment horizontal="left"/>
    </xf>
    <xf numFmtId="165" fontId="0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65" fontId="5" fillId="33" borderId="0" xfId="0" applyNumberFormat="1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 horizontal="left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80" fillId="0" borderId="0" xfId="0" applyFont="1" applyFill="1" applyBorder="1" applyAlignment="1">
      <alignment horizontal="center"/>
    </xf>
    <xf numFmtId="49" fontId="80" fillId="0" borderId="0" xfId="0" applyNumberFormat="1" applyFont="1" applyFill="1" applyBorder="1" applyAlignment="1">
      <alignment horizontal="center" wrapText="1"/>
    </xf>
    <xf numFmtId="49" fontId="80" fillId="0" borderId="0" xfId="0" applyNumberFormat="1" applyFont="1" applyFill="1" applyBorder="1" applyAlignment="1">
      <alignment/>
    </xf>
    <xf numFmtId="49" fontId="8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81" fillId="0" borderId="0" xfId="0" applyNumberFormat="1" applyFont="1" applyFill="1" applyBorder="1" applyAlignment="1">
      <alignment/>
    </xf>
    <xf numFmtId="0" fontId="6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165" fontId="0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7" fillId="35" borderId="0" xfId="0" applyFont="1" applyFill="1" applyAlignment="1">
      <alignment horizontal="center" vertical="top"/>
    </xf>
    <xf numFmtId="165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7" fillId="0" borderId="0" xfId="0" applyFont="1" applyAlignment="1">
      <alignment horizontal="center" vertical="top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35" borderId="0" xfId="0" applyNumberFormat="1" applyFont="1" applyFill="1" applyAlignment="1">
      <alignment horizontal="center" vertical="top"/>
    </xf>
    <xf numFmtId="165" fontId="0" fillId="35" borderId="0" xfId="0" applyNumberFormat="1" applyFill="1" applyAlignment="1">
      <alignment/>
    </xf>
    <xf numFmtId="165" fontId="5" fillId="33" borderId="0" xfId="0" applyNumberFormat="1" applyFont="1" applyFill="1" applyBorder="1" applyAlignment="1">
      <alignment horizontal="center" vertical="top"/>
    </xf>
    <xf numFmtId="0" fontId="0" fillId="33" borderId="0" xfId="0" applyFill="1" applyBorder="1" applyAlignment="1">
      <alignment/>
    </xf>
    <xf numFmtId="49" fontId="5" fillId="33" borderId="0" xfId="0" applyNumberFormat="1" applyFont="1" applyFill="1" applyBorder="1" applyAlignment="1">
      <alignment horizontal="center" vertical="top"/>
    </xf>
    <xf numFmtId="1" fontId="0" fillId="33" borderId="0" xfId="0" applyNumberFormat="1" applyFill="1" applyBorder="1" applyAlignment="1">
      <alignment/>
    </xf>
    <xf numFmtId="3" fontId="5" fillId="33" borderId="0" xfId="0" applyNumberFormat="1" applyFont="1" applyFill="1" applyBorder="1" applyAlignment="1">
      <alignment horizontal="center" vertical="top"/>
    </xf>
    <xf numFmtId="165" fontId="0" fillId="33" borderId="0" xfId="0" applyNumberFormat="1" applyFont="1" applyFill="1" applyBorder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165" fontId="82" fillId="0" borderId="0" xfId="0" applyNumberFormat="1" applyFont="1" applyAlignment="1">
      <alignment horizontal="center" vertical="top"/>
    </xf>
    <xf numFmtId="165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65" fontId="22" fillId="0" borderId="0" xfId="0" applyNumberFormat="1" applyFont="1" applyAlignment="1">
      <alignment horizontal="center" vertical="top"/>
    </xf>
    <xf numFmtId="0" fontId="7" fillId="0" borderId="0" xfId="0" applyFont="1" applyFill="1" applyAlignment="1">
      <alignment vertical="top"/>
    </xf>
    <xf numFmtId="174" fontId="7" fillId="33" borderId="0" xfId="0" applyNumberFormat="1" applyFont="1" applyFill="1" applyAlignment="1">
      <alignment horizontal="center" vertical="top"/>
    </xf>
    <xf numFmtId="174" fontId="7" fillId="0" borderId="0" xfId="0" applyNumberFormat="1" applyFont="1" applyAlignment="1">
      <alignment horizontal="center" vertical="top"/>
    </xf>
    <xf numFmtId="174" fontId="7" fillId="0" borderId="0" xfId="0" applyNumberFormat="1" applyFont="1" applyFill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174" fontId="7" fillId="0" borderId="0" xfId="0" applyNumberFormat="1" applyFont="1" applyFill="1" applyAlignment="1">
      <alignment horizontal="center" vertical="top"/>
    </xf>
    <xf numFmtId="4" fontId="7" fillId="0" borderId="0" xfId="0" applyNumberFormat="1" applyFont="1" applyFill="1" applyAlignment="1">
      <alignment horizontal="center" vertical="top"/>
    </xf>
    <xf numFmtId="4" fontId="7" fillId="0" borderId="0" xfId="0" applyNumberFormat="1" applyFont="1" applyAlignment="1">
      <alignment horizontal="center" vertical="top"/>
    </xf>
    <xf numFmtId="4" fontId="7" fillId="0" borderId="0" xfId="0" applyNumberFormat="1" applyFont="1" applyFill="1" applyAlignment="1">
      <alignment horizontal="center" vertical="top" wrapText="1"/>
    </xf>
    <xf numFmtId="4" fontId="7" fillId="0" borderId="0" xfId="0" applyNumberFormat="1" applyFont="1" applyFill="1" applyAlignment="1">
      <alignment vertical="top"/>
    </xf>
    <xf numFmtId="4" fontId="7" fillId="0" borderId="0" xfId="0" applyNumberFormat="1" applyFont="1" applyAlignment="1">
      <alignment vertical="top"/>
    </xf>
    <xf numFmtId="4" fontId="3" fillId="0" borderId="0" xfId="0" applyNumberFormat="1" applyFont="1" applyFill="1" applyAlignment="1">
      <alignment vertical="top"/>
    </xf>
    <xf numFmtId="4" fontId="22" fillId="0" borderId="0" xfId="0" applyNumberFormat="1" applyFont="1" applyAlignment="1">
      <alignment vertical="top"/>
    </xf>
    <xf numFmtId="4" fontId="6" fillId="0" borderId="0" xfId="0" applyNumberFormat="1" applyFont="1" applyFill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wrapText="1"/>
    </xf>
    <xf numFmtId="174" fontId="8" fillId="0" borderId="11" xfId="0" applyNumberFormat="1" applyFont="1" applyFill="1" applyBorder="1" applyAlignment="1">
      <alignment horizontal="center"/>
    </xf>
    <xf numFmtId="174" fontId="8" fillId="0" borderId="0" xfId="0" applyNumberFormat="1" applyFont="1" applyFill="1" applyBorder="1" applyAlignment="1">
      <alignment horizontal="center" wrapText="1"/>
    </xf>
    <xf numFmtId="174" fontId="8" fillId="0" borderId="0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 wrapText="1"/>
    </xf>
    <xf numFmtId="174" fontId="10" fillId="0" borderId="0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80" fillId="0" borderId="0" xfId="0" applyNumberFormat="1" applyFont="1" applyFill="1" applyBorder="1" applyAlignment="1">
      <alignment horizontal="justify" wrapText="1"/>
    </xf>
    <xf numFmtId="174" fontId="80" fillId="0" borderId="0" xfId="0" applyNumberFormat="1" applyFont="1" applyFill="1" applyBorder="1" applyAlignment="1">
      <alignment horizontal="center" wrapText="1"/>
    </xf>
    <xf numFmtId="174" fontId="80" fillId="0" borderId="0" xfId="0" applyNumberFormat="1" applyFont="1" applyFill="1" applyBorder="1" applyAlignment="1">
      <alignment horizontal="center"/>
    </xf>
    <xf numFmtId="174" fontId="6" fillId="35" borderId="0" xfId="0" applyNumberFormat="1" applyFont="1" applyFill="1" applyBorder="1" applyAlignment="1">
      <alignment horizontal="center"/>
    </xf>
    <xf numFmtId="174" fontId="81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 vertical="center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8" fillId="0" borderId="0" xfId="0" applyNumberFormat="1" applyFont="1" applyBorder="1" applyAlignment="1">
      <alignment vertical="top"/>
    </xf>
    <xf numFmtId="174" fontId="6" fillId="0" borderId="0" xfId="0" applyNumberFormat="1" applyFont="1" applyBorder="1" applyAlignment="1">
      <alignment vertical="top"/>
    </xf>
    <xf numFmtId="174" fontId="6" fillId="0" borderId="0" xfId="0" applyNumberFormat="1" applyFont="1" applyFill="1" applyBorder="1" applyAlignment="1">
      <alignment vertical="top"/>
    </xf>
    <xf numFmtId="4" fontId="23" fillId="0" borderId="0" xfId="0" applyNumberFormat="1" applyFont="1" applyFill="1" applyBorder="1" applyAlignment="1">
      <alignment horizontal="center"/>
    </xf>
    <xf numFmtId="49" fontId="81" fillId="0" borderId="0" xfId="0" applyNumberFormat="1" applyFont="1" applyFill="1" applyBorder="1" applyAlignment="1">
      <alignment horizontal="center"/>
    </xf>
    <xf numFmtId="174" fontId="81" fillId="0" borderId="0" xfId="0" applyNumberFormat="1" applyFont="1" applyFill="1" applyBorder="1" applyAlignment="1">
      <alignment horizontal="center" wrapText="1"/>
    </xf>
    <xf numFmtId="49" fontId="81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 applyFill="1" applyBorder="1" applyAlignment="1">
      <alignment horizontal="center" wrapText="1"/>
    </xf>
    <xf numFmtId="174" fontId="8" fillId="0" borderId="11" xfId="62" applyNumberFormat="1" applyFont="1" applyFill="1" applyBorder="1" applyAlignment="1">
      <alignment horizontal="center" wrapText="1"/>
    </xf>
    <xf numFmtId="174" fontId="6" fillId="0" borderId="0" xfId="0" applyNumberFormat="1" applyFont="1" applyFill="1" applyAlignment="1">
      <alignment horizontal="center"/>
    </xf>
    <xf numFmtId="174" fontId="17" fillId="0" borderId="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vertical="top" wrapText="1"/>
      <protection locked="0"/>
    </xf>
    <xf numFmtId="174" fontId="2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top"/>
    </xf>
    <xf numFmtId="49" fontId="8" fillId="0" borderId="0" xfId="0" applyNumberFormat="1" applyFont="1" applyFill="1" applyAlignment="1">
      <alignment horizontal="center" vertical="top" wrapText="1"/>
    </xf>
    <xf numFmtId="4" fontId="80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vertical="top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" fontId="6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4" fontId="6" fillId="0" borderId="10" xfId="0" applyNumberFormat="1" applyFont="1" applyFill="1" applyBorder="1" applyAlignment="1" applyProtection="1">
      <alignment horizontal="center" vertical="top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3" fontId="6" fillId="0" borderId="12" xfId="0" applyNumberFormat="1" applyFont="1" applyFill="1" applyBorder="1" applyAlignment="1" applyProtection="1">
      <alignment horizontal="center" vertical="top" wrapText="1"/>
      <protection locked="0"/>
    </xf>
    <xf numFmtId="3" fontId="6" fillId="0" borderId="11" xfId="0" applyNumberFormat="1" applyFont="1" applyBorder="1" applyAlignment="1">
      <alignment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 applyProtection="1">
      <alignment vertical="top" wrapText="1"/>
      <protection locked="0"/>
    </xf>
    <xf numFmtId="4" fontId="6" fillId="0" borderId="1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8" fillId="0" borderId="14" xfId="0" applyFont="1" applyBorder="1" applyAlignment="1" applyProtection="1">
      <alignment horizontal="left" vertical="top" wrapText="1"/>
      <protection locked="0"/>
    </xf>
    <xf numFmtId="174" fontId="8" fillId="33" borderId="14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4" xfId="0" applyNumberFormat="1" applyFont="1" applyBorder="1" applyAlignment="1">
      <alignment horizontal="center" vertical="top" wrapText="1"/>
    </xf>
    <xf numFmtId="174" fontId="6" fillId="33" borderId="14" xfId="0" applyNumberFormat="1" applyFont="1" applyFill="1" applyBorder="1" applyAlignment="1" applyProtection="1">
      <alignment horizontal="center" vertical="top" wrapText="1"/>
      <protection locked="0"/>
    </xf>
    <xf numFmtId="174" fontId="6" fillId="33" borderId="14" xfId="0" applyNumberFormat="1" applyFont="1" applyFill="1" applyBorder="1" applyAlignment="1">
      <alignment horizontal="center" vertical="top"/>
    </xf>
    <xf numFmtId="174" fontId="6" fillId="33" borderId="14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 applyProtection="1">
      <alignment vertical="top" wrapText="1"/>
      <protection locked="0"/>
    </xf>
    <xf numFmtId="49" fontId="6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justify" vertical="top" wrapText="1"/>
    </xf>
    <xf numFmtId="0" fontId="8" fillId="0" borderId="14" xfId="0" applyFont="1" applyBorder="1" applyAlignment="1">
      <alignment vertical="top" wrapText="1"/>
    </xf>
    <xf numFmtId="174" fontId="8" fillId="33" borderId="14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justify" vertical="top" wrapText="1"/>
    </xf>
    <xf numFmtId="2" fontId="6" fillId="0" borderId="14" xfId="0" applyNumberFormat="1" applyFont="1" applyBorder="1" applyAlignment="1">
      <alignment vertical="top" wrapText="1"/>
    </xf>
    <xf numFmtId="174" fontId="6" fillId="33" borderId="14" xfId="62" applyNumberFormat="1" applyFont="1" applyFill="1" applyBorder="1" applyAlignment="1">
      <alignment horizontal="center" vertical="top"/>
    </xf>
    <xf numFmtId="0" fontId="6" fillId="0" borderId="14" xfId="54" applyFont="1" applyFill="1" applyBorder="1" applyAlignment="1" applyProtection="1">
      <alignment vertical="top" wrapText="1"/>
      <protection locked="0"/>
    </xf>
    <xf numFmtId="0" fontId="8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174" fontId="6" fillId="35" borderId="14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6" fillId="0" borderId="14" xfId="54" applyFont="1" applyFill="1" applyBorder="1" applyAlignment="1" applyProtection="1">
      <alignment horizontal="left" vertical="top" wrapText="1"/>
      <protection locked="0"/>
    </xf>
    <xf numFmtId="49" fontId="83" fillId="0" borderId="14" xfId="0" applyNumberFormat="1" applyFont="1" applyFill="1" applyBorder="1" applyAlignment="1">
      <alignment horizontal="center" vertical="top" wrapText="1"/>
    </xf>
    <xf numFmtId="0" fontId="83" fillId="0" borderId="14" xfId="0" applyFont="1" applyFill="1" applyBorder="1" applyAlignment="1">
      <alignment vertical="top" wrapText="1"/>
    </xf>
    <xf numFmtId="174" fontId="83" fillId="0" borderId="14" xfId="0" applyNumberFormat="1" applyFont="1" applyFill="1" applyBorder="1" applyAlignment="1" applyProtection="1">
      <alignment horizontal="center" vertical="top" wrapText="1"/>
      <protection locked="0"/>
    </xf>
    <xf numFmtId="174" fontId="83" fillId="33" borderId="14" xfId="0" applyNumberFormat="1" applyFont="1" applyFill="1" applyBorder="1" applyAlignment="1">
      <alignment horizontal="center" vertical="top"/>
    </xf>
    <xf numFmtId="174" fontId="83" fillId="33" borderId="14" xfId="0" applyNumberFormat="1" applyFont="1" applyFill="1" applyBorder="1" applyAlignment="1">
      <alignment horizontal="center" vertical="top" wrapText="1"/>
    </xf>
    <xf numFmtId="174" fontId="83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83" fillId="0" borderId="14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>
      <alignment vertical="top" wrapText="1"/>
    </xf>
    <xf numFmtId="0" fontId="83" fillId="0" borderId="0" xfId="0" applyFont="1" applyFill="1" applyAlignment="1">
      <alignment vertical="top" wrapText="1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>
      <alignment vertical="top" wrapText="1"/>
    </xf>
    <xf numFmtId="174" fontId="6" fillId="0" borderId="14" xfId="0" applyNumberFormat="1" applyFont="1" applyFill="1" applyBorder="1" applyAlignment="1" applyProtection="1">
      <alignment horizontal="center" vertical="top" wrapText="1"/>
      <protection locked="0"/>
    </xf>
    <xf numFmtId="174" fontId="83" fillId="0" borderId="14" xfId="0" applyNumberFormat="1" applyFont="1" applyFill="1" applyBorder="1" applyAlignment="1">
      <alignment horizontal="center" vertical="top"/>
    </xf>
    <xf numFmtId="174" fontId="83" fillId="0" borderId="14" xfId="0" applyNumberFormat="1" applyFont="1" applyFill="1" applyBorder="1" applyAlignment="1">
      <alignment horizontal="center" vertical="top" wrapText="1"/>
    </xf>
    <xf numFmtId="49" fontId="83" fillId="33" borderId="14" xfId="0" applyNumberFormat="1" applyFont="1" applyFill="1" applyBorder="1" applyAlignment="1">
      <alignment horizontal="center" vertical="top" wrapText="1"/>
    </xf>
    <xf numFmtId="0" fontId="83" fillId="33" borderId="14" xfId="0" applyFont="1" applyFill="1" applyBorder="1" applyAlignment="1">
      <alignment vertical="top" wrapText="1"/>
    </xf>
    <xf numFmtId="0" fontId="84" fillId="33" borderId="0" xfId="0" applyFont="1" applyFill="1" applyAlignment="1">
      <alignment horizontal="center" vertical="top"/>
    </xf>
    <xf numFmtId="49" fontId="6" fillId="33" borderId="14" xfId="0" applyNumberFormat="1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6" fillId="33" borderId="14" xfId="0" applyFont="1" applyFill="1" applyBorder="1" applyAlignment="1" applyProtection="1">
      <alignment vertical="top" wrapText="1"/>
      <protection locked="0"/>
    </xf>
    <xf numFmtId="174" fontId="6" fillId="0" borderId="14" xfId="0" applyNumberFormat="1" applyFont="1" applyFill="1" applyBorder="1" applyAlignment="1">
      <alignment horizontal="center" vertical="top"/>
    </xf>
    <xf numFmtId="174" fontId="6" fillId="0" borderId="14" xfId="0" applyNumberFormat="1" applyFont="1" applyFill="1" applyBorder="1" applyAlignment="1">
      <alignment horizontal="center" vertical="top" wrapText="1"/>
    </xf>
    <xf numFmtId="174" fontId="8" fillId="0" borderId="14" xfId="0" applyNumberFormat="1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6" fillId="0" borderId="14" xfId="0" applyNumberFormat="1" applyFont="1" applyFill="1" applyBorder="1" applyAlignment="1" applyProtection="1">
      <alignment vertical="top" wrapText="1"/>
      <protection locked="0"/>
    </xf>
    <xf numFmtId="49" fontId="85" fillId="0" borderId="14" xfId="0" applyNumberFormat="1" applyFont="1" applyFill="1" applyBorder="1" applyAlignment="1">
      <alignment horizontal="center" vertical="top" wrapText="1"/>
    </xf>
    <xf numFmtId="49" fontId="86" fillId="0" borderId="14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justify" vertical="top" wrapText="1"/>
    </xf>
    <xf numFmtId="0" fontId="83" fillId="0" borderId="14" xfId="0" applyFont="1" applyFill="1" applyBorder="1" applyAlignment="1" applyProtection="1">
      <alignment horizontal="left" vertical="top" wrapText="1"/>
      <protection locked="0"/>
    </xf>
    <xf numFmtId="173" fontId="6" fillId="0" borderId="0" xfId="0" applyNumberFormat="1" applyFont="1" applyFill="1" applyBorder="1" applyAlignment="1">
      <alignment horizontal="justify" vertical="top" wrapText="1"/>
    </xf>
    <xf numFmtId="174" fontId="6" fillId="33" borderId="0" xfId="0" applyNumberFormat="1" applyFont="1" applyFill="1" applyAlignment="1">
      <alignment horizontal="center" vertical="top"/>
    </xf>
    <xf numFmtId="174" fontId="6" fillId="0" borderId="0" xfId="0" applyNumberFormat="1" applyFont="1" applyAlignment="1">
      <alignment horizontal="center" vertical="top"/>
    </xf>
    <xf numFmtId="174" fontId="6" fillId="0" borderId="0" xfId="0" applyNumberFormat="1" applyFont="1" applyFill="1" applyAlignment="1">
      <alignment horizontal="center" vertical="top" wrapText="1"/>
    </xf>
    <xf numFmtId="174" fontId="8" fillId="0" borderId="14" xfId="0" applyNumberFormat="1" applyFont="1" applyFill="1" applyBorder="1" applyAlignment="1">
      <alignment horizontal="center" vertical="top"/>
    </xf>
    <xf numFmtId="174" fontId="8" fillId="0" borderId="14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174" fontId="6" fillId="35" borderId="0" xfId="0" applyNumberFormat="1" applyFont="1" applyFill="1" applyBorder="1" applyAlignment="1">
      <alignment horizontal="center" wrapText="1"/>
    </xf>
    <xf numFmtId="174" fontId="83" fillId="35" borderId="14" xfId="0" applyNumberFormat="1" applyFont="1" applyFill="1" applyBorder="1" applyAlignment="1">
      <alignment horizontal="center" vertical="top"/>
    </xf>
    <xf numFmtId="0" fontId="8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wrapText="1" shrinkToFit="1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wrapText="1" shrinkToFit="1"/>
    </xf>
    <xf numFmtId="0" fontId="27" fillId="0" borderId="14" xfId="0" applyFont="1" applyFill="1" applyBorder="1" applyAlignment="1">
      <alignment horizontal="center" vertical="top" wrapText="1"/>
    </xf>
    <xf numFmtId="0" fontId="27" fillId="33" borderId="14" xfId="0" applyFont="1" applyFill="1" applyBorder="1" applyAlignment="1">
      <alignment horizontal="center" vertical="top" wrapText="1"/>
    </xf>
    <xf numFmtId="0" fontId="28" fillId="33" borderId="14" xfId="0" applyFont="1" applyFill="1" applyBorder="1" applyAlignment="1">
      <alignment vertical="top" wrapText="1"/>
    </xf>
    <xf numFmtId="3" fontId="28" fillId="33" borderId="14" xfId="0" applyNumberFormat="1" applyFont="1" applyFill="1" applyBorder="1" applyAlignment="1">
      <alignment vertical="top" wrapText="1"/>
    </xf>
    <xf numFmtId="0" fontId="29" fillId="33" borderId="14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horizontal="left" vertical="top" wrapText="1"/>
    </xf>
    <xf numFmtId="0" fontId="88" fillId="33" borderId="14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horizontal="justify" vertical="top" wrapText="1"/>
    </xf>
    <xf numFmtId="0" fontId="7" fillId="33" borderId="14" xfId="0" applyFont="1" applyFill="1" applyBorder="1" applyAlignment="1">
      <alignment vertical="top" wrapText="1"/>
    </xf>
    <xf numFmtId="0" fontId="89" fillId="33" borderId="14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88" fillId="33" borderId="14" xfId="0" applyFont="1" applyFill="1" applyBorder="1" applyAlignment="1">
      <alignment wrapText="1"/>
    </xf>
    <xf numFmtId="0" fontId="89" fillId="0" borderId="14" xfId="0" applyFont="1" applyBorder="1" applyAlignment="1">
      <alignment vertical="top" wrapText="1"/>
    </xf>
    <xf numFmtId="0" fontId="90" fillId="33" borderId="14" xfId="0" applyFont="1" applyFill="1" applyBorder="1" applyAlignment="1">
      <alignment vertical="top" wrapText="1"/>
    </xf>
    <xf numFmtId="0" fontId="30" fillId="0" borderId="0" xfId="0" applyFont="1" applyFill="1" applyAlignment="1">
      <alignment horizontal="center"/>
    </xf>
    <xf numFmtId="0" fontId="31" fillId="0" borderId="0" xfId="0" applyFont="1" applyFill="1" applyBorder="1" applyAlignment="1">
      <alignment vertical="top" wrapText="1" shrinkToFi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27" fillId="33" borderId="14" xfId="0" applyFont="1" applyFill="1" applyBorder="1" applyAlignment="1">
      <alignment horizontal="center" vertical="top" wrapText="1"/>
    </xf>
    <xf numFmtId="0" fontId="27" fillId="33" borderId="14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32" fillId="0" borderId="0" xfId="54" applyFont="1" applyFill="1" applyBorder="1" applyAlignment="1">
      <alignment wrapText="1"/>
      <protection/>
    </xf>
    <xf numFmtId="165" fontId="6" fillId="0" borderId="16" xfId="0" applyNumberFormat="1" applyFont="1" applyBorder="1" applyAlignment="1">
      <alignment horizontal="right" wrapText="1"/>
    </xf>
    <xf numFmtId="0" fontId="8" fillId="0" borderId="10" xfId="54" applyFont="1" applyFill="1" applyBorder="1" applyAlignment="1">
      <alignment horizontal="center" wrapText="1"/>
      <protection/>
    </xf>
    <xf numFmtId="0" fontId="8" fillId="0" borderId="10" xfId="0" applyFont="1" applyFill="1" applyBorder="1" applyAlignment="1">
      <alignment wrapText="1"/>
    </xf>
    <xf numFmtId="0" fontId="8" fillId="0" borderId="17" xfId="54" applyFont="1" applyFill="1" applyBorder="1" applyAlignment="1">
      <alignment horizontal="left" wrapText="1"/>
      <protection/>
    </xf>
    <xf numFmtId="4" fontId="8" fillId="0" borderId="11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20" xfId="0" applyFont="1" applyBorder="1" applyAlignment="1">
      <alignment wrapText="1"/>
    </xf>
    <xf numFmtId="4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4" fontId="6" fillId="0" borderId="21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28" fillId="0" borderId="14" xfId="0" applyFont="1" applyFill="1" applyBorder="1" applyAlignment="1">
      <alignment vertical="top" wrapText="1"/>
    </xf>
    <xf numFmtId="174" fontId="4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1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4" fontId="6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righ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0" fontId="60" fillId="0" borderId="0" xfId="0" applyFont="1" applyFill="1" applyAlignment="1">
      <alignment wrapText="1"/>
    </xf>
    <xf numFmtId="173" fontId="15" fillId="0" borderId="0" xfId="0" applyNumberFormat="1" applyFont="1" applyFill="1" applyAlignment="1">
      <alignment horizontal="center" vertical="center" wrapText="1"/>
    </xf>
    <xf numFmtId="0" fontId="60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top" wrapText="1"/>
    </xf>
    <xf numFmtId="0" fontId="27" fillId="33" borderId="14" xfId="0" applyFont="1" applyFill="1" applyBorder="1" applyAlignment="1">
      <alignment vertical="top" wrapText="1"/>
    </xf>
    <xf numFmtId="0" fontId="6" fillId="0" borderId="0" xfId="0" applyFont="1" applyAlignment="1">
      <alignment horizontal="right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8" fillId="0" borderId="0" xfId="54" applyFont="1" applyFill="1" applyBorder="1" applyAlignment="1">
      <alignment horizontal="center" wrapText="1"/>
      <protection/>
    </xf>
    <xf numFmtId="0" fontId="8" fillId="0" borderId="0" xfId="54" applyNumberFormat="1" applyFont="1" applyFill="1" applyBorder="1" applyAlignment="1">
      <alignment horizontal="center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nelnik\Documents\NetSpeakerphone\Received%20Files\3-31-4-3%20(&#1050;&#1086;&#1074;&#1088;&#1080;&#1075;&#1080;&#1085;&#1072;%20&#1051;_&#1060;_)\&#1055;&#1088;&#1080;&#1083;&#1086;&#1078;&#1077;&#1085;&#1080;&#1103;%20&#1082;%20&#1087;&#1088;&#1086;&#1077;&#1082;&#1090;&#1091;%20&#1088;&#1077;&#1096;&#1077;&#1085;&#1080;&#1103;%202015-2017%20&#1089;%20&#1092;&#1086;&#1088;&#1084;&#1091;&#1083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1"/>
      <sheetName val="доходы(2)"/>
      <sheetName val="расходы 2015"/>
      <sheetName val="расх 2016-2017 годы"/>
      <sheetName val="источники 5"/>
      <sheetName val="источ (6)"/>
      <sheetName val="программные 2015"/>
      <sheetName val="програм2016-2017"/>
      <sheetName val="администрат (9)"/>
      <sheetName val="адм источ(10)"/>
      <sheetName val="норматив (11)"/>
      <sheetName val="струк (12)"/>
      <sheetName val="мун долг (13)"/>
      <sheetName val="прил 14 (1)дотац РК"/>
      <sheetName val="прил14(2)дотация"/>
      <sheetName val="прил14 (3)"/>
      <sheetName val="прил14(4)"/>
      <sheetName val="прил 14 (5)"/>
      <sheetName val="газифик 14 (6)"/>
      <sheetName val="прил 14(7)"/>
      <sheetName val="безопасн 14(8)"/>
      <sheetName val="прил 14(9)"/>
      <sheetName val="прил14(10)"/>
      <sheetName val="админ 14 (11)"/>
      <sheetName val="админ14 (12)"/>
      <sheetName val="прил 14(13)"/>
      <sheetName val="прил 15(1)"/>
      <sheetName val="прил 15(2)"/>
      <sheetName val="прил 15(3)"/>
      <sheetName val="прил 15(4)"/>
      <sheetName val="прил 15(5)"/>
      <sheetName val="прил 15(6)"/>
      <sheetName val="прил 15(7)"/>
      <sheetName val="прил 15 (8)"/>
      <sheetName val="прил 15(9)"/>
      <sheetName val="прил 15(10)"/>
    </sheetNames>
    <sheetDataSet>
      <sheetData sheetId="2">
        <row r="103">
          <cell r="E103">
            <v>0</v>
          </cell>
        </row>
        <row r="162">
          <cell r="E162">
            <v>0</v>
          </cell>
        </row>
        <row r="292">
          <cell r="E292">
            <v>0</v>
          </cell>
        </row>
        <row r="332">
          <cell r="E332">
            <v>0</v>
          </cell>
        </row>
        <row r="335">
          <cell r="E3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12"/>
  <sheetViews>
    <sheetView view="pageBreakPreview" zoomScaleNormal="75" zoomScaleSheetLayoutView="100" workbookViewId="0" topLeftCell="A205">
      <selection activeCell="G7" sqref="G7:J7"/>
    </sheetView>
  </sheetViews>
  <sheetFormatPr defaultColWidth="9.00390625" defaultRowHeight="12.75"/>
  <cols>
    <col min="1" max="1" width="4.00390625" style="1" customWidth="1"/>
    <col min="2" max="2" width="5.125" style="1" customWidth="1"/>
    <col min="3" max="3" width="9.375" style="1" customWidth="1"/>
    <col min="4" max="4" width="5.75390625" style="1" customWidth="1"/>
    <col min="5" max="5" width="7.875" style="1" customWidth="1"/>
    <col min="6" max="6" width="6.125" style="1" customWidth="1"/>
    <col min="7" max="7" width="79.625" style="1" customWidth="1"/>
    <col min="8" max="8" width="17.75390625" style="130" hidden="1" customWidth="1"/>
    <col min="9" max="9" width="15.375" style="0" hidden="1" customWidth="1"/>
    <col min="10" max="10" width="15.75390625" style="7" bestFit="1" customWidth="1"/>
    <col min="11" max="11" width="14.25390625" style="139" customWidth="1"/>
    <col min="12" max="12" width="9.125" style="116" customWidth="1"/>
    <col min="15" max="15" width="9.25390625" style="0" bestFit="1" customWidth="1"/>
    <col min="16" max="16" width="11.00390625" style="0" bestFit="1" customWidth="1"/>
  </cols>
  <sheetData>
    <row r="1" ht="18.75" hidden="1"/>
    <row r="2" spans="1:10" ht="18.75">
      <c r="A2" s="42"/>
      <c r="B2" s="42"/>
      <c r="C2" s="42"/>
      <c r="D2" s="42"/>
      <c r="E2" s="42"/>
      <c r="F2" s="42"/>
      <c r="G2" s="348" t="s">
        <v>173</v>
      </c>
      <c r="H2" s="348"/>
      <c r="I2" s="348"/>
      <c r="J2" s="348"/>
    </row>
    <row r="3" spans="1:10" ht="16.5" customHeight="1">
      <c r="A3" s="42"/>
      <c r="B3" s="42"/>
      <c r="C3" s="42"/>
      <c r="D3" s="42"/>
      <c r="E3" s="42"/>
      <c r="F3" s="42"/>
      <c r="G3" s="350" t="s">
        <v>819</v>
      </c>
      <c r="H3" s="351"/>
      <c r="I3" s="351"/>
      <c r="J3" s="351"/>
    </row>
    <row r="4" spans="1:10" ht="16.5" customHeight="1">
      <c r="A4" s="42"/>
      <c r="B4" s="42"/>
      <c r="C4" s="42"/>
      <c r="D4" s="42"/>
      <c r="E4" s="42"/>
      <c r="F4" s="42"/>
      <c r="G4" s="350" t="s">
        <v>820</v>
      </c>
      <c r="H4" s="351"/>
      <c r="I4" s="351"/>
      <c r="J4" s="351"/>
    </row>
    <row r="5" spans="1:10" ht="16.5" customHeight="1">
      <c r="A5" s="42"/>
      <c r="B5" s="42"/>
      <c r="C5" s="42"/>
      <c r="D5" s="42"/>
      <c r="E5" s="42"/>
      <c r="F5" s="42"/>
      <c r="G5" s="350" t="s">
        <v>1035</v>
      </c>
      <c r="H5" s="351"/>
      <c r="I5" s="351"/>
      <c r="J5" s="351"/>
    </row>
    <row r="6" spans="1:10" ht="18.75">
      <c r="A6" s="42"/>
      <c r="B6" s="42"/>
      <c r="C6" s="42"/>
      <c r="D6" s="42"/>
      <c r="E6" s="42"/>
      <c r="F6" s="42"/>
      <c r="G6" s="211"/>
      <c r="H6" s="211"/>
      <c r="I6" s="131"/>
      <c r="J6" s="131"/>
    </row>
    <row r="7" spans="1:10" ht="18.75">
      <c r="A7" s="42"/>
      <c r="B7" s="42"/>
      <c r="C7" s="42"/>
      <c r="D7" s="42"/>
      <c r="E7" s="42"/>
      <c r="F7" s="42"/>
      <c r="G7" s="348" t="s">
        <v>173</v>
      </c>
      <c r="H7" s="348"/>
      <c r="I7" s="349"/>
      <c r="J7" s="349"/>
    </row>
    <row r="8" spans="1:10" ht="18.75">
      <c r="A8" s="42"/>
      <c r="B8" s="42"/>
      <c r="C8" s="42"/>
      <c r="D8" s="42"/>
      <c r="E8" s="42"/>
      <c r="F8" s="42"/>
      <c r="G8" s="348" t="s">
        <v>174</v>
      </c>
      <c r="H8" s="348"/>
      <c r="I8" s="349"/>
      <c r="J8" s="349"/>
    </row>
    <row r="9" spans="1:10" ht="18.75">
      <c r="A9" s="42"/>
      <c r="B9" s="42"/>
      <c r="C9" s="42"/>
      <c r="D9" s="42"/>
      <c r="E9" s="42"/>
      <c r="F9" s="42"/>
      <c r="G9" s="348" t="s">
        <v>171</v>
      </c>
      <c r="H9" s="348"/>
      <c r="I9" s="349"/>
      <c r="J9" s="349"/>
    </row>
    <row r="10" spans="1:10" ht="18.75">
      <c r="A10" s="42"/>
      <c r="B10" s="42"/>
      <c r="C10" s="42"/>
      <c r="D10" s="42"/>
      <c r="E10" s="42"/>
      <c r="F10" s="42"/>
      <c r="G10" s="348" t="s">
        <v>815</v>
      </c>
      <c r="H10" s="348"/>
      <c r="I10" s="349"/>
      <c r="J10" s="349"/>
    </row>
    <row r="11" spans="1:10" ht="18.75">
      <c r="A11" s="42"/>
      <c r="B11" s="42"/>
      <c r="C11" s="42"/>
      <c r="D11" s="42"/>
      <c r="E11" s="42"/>
      <c r="F11" s="42"/>
      <c r="G11" s="211"/>
      <c r="H11" s="211"/>
      <c r="I11" s="131"/>
      <c r="J11" s="131"/>
    </row>
    <row r="12" spans="1:9" ht="18.75">
      <c r="A12" s="347" t="s">
        <v>102</v>
      </c>
      <c r="B12" s="347"/>
      <c r="C12" s="347"/>
      <c r="D12" s="347"/>
      <c r="E12" s="347"/>
      <c r="F12" s="347"/>
      <c r="G12" s="347"/>
      <c r="H12" s="347"/>
      <c r="I12" s="42"/>
    </row>
    <row r="13" spans="1:9" ht="18.75">
      <c r="A13" s="347" t="s">
        <v>771</v>
      </c>
      <c r="B13" s="347"/>
      <c r="C13" s="347"/>
      <c r="D13" s="347"/>
      <c r="E13" s="347"/>
      <c r="F13" s="347"/>
      <c r="G13" s="347"/>
      <c r="H13" s="347"/>
      <c r="I13" s="42"/>
    </row>
    <row r="14" spans="1:9" ht="18.75">
      <c r="A14" s="212"/>
      <c r="B14" s="212"/>
      <c r="C14" s="212"/>
      <c r="D14" s="212"/>
      <c r="E14" s="212"/>
      <c r="F14" s="212"/>
      <c r="G14" s="213"/>
      <c r="H14" s="214"/>
      <c r="I14" s="42"/>
    </row>
    <row r="15" spans="1:10" ht="37.5">
      <c r="A15" s="353"/>
      <c r="B15" s="353"/>
      <c r="C15" s="353"/>
      <c r="D15" s="353"/>
      <c r="E15" s="353"/>
      <c r="F15" s="354"/>
      <c r="G15" s="215" t="s">
        <v>46</v>
      </c>
      <c r="H15" s="216" t="s">
        <v>172</v>
      </c>
      <c r="I15" s="45" t="s">
        <v>175</v>
      </c>
      <c r="J15" s="217" t="s">
        <v>172</v>
      </c>
    </row>
    <row r="16" spans="1:11" ht="18.75">
      <c r="A16" s="352">
        <v>1</v>
      </c>
      <c r="B16" s="352"/>
      <c r="C16" s="352"/>
      <c r="D16" s="352"/>
      <c r="E16" s="352"/>
      <c r="F16" s="352"/>
      <c r="G16" s="218">
        <v>2</v>
      </c>
      <c r="H16" s="219">
        <v>3</v>
      </c>
      <c r="I16" s="220"/>
      <c r="J16" s="221">
        <v>3</v>
      </c>
      <c r="K16" s="140"/>
    </row>
    <row r="17" spans="1:11" ht="18.75">
      <c r="A17" s="222"/>
      <c r="B17" s="222"/>
      <c r="C17" s="222"/>
      <c r="D17" s="222"/>
      <c r="E17" s="222"/>
      <c r="F17" s="222"/>
      <c r="G17" s="223"/>
      <c r="H17" s="224"/>
      <c r="I17" s="225"/>
      <c r="J17" s="226"/>
      <c r="K17" s="140"/>
    </row>
    <row r="18" spans="1:11" ht="18.75">
      <c r="A18" s="227" t="s">
        <v>48</v>
      </c>
      <c r="B18" s="227" t="s">
        <v>49</v>
      </c>
      <c r="C18" s="227" t="s">
        <v>50</v>
      </c>
      <c r="D18" s="227" t="s">
        <v>49</v>
      </c>
      <c r="E18" s="227" t="s">
        <v>51</v>
      </c>
      <c r="F18" s="227" t="s">
        <v>47</v>
      </c>
      <c r="G18" s="228" t="s">
        <v>35</v>
      </c>
      <c r="H18" s="229">
        <f>SUM(H20,H33,H26,H54,H58,H70,H85,H96,H47,H77,,H116)</f>
        <v>235071.68</v>
      </c>
      <c r="I18" s="229">
        <f>SUM(I20,I33,I26,I54,I58,I70,I85,I96,I47,I77,,I116)</f>
        <v>0</v>
      </c>
      <c r="J18" s="229">
        <f>SUM(J20,J33,J26,J54,J58,J70,J85,J96,J47,J77,,J116)</f>
        <v>235071.68</v>
      </c>
      <c r="K18" s="140"/>
    </row>
    <row r="19" spans="1:11" ht="18.75">
      <c r="A19" s="230"/>
      <c r="B19" s="230"/>
      <c r="C19" s="230"/>
      <c r="D19" s="230"/>
      <c r="E19" s="230"/>
      <c r="F19" s="230"/>
      <c r="G19" s="223"/>
      <c r="H19" s="231"/>
      <c r="I19" s="232"/>
      <c r="J19" s="233"/>
      <c r="K19" s="140"/>
    </row>
    <row r="20" spans="1:11" ht="18.75">
      <c r="A20" s="234" t="s">
        <v>48</v>
      </c>
      <c r="B20" s="234" t="s">
        <v>52</v>
      </c>
      <c r="C20" s="234" t="s">
        <v>50</v>
      </c>
      <c r="D20" s="234" t="s">
        <v>49</v>
      </c>
      <c r="E20" s="234" t="s">
        <v>51</v>
      </c>
      <c r="F20" s="234" t="s">
        <v>47</v>
      </c>
      <c r="G20" s="235" t="s">
        <v>4</v>
      </c>
      <c r="H20" s="229">
        <f>H21</f>
        <v>187100</v>
      </c>
      <c r="I20" s="229">
        <f>I21</f>
        <v>0</v>
      </c>
      <c r="J20" s="229">
        <f>SUM(J21)</f>
        <v>187100</v>
      </c>
      <c r="K20" s="140"/>
    </row>
    <row r="21" spans="1:17" ht="18.75">
      <c r="A21" s="234" t="s">
        <v>48</v>
      </c>
      <c r="B21" s="234" t="s">
        <v>52</v>
      </c>
      <c r="C21" s="234" t="s">
        <v>53</v>
      </c>
      <c r="D21" s="234" t="s">
        <v>52</v>
      </c>
      <c r="E21" s="234" t="s">
        <v>51</v>
      </c>
      <c r="F21" s="234" t="s">
        <v>54</v>
      </c>
      <c r="G21" s="235" t="s">
        <v>5</v>
      </c>
      <c r="H21" s="229">
        <f>H22+H23+H24</f>
        <v>187100</v>
      </c>
      <c r="I21" s="229">
        <f>I22+I23+I24</f>
        <v>0</v>
      </c>
      <c r="J21" s="229">
        <f>J22+J23+J24</f>
        <v>187100</v>
      </c>
      <c r="K21" s="140"/>
      <c r="O21" s="117"/>
      <c r="P21" s="117"/>
      <c r="Q21" s="117"/>
    </row>
    <row r="22" spans="1:17" ht="97.5">
      <c r="A22" s="236" t="s">
        <v>48</v>
      </c>
      <c r="B22" s="236" t="s">
        <v>52</v>
      </c>
      <c r="C22" s="236" t="s">
        <v>55</v>
      </c>
      <c r="D22" s="236" t="s">
        <v>52</v>
      </c>
      <c r="E22" s="236" t="s">
        <v>51</v>
      </c>
      <c r="F22" s="236" t="s">
        <v>54</v>
      </c>
      <c r="G22" s="237" t="s">
        <v>838</v>
      </c>
      <c r="H22" s="233">
        <v>186405.99</v>
      </c>
      <c r="I22" s="246"/>
      <c r="J22" s="233">
        <f>H22+I22</f>
        <v>186405.99</v>
      </c>
      <c r="K22" s="140"/>
      <c r="O22" s="117"/>
      <c r="P22" s="117"/>
      <c r="Q22" s="117"/>
    </row>
    <row r="23" spans="1:17" ht="131.25">
      <c r="A23" s="236" t="s">
        <v>48</v>
      </c>
      <c r="B23" s="236" t="s">
        <v>52</v>
      </c>
      <c r="C23" s="236" t="s">
        <v>56</v>
      </c>
      <c r="D23" s="236" t="s">
        <v>52</v>
      </c>
      <c r="E23" s="236" t="s">
        <v>51</v>
      </c>
      <c r="F23" s="236" t="s">
        <v>54</v>
      </c>
      <c r="G23" s="237" t="s">
        <v>130</v>
      </c>
      <c r="H23" s="233">
        <v>208.66</v>
      </c>
      <c r="I23" s="232"/>
      <c r="J23" s="233">
        <f>H23+I23</f>
        <v>208.66</v>
      </c>
      <c r="K23" s="140"/>
      <c r="O23" s="117"/>
      <c r="P23" s="117"/>
      <c r="Q23" s="117"/>
    </row>
    <row r="24" spans="1:17" ht="56.25">
      <c r="A24" s="236" t="s">
        <v>48</v>
      </c>
      <c r="B24" s="236" t="s">
        <v>52</v>
      </c>
      <c r="C24" s="236" t="s">
        <v>57</v>
      </c>
      <c r="D24" s="236" t="s">
        <v>52</v>
      </c>
      <c r="E24" s="236" t="s">
        <v>51</v>
      </c>
      <c r="F24" s="236" t="s">
        <v>54</v>
      </c>
      <c r="G24" s="237" t="s">
        <v>131</v>
      </c>
      <c r="H24" s="233">
        <v>485.35</v>
      </c>
      <c r="I24" s="232"/>
      <c r="J24" s="233">
        <f>H24+I24</f>
        <v>485.35</v>
      </c>
      <c r="K24" s="140"/>
      <c r="O24" s="117"/>
      <c r="P24" s="117"/>
      <c r="Q24" s="117"/>
    </row>
    <row r="25" spans="1:17" ht="18.75">
      <c r="A25" s="236"/>
      <c r="B25" s="236"/>
      <c r="C25" s="236"/>
      <c r="D25" s="236"/>
      <c r="E25" s="236"/>
      <c r="F25" s="236"/>
      <c r="G25" s="237"/>
      <c r="H25" s="233"/>
      <c r="I25" s="232"/>
      <c r="J25" s="233"/>
      <c r="K25" s="140"/>
      <c r="O25" s="117"/>
      <c r="P25" s="117"/>
      <c r="Q25" s="117"/>
    </row>
    <row r="26" spans="1:17" ht="56.25">
      <c r="A26" s="234" t="s">
        <v>48</v>
      </c>
      <c r="B26" s="234" t="s">
        <v>160</v>
      </c>
      <c r="C26" s="234" t="s">
        <v>50</v>
      </c>
      <c r="D26" s="234" t="s">
        <v>49</v>
      </c>
      <c r="E26" s="234" t="s">
        <v>51</v>
      </c>
      <c r="F26" s="234" t="s">
        <v>47</v>
      </c>
      <c r="G26" s="238" t="s">
        <v>159</v>
      </c>
      <c r="H26" s="239">
        <f>H27</f>
        <v>4283.9</v>
      </c>
      <c r="I26" s="239">
        <f>I27</f>
        <v>0</v>
      </c>
      <c r="J26" s="239">
        <f>J27</f>
        <v>4283.9</v>
      </c>
      <c r="K26" s="140"/>
      <c r="O26" s="117"/>
      <c r="P26" s="117"/>
      <c r="Q26" s="117"/>
    </row>
    <row r="27" spans="1:17" ht="37.5">
      <c r="A27" s="236" t="s">
        <v>48</v>
      </c>
      <c r="B27" s="236" t="s">
        <v>160</v>
      </c>
      <c r="C27" s="236" t="s">
        <v>53</v>
      </c>
      <c r="D27" s="236" t="s">
        <v>52</v>
      </c>
      <c r="E27" s="236" t="s">
        <v>51</v>
      </c>
      <c r="F27" s="236" t="s">
        <v>54</v>
      </c>
      <c r="G27" s="240" t="s">
        <v>161</v>
      </c>
      <c r="H27" s="233">
        <f>H28+H29+H30+H31</f>
        <v>4283.9</v>
      </c>
      <c r="I27" s="233">
        <v>0</v>
      </c>
      <c r="J27" s="233">
        <f>J28+J29+J30+J31</f>
        <v>4283.9</v>
      </c>
      <c r="K27" s="140"/>
      <c r="O27" s="117"/>
      <c r="P27" s="117"/>
      <c r="Q27" s="117"/>
    </row>
    <row r="28" spans="1:17" ht="37.5">
      <c r="A28" s="236" t="s">
        <v>48</v>
      </c>
      <c r="B28" s="236" t="s">
        <v>160</v>
      </c>
      <c r="C28" s="236" t="s">
        <v>176</v>
      </c>
      <c r="D28" s="236" t="s">
        <v>52</v>
      </c>
      <c r="E28" s="236" t="s">
        <v>51</v>
      </c>
      <c r="F28" s="236" t="s">
        <v>54</v>
      </c>
      <c r="G28" s="241" t="s">
        <v>177</v>
      </c>
      <c r="H28" s="233">
        <v>1600</v>
      </c>
      <c r="I28" s="242"/>
      <c r="J28" s="233">
        <f>H28+I28</f>
        <v>1600</v>
      </c>
      <c r="K28" s="140"/>
      <c r="O28" s="117"/>
      <c r="P28" s="117"/>
      <c r="Q28" s="117"/>
    </row>
    <row r="29" spans="1:17" ht="56.25">
      <c r="A29" s="236" t="s">
        <v>48</v>
      </c>
      <c r="B29" s="236" t="s">
        <v>160</v>
      </c>
      <c r="C29" s="236" t="s">
        <v>181</v>
      </c>
      <c r="D29" s="236" t="s">
        <v>52</v>
      </c>
      <c r="E29" s="236" t="s">
        <v>51</v>
      </c>
      <c r="F29" s="236" t="s">
        <v>54</v>
      </c>
      <c r="G29" s="241" t="s">
        <v>178</v>
      </c>
      <c r="H29" s="233">
        <v>83.9</v>
      </c>
      <c r="I29" s="242"/>
      <c r="J29" s="233">
        <f>H29+I29</f>
        <v>83.9</v>
      </c>
      <c r="K29" s="140"/>
      <c r="O29" s="117"/>
      <c r="P29" s="117"/>
      <c r="Q29" s="117"/>
    </row>
    <row r="30" spans="1:17" ht="75">
      <c r="A30" s="236" t="s">
        <v>48</v>
      </c>
      <c r="B30" s="236" t="s">
        <v>160</v>
      </c>
      <c r="C30" s="236" t="s">
        <v>182</v>
      </c>
      <c r="D30" s="236" t="s">
        <v>52</v>
      </c>
      <c r="E30" s="236" t="s">
        <v>51</v>
      </c>
      <c r="F30" s="236" t="s">
        <v>54</v>
      </c>
      <c r="G30" s="241" t="s">
        <v>179</v>
      </c>
      <c r="H30" s="233">
        <v>2600</v>
      </c>
      <c r="I30" s="242"/>
      <c r="J30" s="233">
        <f>H30+I30</f>
        <v>2600</v>
      </c>
      <c r="K30" s="140"/>
      <c r="O30" s="117"/>
      <c r="P30" s="117"/>
      <c r="Q30" s="117"/>
    </row>
    <row r="31" spans="1:17" ht="75">
      <c r="A31" s="236" t="s">
        <v>48</v>
      </c>
      <c r="B31" s="236" t="s">
        <v>160</v>
      </c>
      <c r="C31" s="236" t="s">
        <v>183</v>
      </c>
      <c r="D31" s="236" t="s">
        <v>52</v>
      </c>
      <c r="E31" s="236" t="s">
        <v>51</v>
      </c>
      <c r="F31" s="236" t="s">
        <v>54</v>
      </c>
      <c r="G31" s="241" t="s">
        <v>180</v>
      </c>
      <c r="H31" s="233">
        <v>0</v>
      </c>
      <c r="I31" s="242">
        <v>0</v>
      </c>
      <c r="J31" s="233">
        <f>H31+I31</f>
        <v>0</v>
      </c>
      <c r="K31" s="140"/>
      <c r="O31" s="117"/>
      <c r="P31" s="117"/>
      <c r="Q31" s="117"/>
    </row>
    <row r="32" spans="1:11" ht="18.75">
      <c r="A32" s="236"/>
      <c r="B32" s="236"/>
      <c r="C32" s="236"/>
      <c r="D32" s="236"/>
      <c r="E32" s="236"/>
      <c r="F32" s="236"/>
      <c r="G32" s="243"/>
      <c r="H32" s="231"/>
      <c r="I32" s="232"/>
      <c r="J32" s="233"/>
      <c r="K32" s="140"/>
    </row>
    <row r="33" spans="1:11" ht="18.75">
      <c r="A33" s="234" t="s">
        <v>48</v>
      </c>
      <c r="B33" s="234" t="s">
        <v>58</v>
      </c>
      <c r="C33" s="234" t="s">
        <v>50</v>
      </c>
      <c r="D33" s="234" t="s">
        <v>49</v>
      </c>
      <c r="E33" s="234" t="s">
        <v>51</v>
      </c>
      <c r="F33" s="234" t="s">
        <v>47</v>
      </c>
      <c r="G33" s="235" t="s">
        <v>6</v>
      </c>
      <c r="H33" s="229">
        <f>H34+H39+H44+H42</f>
        <v>13772</v>
      </c>
      <c r="I33" s="229">
        <f>I34+I39+I44+I42</f>
        <v>0</v>
      </c>
      <c r="J33" s="229">
        <f>H33+I33</f>
        <v>13772</v>
      </c>
      <c r="K33" s="140"/>
    </row>
    <row r="34" spans="1:11" ht="37.5">
      <c r="A34" s="234" t="s">
        <v>48</v>
      </c>
      <c r="B34" s="234" t="s">
        <v>58</v>
      </c>
      <c r="C34" s="234" t="s">
        <v>59</v>
      </c>
      <c r="D34" s="234" t="s">
        <v>49</v>
      </c>
      <c r="E34" s="234" t="s">
        <v>51</v>
      </c>
      <c r="F34" s="234" t="s">
        <v>54</v>
      </c>
      <c r="G34" s="244" t="s">
        <v>23</v>
      </c>
      <c r="H34" s="229">
        <f>H35+H37</f>
        <v>3276</v>
      </c>
      <c r="I34" s="229">
        <f>I35+I37</f>
        <v>0</v>
      </c>
      <c r="J34" s="229">
        <f>J35+J37</f>
        <v>3276</v>
      </c>
      <c r="K34" s="140"/>
    </row>
    <row r="35" spans="1:11" ht="37.5">
      <c r="A35" s="236" t="s">
        <v>48</v>
      </c>
      <c r="B35" s="236" t="s">
        <v>58</v>
      </c>
      <c r="C35" s="236" t="s">
        <v>60</v>
      </c>
      <c r="D35" s="236" t="s">
        <v>52</v>
      </c>
      <c r="E35" s="236" t="s">
        <v>51</v>
      </c>
      <c r="F35" s="236" t="s">
        <v>54</v>
      </c>
      <c r="G35" s="205" t="s">
        <v>24</v>
      </c>
      <c r="H35" s="231">
        <f>H36</f>
        <v>2780</v>
      </c>
      <c r="I35" s="232">
        <f>I36</f>
        <v>0</v>
      </c>
      <c r="J35" s="233">
        <f>H35+I35</f>
        <v>2780</v>
      </c>
      <c r="K35" s="140"/>
    </row>
    <row r="36" spans="1:11" ht="37.5">
      <c r="A36" s="236" t="s">
        <v>48</v>
      </c>
      <c r="B36" s="236" t="s">
        <v>58</v>
      </c>
      <c r="C36" s="236" t="s">
        <v>134</v>
      </c>
      <c r="D36" s="236" t="s">
        <v>52</v>
      </c>
      <c r="E36" s="236" t="s">
        <v>51</v>
      </c>
      <c r="F36" s="236" t="s">
        <v>54</v>
      </c>
      <c r="G36" s="245" t="s">
        <v>135</v>
      </c>
      <c r="H36" s="231">
        <v>2780</v>
      </c>
      <c r="I36" s="232"/>
      <c r="J36" s="233">
        <f>H36+I36</f>
        <v>2780</v>
      </c>
      <c r="K36" s="140"/>
    </row>
    <row r="37" spans="1:11" ht="56.25">
      <c r="A37" s="236" t="s">
        <v>48</v>
      </c>
      <c r="B37" s="236" t="s">
        <v>58</v>
      </c>
      <c r="C37" s="236" t="s">
        <v>61</v>
      </c>
      <c r="D37" s="236" t="s">
        <v>52</v>
      </c>
      <c r="E37" s="236" t="s">
        <v>51</v>
      </c>
      <c r="F37" s="236" t="s">
        <v>54</v>
      </c>
      <c r="G37" s="245" t="s">
        <v>25</v>
      </c>
      <c r="H37" s="231">
        <f>H38</f>
        <v>496</v>
      </c>
      <c r="I37" s="231">
        <f>I38</f>
        <v>0</v>
      </c>
      <c r="J37" s="231">
        <f>J38</f>
        <v>496</v>
      </c>
      <c r="K37" s="140"/>
    </row>
    <row r="38" spans="1:11" ht="56.25">
      <c r="A38" s="236" t="s">
        <v>48</v>
      </c>
      <c r="B38" s="236" t="s">
        <v>58</v>
      </c>
      <c r="C38" s="236" t="s">
        <v>136</v>
      </c>
      <c r="D38" s="236" t="s">
        <v>52</v>
      </c>
      <c r="E38" s="236" t="s">
        <v>51</v>
      </c>
      <c r="F38" s="236" t="s">
        <v>54</v>
      </c>
      <c r="G38" s="245" t="s">
        <v>25</v>
      </c>
      <c r="H38" s="231">
        <v>496</v>
      </c>
      <c r="I38" s="232"/>
      <c r="J38" s="233">
        <f>H38+I38</f>
        <v>496</v>
      </c>
      <c r="K38" s="140"/>
    </row>
    <row r="39" spans="1:11" ht="37.5">
      <c r="A39" s="234" t="s">
        <v>48</v>
      </c>
      <c r="B39" s="234" t="s">
        <v>58</v>
      </c>
      <c r="C39" s="234" t="s">
        <v>53</v>
      </c>
      <c r="D39" s="234" t="s">
        <v>62</v>
      </c>
      <c r="E39" s="234" t="s">
        <v>51</v>
      </c>
      <c r="F39" s="234" t="s">
        <v>54</v>
      </c>
      <c r="G39" s="244" t="s">
        <v>7</v>
      </c>
      <c r="H39" s="229">
        <f>H40+H41</f>
        <v>10139</v>
      </c>
      <c r="I39" s="229">
        <f>I40+I41</f>
        <v>0</v>
      </c>
      <c r="J39" s="229">
        <f>J40+J41</f>
        <v>10139</v>
      </c>
      <c r="K39" s="140"/>
    </row>
    <row r="40" spans="1:11" ht="37.5">
      <c r="A40" s="236" t="s">
        <v>48</v>
      </c>
      <c r="B40" s="236" t="s">
        <v>58</v>
      </c>
      <c r="C40" s="236" t="s">
        <v>55</v>
      </c>
      <c r="D40" s="236" t="s">
        <v>62</v>
      </c>
      <c r="E40" s="236" t="s">
        <v>51</v>
      </c>
      <c r="F40" s="236" t="s">
        <v>54</v>
      </c>
      <c r="G40" s="245" t="s">
        <v>7</v>
      </c>
      <c r="H40" s="231">
        <v>10131</v>
      </c>
      <c r="I40" s="232"/>
      <c r="J40" s="233">
        <f aca="true" t="shared" si="0" ref="J40:J45">H40+I40</f>
        <v>10131</v>
      </c>
      <c r="K40" s="140"/>
    </row>
    <row r="41" spans="1:11" ht="56.25">
      <c r="A41" s="236" t="s">
        <v>48</v>
      </c>
      <c r="B41" s="236" t="s">
        <v>58</v>
      </c>
      <c r="C41" s="236" t="s">
        <v>56</v>
      </c>
      <c r="D41" s="236" t="s">
        <v>62</v>
      </c>
      <c r="E41" s="236" t="s">
        <v>51</v>
      </c>
      <c r="F41" s="236" t="s">
        <v>54</v>
      </c>
      <c r="G41" s="245" t="s">
        <v>759</v>
      </c>
      <c r="H41" s="231">
        <v>8</v>
      </c>
      <c r="I41" s="246"/>
      <c r="J41" s="233">
        <f t="shared" si="0"/>
        <v>8</v>
      </c>
      <c r="K41" s="140"/>
    </row>
    <row r="42" spans="1:11" ht="18.75">
      <c r="A42" s="234" t="s">
        <v>48</v>
      </c>
      <c r="B42" s="234" t="s">
        <v>58</v>
      </c>
      <c r="C42" s="234" t="s">
        <v>63</v>
      </c>
      <c r="D42" s="234" t="s">
        <v>52</v>
      </c>
      <c r="E42" s="234" t="s">
        <v>51</v>
      </c>
      <c r="F42" s="234" t="s">
        <v>54</v>
      </c>
      <c r="G42" s="244" t="s">
        <v>195</v>
      </c>
      <c r="H42" s="229">
        <f>H43</f>
        <v>17</v>
      </c>
      <c r="I42" s="229">
        <f>I43</f>
        <v>0</v>
      </c>
      <c r="J42" s="229">
        <f t="shared" si="0"/>
        <v>17</v>
      </c>
      <c r="K42" s="140"/>
    </row>
    <row r="43" spans="1:11" ht="18.75">
      <c r="A43" s="236" t="s">
        <v>48</v>
      </c>
      <c r="B43" s="236" t="s">
        <v>58</v>
      </c>
      <c r="C43" s="236" t="s">
        <v>66</v>
      </c>
      <c r="D43" s="236" t="s">
        <v>52</v>
      </c>
      <c r="E43" s="236" t="s">
        <v>51</v>
      </c>
      <c r="F43" s="236" t="s">
        <v>54</v>
      </c>
      <c r="G43" s="138" t="s">
        <v>195</v>
      </c>
      <c r="H43" s="231">
        <v>17</v>
      </c>
      <c r="I43" s="246"/>
      <c r="J43" s="233">
        <f t="shared" si="0"/>
        <v>17</v>
      </c>
      <c r="K43" s="140"/>
    </row>
    <row r="44" spans="1:11" ht="37.5">
      <c r="A44" s="234" t="s">
        <v>48</v>
      </c>
      <c r="B44" s="234" t="s">
        <v>58</v>
      </c>
      <c r="C44" s="234" t="s">
        <v>64</v>
      </c>
      <c r="D44" s="234" t="s">
        <v>62</v>
      </c>
      <c r="E44" s="234" t="s">
        <v>51</v>
      </c>
      <c r="F44" s="234" t="s">
        <v>54</v>
      </c>
      <c r="G44" s="244" t="s">
        <v>137</v>
      </c>
      <c r="H44" s="229">
        <f>H45</f>
        <v>340</v>
      </c>
      <c r="I44" s="229">
        <f>I45</f>
        <v>0</v>
      </c>
      <c r="J44" s="229">
        <f t="shared" si="0"/>
        <v>340</v>
      </c>
      <c r="K44" s="140"/>
    </row>
    <row r="45" spans="1:11" ht="56.25">
      <c r="A45" s="236" t="s">
        <v>48</v>
      </c>
      <c r="B45" s="236" t="s">
        <v>58</v>
      </c>
      <c r="C45" s="236" t="s">
        <v>138</v>
      </c>
      <c r="D45" s="236" t="s">
        <v>62</v>
      </c>
      <c r="E45" s="236" t="s">
        <v>51</v>
      </c>
      <c r="F45" s="236" t="s">
        <v>54</v>
      </c>
      <c r="G45" s="247" t="s">
        <v>139</v>
      </c>
      <c r="H45" s="231">
        <v>340</v>
      </c>
      <c r="I45" s="232"/>
      <c r="J45" s="233">
        <f t="shared" si="0"/>
        <v>340</v>
      </c>
      <c r="K45" s="140"/>
    </row>
    <row r="46" spans="1:11" ht="18.75">
      <c r="A46" s="236"/>
      <c r="B46" s="236"/>
      <c r="C46" s="236"/>
      <c r="D46" s="236"/>
      <c r="E46" s="236"/>
      <c r="F46" s="236"/>
      <c r="G46" s="247"/>
      <c r="H46" s="231"/>
      <c r="I46" s="232"/>
      <c r="J46" s="233"/>
      <c r="K46" s="140"/>
    </row>
    <row r="47" spans="1:11" ht="18.75">
      <c r="A47" s="234" t="s">
        <v>48</v>
      </c>
      <c r="B47" s="234" t="s">
        <v>184</v>
      </c>
      <c r="C47" s="234" t="s">
        <v>50</v>
      </c>
      <c r="D47" s="234" t="s">
        <v>49</v>
      </c>
      <c r="E47" s="234" t="s">
        <v>51</v>
      </c>
      <c r="F47" s="234" t="s">
        <v>47</v>
      </c>
      <c r="G47" s="238" t="s">
        <v>185</v>
      </c>
      <c r="H47" s="229">
        <f>H48</f>
        <v>2</v>
      </c>
      <c r="I47" s="229">
        <f>I48</f>
        <v>0</v>
      </c>
      <c r="J47" s="229">
        <f>J48</f>
        <v>2</v>
      </c>
      <c r="K47" s="140"/>
    </row>
    <row r="48" spans="1:11" ht="18.75">
      <c r="A48" s="236" t="s">
        <v>48</v>
      </c>
      <c r="B48" s="236" t="s">
        <v>184</v>
      </c>
      <c r="C48" s="236" t="s">
        <v>89</v>
      </c>
      <c r="D48" s="236" t="s">
        <v>49</v>
      </c>
      <c r="E48" s="236" t="s">
        <v>51</v>
      </c>
      <c r="F48" s="236" t="s">
        <v>54</v>
      </c>
      <c r="G48" s="248" t="s">
        <v>186</v>
      </c>
      <c r="H48" s="231">
        <f>H49+H51</f>
        <v>2</v>
      </c>
      <c r="I48" s="231">
        <f>I49+I51</f>
        <v>0</v>
      </c>
      <c r="J48" s="231">
        <f>J49+J51</f>
        <v>2</v>
      </c>
      <c r="K48" s="140"/>
    </row>
    <row r="49" spans="1:11" ht="18.75">
      <c r="A49" s="236" t="s">
        <v>48</v>
      </c>
      <c r="B49" s="236" t="s">
        <v>184</v>
      </c>
      <c r="C49" s="236" t="s">
        <v>826</v>
      </c>
      <c r="D49" s="236" t="s">
        <v>49</v>
      </c>
      <c r="E49" s="236" t="s">
        <v>51</v>
      </c>
      <c r="F49" s="236" t="s">
        <v>54</v>
      </c>
      <c r="G49" s="248" t="s">
        <v>827</v>
      </c>
      <c r="H49" s="231">
        <f>H50</f>
        <v>1</v>
      </c>
      <c r="I49" s="231">
        <f>I50</f>
        <v>0</v>
      </c>
      <c r="J49" s="231">
        <f>J50</f>
        <v>1</v>
      </c>
      <c r="K49" s="140"/>
    </row>
    <row r="50" spans="1:11" ht="37.5">
      <c r="A50" s="236" t="s">
        <v>48</v>
      </c>
      <c r="B50" s="236" t="s">
        <v>184</v>
      </c>
      <c r="C50" s="236" t="s">
        <v>828</v>
      </c>
      <c r="D50" s="236" t="s">
        <v>58</v>
      </c>
      <c r="E50" s="236" t="s">
        <v>51</v>
      </c>
      <c r="F50" s="236" t="s">
        <v>54</v>
      </c>
      <c r="G50" s="248" t="s">
        <v>829</v>
      </c>
      <c r="H50" s="231">
        <v>1</v>
      </c>
      <c r="I50" s="271"/>
      <c r="J50" s="233">
        <f>H50+I50</f>
        <v>1</v>
      </c>
      <c r="K50" s="140"/>
    </row>
    <row r="51" spans="1:11" ht="18.75">
      <c r="A51" s="236" t="s">
        <v>48</v>
      </c>
      <c r="B51" s="236" t="s">
        <v>184</v>
      </c>
      <c r="C51" s="236" t="s">
        <v>830</v>
      </c>
      <c r="D51" s="236" t="s">
        <v>49</v>
      </c>
      <c r="E51" s="236" t="s">
        <v>51</v>
      </c>
      <c r="F51" s="236" t="s">
        <v>54</v>
      </c>
      <c r="G51" s="248" t="s">
        <v>833</v>
      </c>
      <c r="H51" s="231">
        <f>H52</f>
        <v>1</v>
      </c>
      <c r="I51" s="231">
        <f>I52</f>
        <v>0</v>
      </c>
      <c r="J51" s="231">
        <f>J52</f>
        <v>1</v>
      </c>
      <c r="K51" s="140"/>
    </row>
    <row r="52" spans="1:11" ht="37.5">
      <c r="A52" s="236" t="s">
        <v>48</v>
      </c>
      <c r="B52" s="236" t="s">
        <v>184</v>
      </c>
      <c r="C52" s="236" t="s">
        <v>831</v>
      </c>
      <c r="D52" s="236" t="s">
        <v>58</v>
      </c>
      <c r="E52" s="236" t="s">
        <v>51</v>
      </c>
      <c r="F52" s="236" t="s">
        <v>54</v>
      </c>
      <c r="G52" s="248" t="s">
        <v>832</v>
      </c>
      <c r="H52" s="231">
        <v>1</v>
      </c>
      <c r="I52" s="246"/>
      <c r="J52" s="233">
        <f>H52+I52</f>
        <v>1</v>
      </c>
      <c r="K52" s="140"/>
    </row>
    <row r="53" spans="1:11" ht="18.75">
      <c r="A53" s="236"/>
      <c r="B53" s="236"/>
      <c r="C53" s="236"/>
      <c r="D53" s="236"/>
      <c r="E53" s="236"/>
      <c r="F53" s="236"/>
      <c r="G53" s="247"/>
      <c r="H53" s="231"/>
      <c r="I53" s="232"/>
      <c r="J53" s="233"/>
      <c r="K53" s="140"/>
    </row>
    <row r="54" spans="1:11" ht="18.75">
      <c r="A54" s="234" t="s">
        <v>48</v>
      </c>
      <c r="B54" s="234" t="s">
        <v>65</v>
      </c>
      <c r="C54" s="234" t="s">
        <v>50</v>
      </c>
      <c r="D54" s="234" t="s">
        <v>49</v>
      </c>
      <c r="E54" s="234" t="s">
        <v>51</v>
      </c>
      <c r="F54" s="234" t="s">
        <v>47</v>
      </c>
      <c r="G54" s="235" t="s">
        <v>8</v>
      </c>
      <c r="H54" s="229">
        <f aca="true" t="shared" si="1" ref="H54:J55">H55</f>
        <v>1324</v>
      </c>
      <c r="I54" s="229">
        <f t="shared" si="1"/>
        <v>0</v>
      </c>
      <c r="J54" s="229">
        <f t="shared" si="1"/>
        <v>1324</v>
      </c>
      <c r="K54" s="140"/>
    </row>
    <row r="55" spans="1:11" ht="37.5">
      <c r="A55" s="236" t="s">
        <v>48</v>
      </c>
      <c r="B55" s="236" t="s">
        <v>65</v>
      </c>
      <c r="C55" s="236" t="s">
        <v>63</v>
      </c>
      <c r="D55" s="236" t="s">
        <v>52</v>
      </c>
      <c r="E55" s="236" t="s">
        <v>51</v>
      </c>
      <c r="F55" s="236" t="s">
        <v>54</v>
      </c>
      <c r="G55" s="245" t="s">
        <v>21</v>
      </c>
      <c r="H55" s="231">
        <f t="shared" si="1"/>
        <v>1324</v>
      </c>
      <c r="I55" s="231">
        <f t="shared" si="1"/>
        <v>0</v>
      </c>
      <c r="J55" s="231">
        <f t="shared" si="1"/>
        <v>1324</v>
      </c>
      <c r="K55" s="140"/>
    </row>
    <row r="56" spans="1:11" ht="56.25">
      <c r="A56" s="236" t="s">
        <v>48</v>
      </c>
      <c r="B56" s="236" t="s">
        <v>65</v>
      </c>
      <c r="C56" s="236" t="s">
        <v>66</v>
      </c>
      <c r="D56" s="236" t="s">
        <v>52</v>
      </c>
      <c r="E56" s="236" t="s">
        <v>67</v>
      </c>
      <c r="F56" s="236" t="s">
        <v>54</v>
      </c>
      <c r="G56" s="245" t="s">
        <v>140</v>
      </c>
      <c r="H56" s="231">
        <v>1324</v>
      </c>
      <c r="I56" s="232"/>
      <c r="J56" s="233">
        <f>H56+I56</f>
        <v>1324</v>
      </c>
      <c r="K56" s="140"/>
    </row>
    <row r="57" spans="1:11" ht="18.75">
      <c r="A57" s="236"/>
      <c r="B57" s="236"/>
      <c r="C57" s="236"/>
      <c r="D57" s="236"/>
      <c r="E57" s="236"/>
      <c r="F57" s="236"/>
      <c r="G57" s="205"/>
      <c r="H57" s="231"/>
      <c r="I57" s="232"/>
      <c r="J57" s="233"/>
      <c r="K57" s="140"/>
    </row>
    <row r="58" spans="1:12" s="119" customFormat="1" ht="56.25">
      <c r="A58" s="234" t="s">
        <v>48</v>
      </c>
      <c r="B58" s="234" t="s">
        <v>68</v>
      </c>
      <c r="C58" s="234" t="s">
        <v>50</v>
      </c>
      <c r="D58" s="234" t="s">
        <v>49</v>
      </c>
      <c r="E58" s="234" t="s">
        <v>51</v>
      </c>
      <c r="F58" s="234" t="s">
        <v>47</v>
      </c>
      <c r="G58" s="235" t="s">
        <v>9</v>
      </c>
      <c r="H58" s="229">
        <f>H59+H66</f>
        <v>20303.68</v>
      </c>
      <c r="I58" s="229">
        <f>I59</f>
        <v>0</v>
      </c>
      <c r="J58" s="229">
        <f>H58+I58</f>
        <v>20303.68</v>
      </c>
      <c r="K58" s="141"/>
      <c r="L58" s="118"/>
    </row>
    <row r="59" spans="1:11" ht="93.75">
      <c r="A59" s="236" t="s">
        <v>48</v>
      </c>
      <c r="B59" s="236" t="s">
        <v>68</v>
      </c>
      <c r="C59" s="236" t="s">
        <v>70</v>
      </c>
      <c r="D59" s="236" t="s">
        <v>49</v>
      </c>
      <c r="E59" s="236" t="s">
        <v>51</v>
      </c>
      <c r="F59" s="236" t="s">
        <v>69</v>
      </c>
      <c r="G59" s="249" t="s">
        <v>36</v>
      </c>
      <c r="H59" s="231">
        <f>H60+H64</f>
        <v>20130</v>
      </c>
      <c r="I59" s="231">
        <f>SUM(I60,I64,I66)</f>
        <v>0</v>
      </c>
      <c r="J59" s="231">
        <f>SUM(J60,J64,J66)</f>
        <v>20303.68</v>
      </c>
      <c r="K59" s="140"/>
    </row>
    <row r="60" spans="1:11" ht="75">
      <c r="A60" s="236" t="s">
        <v>48</v>
      </c>
      <c r="B60" s="236" t="s">
        <v>68</v>
      </c>
      <c r="C60" s="236" t="s">
        <v>71</v>
      </c>
      <c r="D60" s="236" t="s">
        <v>49</v>
      </c>
      <c r="E60" s="236" t="s">
        <v>51</v>
      </c>
      <c r="F60" s="236" t="s">
        <v>69</v>
      </c>
      <c r="G60" s="245" t="s">
        <v>26</v>
      </c>
      <c r="H60" s="231">
        <f>H61+H62+H63</f>
        <v>13300</v>
      </c>
      <c r="I60" s="231">
        <f>I61+I62+I63</f>
        <v>0</v>
      </c>
      <c r="J60" s="231">
        <f>J61+J62+J63</f>
        <v>13300</v>
      </c>
      <c r="K60" s="140"/>
    </row>
    <row r="61" spans="1:11" ht="112.5">
      <c r="A61" s="250" t="s">
        <v>48</v>
      </c>
      <c r="B61" s="250" t="s">
        <v>68</v>
      </c>
      <c r="C61" s="250" t="s">
        <v>118</v>
      </c>
      <c r="D61" s="250" t="s">
        <v>58</v>
      </c>
      <c r="E61" s="250" t="s">
        <v>51</v>
      </c>
      <c r="F61" s="250" t="s">
        <v>69</v>
      </c>
      <c r="G61" s="251" t="s">
        <v>119</v>
      </c>
      <c r="H61" s="252">
        <v>10000</v>
      </c>
      <c r="I61" s="253"/>
      <c r="J61" s="254">
        <f aca="true" t="shared" si="2" ref="J61:J66">H61+I61</f>
        <v>10000</v>
      </c>
      <c r="K61" s="140"/>
    </row>
    <row r="62" spans="1:11" ht="93.75">
      <c r="A62" s="250" t="s">
        <v>48</v>
      </c>
      <c r="B62" s="250" t="s">
        <v>68</v>
      </c>
      <c r="C62" s="250" t="s">
        <v>118</v>
      </c>
      <c r="D62" s="250" t="s">
        <v>88</v>
      </c>
      <c r="E62" s="250" t="s">
        <v>51</v>
      </c>
      <c r="F62" s="250" t="s">
        <v>69</v>
      </c>
      <c r="G62" s="251" t="s">
        <v>834</v>
      </c>
      <c r="H62" s="252">
        <v>1300</v>
      </c>
      <c r="I62" s="288"/>
      <c r="J62" s="254">
        <f t="shared" si="2"/>
        <v>1300</v>
      </c>
      <c r="K62" s="140"/>
    </row>
    <row r="63" spans="1:11" ht="93.75">
      <c r="A63" s="250" t="s">
        <v>48</v>
      </c>
      <c r="B63" s="250" t="s">
        <v>68</v>
      </c>
      <c r="C63" s="250" t="s">
        <v>118</v>
      </c>
      <c r="D63" s="250" t="s">
        <v>197</v>
      </c>
      <c r="E63" s="250" t="s">
        <v>51</v>
      </c>
      <c r="F63" s="250" t="s">
        <v>69</v>
      </c>
      <c r="G63" s="251" t="s">
        <v>812</v>
      </c>
      <c r="H63" s="255">
        <v>2000</v>
      </c>
      <c r="I63" s="288"/>
      <c r="J63" s="254">
        <f t="shared" si="2"/>
        <v>2000</v>
      </c>
      <c r="K63" s="140"/>
    </row>
    <row r="64" spans="1:11" ht="56.25">
      <c r="A64" s="236" t="s">
        <v>48</v>
      </c>
      <c r="B64" s="236" t="s">
        <v>68</v>
      </c>
      <c r="C64" s="236" t="s">
        <v>166</v>
      </c>
      <c r="D64" s="236" t="s">
        <v>49</v>
      </c>
      <c r="E64" s="236" t="s">
        <v>51</v>
      </c>
      <c r="F64" s="236" t="s">
        <v>69</v>
      </c>
      <c r="G64" s="249" t="s">
        <v>167</v>
      </c>
      <c r="H64" s="231">
        <f>SUM(H65)</f>
        <v>6830</v>
      </c>
      <c r="I64" s="232">
        <f>I65</f>
        <v>0</v>
      </c>
      <c r="J64" s="233">
        <f t="shared" si="2"/>
        <v>6830</v>
      </c>
      <c r="K64" s="140"/>
    </row>
    <row r="65" spans="1:14" ht="37.5">
      <c r="A65" s="250" t="s">
        <v>48</v>
      </c>
      <c r="B65" s="250" t="s">
        <v>68</v>
      </c>
      <c r="C65" s="250" t="s">
        <v>169</v>
      </c>
      <c r="D65" s="250" t="s">
        <v>58</v>
      </c>
      <c r="E65" s="250" t="s">
        <v>51</v>
      </c>
      <c r="F65" s="250" t="s">
        <v>69</v>
      </c>
      <c r="G65" s="256" t="s">
        <v>168</v>
      </c>
      <c r="H65" s="255">
        <v>6830</v>
      </c>
      <c r="I65" s="253"/>
      <c r="J65" s="254">
        <f t="shared" si="2"/>
        <v>6830</v>
      </c>
      <c r="K65" s="142"/>
      <c r="L65" s="6"/>
      <c r="M65" s="6"/>
      <c r="N65" s="6"/>
    </row>
    <row r="66" spans="1:11" ht="93.75">
      <c r="A66" s="236" t="s">
        <v>48</v>
      </c>
      <c r="B66" s="236" t="s">
        <v>68</v>
      </c>
      <c r="C66" s="236" t="s">
        <v>112</v>
      </c>
      <c r="D66" s="236" t="s">
        <v>49</v>
      </c>
      <c r="E66" s="236" t="s">
        <v>51</v>
      </c>
      <c r="F66" s="236" t="s">
        <v>69</v>
      </c>
      <c r="G66" s="257" t="s">
        <v>113</v>
      </c>
      <c r="H66" s="231">
        <f>H67</f>
        <v>173.68</v>
      </c>
      <c r="I66" s="231">
        <f>I67</f>
        <v>0</v>
      </c>
      <c r="J66" s="231">
        <f t="shared" si="2"/>
        <v>173.68</v>
      </c>
      <c r="K66" s="140"/>
    </row>
    <row r="67" spans="1:11" ht="93.75">
      <c r="A67" s="236" t="s">
        <v>48</v>
      </c>
      <c r="B67" s="236" t="s">
        <v>68</v>
      </c>
      <c r="C67" s="236" t="s">
        <v>114</v>
      </c>
      <c r="D67" s="236" t="s">
        <v>49</v>
      </c>
      <c r="E67" s="236" t="s">
        <v>51</v>
      </c>
      <c r="F67" s="236" t="s">
        <v>69</v>
      </c>
      <c r="G67" s="257" t="s">
        <v>115</v>
      </c>
      <c r="H67" s="231">
        <f>H68</f>
        <v>173.68</v>
      </c>
      <c r="I67" s="231">
        <f>I68</f>
        <v>0</v>
      </c>
      <c r="J67" s="231">
        <f>J68</f>
        <v>173.68</v>
      </c>
      <c r="K67" s="140"/>
    </row>
    <row r="68" spans="1:11" ht="93.75">
      <c r="A68" s="250" t="s">
        <v>48</v>
      </c>
      <c r="B68" s="250" t="s">
        <v>68</v>
      </c>
      <c r="C68" s="250" t="s">
        <v>116</v>
      </c>
      <c r="D68" s="250" t="s">
        <v>58</v>
      </c>
      <c r="E68" s="250" t="s">
        <v>51</v>
      </c>
      <c r="F68" s="250" t="s">
        <v>69</v>
      </c>
      <c r="G68" s="258" t="s">
        <v>117</v>
      </c>
      <c r="H68" s="255">
        <v>173.68</v>
      </c>
      <c r="I68" s="253"/>
      <c r="J68" s="254">
        <f>H68+I68</f>
        <v>173.68</v>
      </c>
      <c r="K68" s="140"/>
    </row>
    <row r="69" spans="1:11" ht="18.75">
      <c r="A69" s="236"/>
      <c r="B69" s="236"/>
      <c r="C69" s="236"/>
      <c r="D69" s="236"/>
      <c r="E69" s="236"/>
      <c r="F69" s="236"/>
      <c r="G69" s="259"/>
      <c r="H69" s="231"/>
      <c r="I69" s="232"/>
      <c r="J69" s="233"/>
      <c r="K69" s="140"/>
    </row>
    <row r="70" spans="1:11" ht="37.5">
      <c r="A70" s="234" t="s">
        <v>48</v>
      </c>
      <c r="B70" s="234" t="s">
        <v>72</v>
      </c>
      <c r="C70" s="234" t="s">
        <v>50</v>
      </c>
      <c r="D70" s="234" t="s">
        <v>49</v>
      </c>
      <c r="E70" s="234" t="s">
        <v>51</v>
      </c>
      <c r="F70" s="234" t="s">
        <v>47</v>
      </c>
      <c r="G70" s="235" t="s">
        <v>170</v>
      </c>
      <c r="H70" s="229">
        <f>SUM(H71)</f>
        <v>3148.5</v>
      </c>
      <c r="I70" s="229">
        <f>SUM(I71)</f>
        <v>0</v>
      </c>
      <c r="J70" s="229">
        <f>SUM(J71)</f>
        <v>3148.5</v>
      </c>
      <c r="K70" s="140"/>
    </row>
    <row r="71" spans="1:11" ht="18.75">
      <c r="A71" s="236" t="s">
        <v>48</v>
      </c>
      <c r="B71" s="236" t="s">
        <v>72</v>
      </c>
      <c r="C71" s="236" t="s">
        <v>59</v>
      </c>
      <c r="D71" s="236" t="s">
        <v>52</v>
      </c>
      <c r="E71" s="236" t="s">
        <v>51</v>
      </c>
      <c r="F71" s="236" t="s">
        <v>69</v>
      </c>
      <c r="G71" s="205" t="s">
        <v>10</v>
      </c>
      <c r="H71" s="231">
        <f>H72+H73+H74+H75</f>
        <v>3148.5</v>
      </c>
      <c r="I71" s="232">
        <f>I72+I73+I74+I75</f>
        <v>0</v>
      </c>
      <c r="J71" s="233">
        <f>H71+I71</f>
        <v>3148.5</v>
      </c>
      <c r="K71" s="140"/>
    </row>
    <row r="72" spans="1:11" ht="37.5">
      <c r="A72" s="236" t="s">
        <v>48</v>
      </c>
      <c r="B72" s="236" t="s">
        <v>72</v>
      </c>
      <c r="C72" s="236" t="s">
        <v>60</v>
      </c>
      <c r="D72" s="236" t="s">
        <v>52</v>
      </c>
      <c r="E72" s="236" t="s">
        <v>51</v>
      </c>
      <c r="F72" s="236" t="s">
        <v>69</v>
      </c>
      <c r="G72" s="237" t="s">
        <v>126</v>
      </c>
      <c r="H72" s="231">
        <v>2415</v>
      </c>
      <c r="I72" s="232"/>
      <c r="J72" s="233">
        <f>H72+I72</f>
        <v>2415</v>
      </c>
      <c r="K72" s="140"/>
    </row>
    <row r="73" spans="1:11" ht="37.5">
      <c r="A73" s="236" t="s">
        <v>48</v>
      </c>
      <c r="B73" s="236" t="s">
        <v>72</v>
      </c>
      <c r="C73" s="236" t="s">
        <v>61</v>
      </c>
      <c r="D73" s="236" t="s">
        <v>52</v>
      </c>
      <c r="E73" s="236" t="s">
        <v>51</v>
      </c>
      <c r="F73" s="236" t="s">
        <v>69</v>
      </c>
      <c r="G73" s="237" t="s">
        <v>127</v>
      </c>
      <c r="H73" s="231">
        <v>73.5</v>
      </c>
      <c r="I73" s="232"/>
      <c r="J73" s="233">
        <f>H73+I73</f>
        <v>73.5</v>
      </c>
      <c r="K73" s="140"/>
    </row>
    <row r="74" spans="1:11" ht="18.75">
      <c r="A74" s="236" t="s">
        <v>48</v>
      </c>
      <c r="B74" s="236" t="s">
        <v>72</v>
      </c>
      <c r="C74" s="236" t="s">
        <v>124</v>
      </c>
      <c r="D74" s="236" t="s">
        <v>52</v>
      </c>
      <c r="E74" s="236" t="s">
        <v>51</v>
      </c>
      <c r="F74" s="236" t="s">
        <v>69</v>
      </c>
      <c r="G74" s="237" t="s">
        <v>128</v>
      </c>
      <c r="H74" s="231">
        <v>210</v>
      </c>
      <c r="I74" s="232"/>
      <c r="J74" s="233">
        <f>H74+I74</f>
        <v>210</v>
      </c>
      <c r="K74" s="140"/>
    </row>
    <row r="75" spans="1:11" ht="18.75">
      <c r="A75" s="236" t="s">
        <v>48</v>
      </c>
      <c r="B75" s="236" t="s">
        <v>72</v>
      </c>
      <c r="C75" s="236" t="s">
        <v>125</v>
      </c>
      <c r="D75" s="236" t="s">
        <v>52</v>
      </c>
      <c r="E75" s="236" t="s">
        <v>51</v>
      </c>
      <c r="F75" s="236" t="s">
        <v>69</v>
      </c>
      <c r="G75" s="237" t="s">
        <v>129</v>
      </c>
      <c r="H75" s="231">
        <v>450</v>
      </c>
      <c r="I75" s="232"/>
      <c r="J75" s="233">
        <f>H75+I75</f>
        <v>450</v>
      </c>
      <c r="K75" s="140"/>
    </row>
    <row r="76" spans="1:11" ht="18.75">
      <c r="A76" s="236"/>
      <c r="B76" s="236"/>
      <c r="C76" s="236"/>
      <c r="D76" s="236"/>
      <c r="E76" s="236"/>
      <c r="F76" s="236"/>
      <c r="G76" s="237"/>
      <c r="H76" s="231"/>
      <c r="I76" s="232"/>
      <c r="J76" s="233"/>
      <c r="K76" s="140"/>
    </row>
    <row r="77" spans="1:11" ht="37.5">
      <c r="A77" s="234" t="s">
        <v>48</v>
      </c>
      <c r="B77" s="234" t="s">
        <v>197</v>
      </c>
      <c r="C77" s="234" t="s">
        <v>50</v>
      </c>
      <c r="D77" s="234" t="s">
        <v>49</v>
      </c>
      <c r="E77" s="234" t="s">
        <v>51</v>
      </c>
      <c r="F77" s="234" t="s">
        <v>47</v>
      </c>
      <c r="G77" s="260" t="s">
        <v>196</v>
      </c>
      <c r="H77" s="229">
        <f>H81+H78</f>
        <v>133</v>
      </c>
      <c r="I77" s="229">
        <f>I81+I78</f>
        <v>0</v>
      </c>
      <c r="J77" s="229">
        <f>H77+I77</f>
        <v>133</v>
      </c>
      <c r="K77" s="140"/>
    </row>
    <row r="78" spans="1:13" s="146" customFormat="1" ht="18.75">
      <c r="A78" s="236" t="s">
        <v>48</v>
      </c>
      <c r="B78" s="236" t="s">
        <v>197</v>
      </c>
      <c r="C78" s="236" t="s">
        <v>59</v>
      </c>
      <c r="D78" s="236" t="s">
        <v>49</v>
      </c>
      <c r="E78" s="236" t="s">
        <v>51</v>
      </c>
      <c r="F78" s="236" t="s">
        <v>199</v>
      </c>
      <c r="G78" s="257" t="s">
        <v>210</v>
      </c>
      <c r="H78" s="231">
        <f aca="true" t="shared" si="3" ref="H78:J79">H79</f>
        <v>0</v>
      </c>
      <c r="I78" s="231">
        <f t="shared" si="3"/>
        <v>0</v>
      </c>
      <c r="J78" s="231">
        <f t="shared" si="3"/>
        <v>0</v>
      </c>
      <c r="K78" s="143"/>
      <c r="L78" s="144"/>
      <c r="M78" s="145"/>
    </row>
    <row r="79" spans="1:13" ht="18.75">
      <c r="A79" s="236" t="s">
        <v>48</v>
      </c>
      <c r="B79" s="236" t="s">
        <v>197</v>
      </c>
      <c r="C79" s="236" t="s">
        <v>212</v>
      </c>
      <c r="D79" s="236" t="s">
        <v>49</v>
      </c>
      <c r="E79" s="236" t="s">
        <v>51</v>
      </c>
      <c r="F79" s="236" t="s">
        <v>199</v>
      </c>
      <c r="G79" s="257" t="s">
        <v>214</v>
      </c>
      <c r="H79" s="231">
        <f t="shared" si="3"/>
        <v>0</v>
      </c>
      <c r="I79" s="231">
        <f t="shared" si="3"/>
        <v>0</v>
      </c>
      <c r="J79" s="231">
        <f t="shared" si="3"/>
        <v>0</v>
      </c>
      <c r="K79" s="147"/>
      <c r="L79" s="148"/>
      <c r="M79" s="149"/>
    </row>
    <row r="80" spans="1:13" ht="37.5">
      <c r="A80" s="236" t="s">
        <v>48</v>
      </c>
      <c r="B80" s="236" t="s">
        <v>197</v>
      </c>
      <c r="C80" s="236" t="s">
        <v>211</v>
      </c>
      <c r="D80" s="236" t="s">
        <v>58</v>
      </c>
      <c r="E80" s="236" t="s">
        <v>51</v>
      </c>
      <c r="F80" s="236" t="s">
        <v>199</v>
      </c>
      <c r="G80" s="257" t="s">
        <v>213</v>
      </c>
      <c r="H80" s="231">
        <v>0</v>
      </c>
      <c r="I80" s="231">
        <v>0</v>
      </c>
      <c r="J80" s="231">
        <f>H80+I80</f>
        <v>0</v>
      </c>
      <c r="K80" s="140"/>
      <c r="L80" s="148"/>
      <c r="M80" s="149"/>
    </row>
    <row r="81" spans="1:12" s="146" customFormat="1" ht="18.75">
      <c r="A81" s="236" t="s">
        <v>48</v>
      </c>
      <c r="B81" s="236" t="s">
        <v>197</v>
      </c>
      <c r="C81" s="236" t="s">
        <v>53</v>
      </c>
      <c r="D81" s="236" t="s">
        <v>49</v>
      </c>
      <c r="E81" s="236" t="s">
        <v>51</v>
      </c>
      <c r="F81" s="236" t="s">
        <v>199</v>
      </c>
      <c r="G81" s="257" t="s">
        <v>198</v>
      </c>
      <c r="H81" s="231">
        <f>H82</f>
        <v>133</v>
      </c>
      <c r="I81" s="231">
        <f>I82</f>
        <v>0</v>
      </c>
      <c r="J81" s="231">
        <f>H81+I81</f>
        <v>133</v>
      </c>
      <c r="K81" s="150"/>
      <c r="L81" s="151"/>
    </row>
    <row r="82" spans="1:11" ht="18.75">
      <c r="A82" s="236" t="s">
        <v>48</v>
      </c>
      <c r="B82" s="236" t="s">
        <v>197</v>
      </c>
      <c r="C82" s="236" t="s">
        <v>200</v>
      </c>
      <c r="D82" s="236" t="s">
        <v>49</v>
      </c>
      <c r="E82" s="236" t="s">
        <v>51</v>
      </c>
      <c r="F82" s="236" t="s">
        <v>199</v>
      </c>
      <c r="G82" s="257" t="s">
        <v>201</v>
      </c>
      <c r="H82" s="231">
        <f>H83</f>
        <v>133</v>
      </c>
      <c r="I82" s="231">
        <f>I83</f>
        <v>0</v>
      </c>
      <c r="J82" s="231">
        <f>H82+I82</f>
        <v>133</v>
      </c>
      <c r="K82" s="140"/>
    </row>
    <row r="83" spans="1:11" ht="37.5">
      <c r="A83" s="236" t="s">
        <v>48</v>
      </c>
      <c r="B83" s="236" t="s">
        <v>197</v>
      </c>
      <c r="C83" s="236" t="s">
        <v>202</v>
      </c>
      <c r="D83" s="236" t="s">
        <v>58</v>
      </c>
      <c r="E83" s="236" t="s">
        <v>51</v>
      </c>
      <c r="F83" s="236" t="s">
        <v>199</v>
      </c>
      <c r="G83" s="257" t="s">
        <v>203</v>
      </c>
      <c r="H83" s="231">
        <v>133</v>
      </c>
      <c r="I83" s="246"/>
      <c r="J83" s="233">
        <f>H83+I83</f>
        <v>133</v>
      </c>
      <c r="K83" s="140"/>
    </row>
    <row r="84" spans="1:11" ht="18.75">
      <c r="A84" s="236"/>
      <c r="B84" s="236"/>
      <c r="C84" s="236"/>
      <c r="D84" s="236"/>
      <c r="E84" s="236"/>
      <c r="F84" s="236"/>
      <c r="G84" s="257"/>
      <c r="H84" s="231"/>
      <c r="I84" s="232"/>
      <c r="J84" s="233"/>
      <c r="K84" s="140"/>
    </row>
    <row r="85" spans="1:11" ht="37.5">
      <c r="A85" s="234" t="s">
        <v>48</v>
      </c>
      <c r="B85" s="234" t="s">
        <v>73</v>
      </c>
      <c r="C85" s="234" t="s">
        <v>50</v>
      </c>
      <c r="D85" s="234" t="s">
        <v>49</v>
      </c>
      <c r="E85" s="234" t="s">
        <v>51</v>
      </c>
      <c r="F85" s="234" t="s">
        <v>47</v>
      </c>
      <c r="G85" s="235" t="s">
        <v>38</v>
      </c>
      <c r="H85" s="229">
        <f>SUM(,H86)</f>
        <v>2310</v>
      </c>
      <c r="I85" s="229">
        <f>SUM(,I86)</f>
        <v>0</v>
      </c>
      <c r="J85" s="229">
        <f>SUM(,J86)</f>
        <v>2310</v>
      </c>
      <c r="K85" s="140"/>
    </row>
    <row r="86" spans="1:11" ht="93.75">
      <c r="A86" s="236" t="s">
        <v>48</v>
      </c>
      <c r="B86" s="236" t="s">
        <v>73</v>
      </c>
      <c r="C86" s="236" t="s">
        <v>50</v>
      </c>
      <c r="D86" s="236" t="s">
        <v>49</v>
      </c>
      <c r="E86" s="236" t="s">
        <v>51</v>
      </c>
      <c r="F86" s="236" t="s">
        <v>47</v>
      </c>
      <c r="G86" s="205" t="s">
        <v>236</v>
      </c>
      <c r="H86" s="231">
        <f>H87+H89+H91</f>
        <v>2310</v>
      </c>
      <c r="I86" s="231">
        <f>I87+I89+I91</f>
        <v>0</v>
      </c>
      <c r="J86" s="231">
        <f>J87+J89+J91</f>
        <v>2310</v>
      </c>
      <c r="K86" s="140"/>
    </row>
    <row r="87" spans="1:11" ht="112.5">
      <c r="A87" s="236" t="s">
        <v>48</v>
      </c>
      <c r="B87" s="236" t="s">
        <v>73</v>
      </c>
      <c r="C87" s="236" t="s">
        <v>235</v>
      </c>
      <c r="D87" s="236" t="s">
        <v>58</v>
      </c>
      <c r="E87" s="236" t="s">
        <v>51</v>
      </c>
      <c r="F87" s="236" t="s">
        <v>233</v>
      </c>
      <c r="G87" s="205" t="s">
        <v>234</v>
      </c>
      <c r="H87" s="231">
        <f>H88</f>
        <v>1800</v>
      </c>
      <c r="I87" s="231">
        <f>I88</f>
        <v>0</v>
      </c>
      <c r="J87" s="231">
        <f>H87+I87</f>
        <v>1800</v>
      </c>
      <c r="K87" s="140"/>
    </row>
    <row r="88" spans="1:11" ht="112.5">
      <c r="A88" s="236" t="s">
        <v>48</v>
      </c>
      <c r="B88" s="236" t="s">
        <v>73</v>
      </c>
      <c r="C88" s="236" t="s">
        <v>231</v>
      </c>
      <c r="D88" s="236" t="s">
        <v>58</v>
      </c>
      <c r="E88" s="236" t="s">
        <v>51</v>
      </c>
      <c r="F88" s="236" t="s">
        <v>233</v>
      </c>
      <c r="G88" s="205" t="s">
        <v>232</v>
      </c>
      <c r="H88" s="231">
        <v>1800</v>
      </c>
      <c r="I88" s="231"/>
      <c r="J88" s="231">
        <f>H88+I88</f>
        <v>1800</v>
      </c>
      <c r="K88" s="140"/>
    </row>
    <row r="89" spans="1:11" ht="37.5">
      <c r="A89" s="236" t="s">
        <v>48</v>
      </c>
      <c r="B89" s="236" t="s">
        <v>73</v>
      </c>
      <c r="C89" s="236" t="s">
        <v>63</v>
      </c>
      <c r="D89" s="236" t="s">
        <v>49</v>
      </c>
      <c r="E89" s="236" t="s">
        <v>51</v>
      </c>
      <c r="F89" s="236" t="s">
        <v>233</v>
      </c>
      <c r="G89" s="205" t="s">
        <v>743</v>
      </c>
      <c r="H89" s="231">
        <f>H90</f>
        <v>0</v>
      </c>
      <c r="I89" s="231">
        <f>I90</f>
        <v>0</v>
      </c>
      <c r="J89" s="231">
        <f>J90</f>
        <v>0</v>
      </c>
      <c r="K89" s="140"/>
    </row>
    <row r="90" spans="1:11" ht="56.25">
      <c r="A90" s="250" t="s">
        <v>48</v>
      </c>
      <c r="B90" s="250" t="s">
        <v>73</v>
      </c>
      <c r="C90" s="250" t="s">
        <v>744</v>
      </c>
      <c r="D90" s="250" t="s">
        <v>58</v>
      </c>
      <c r="E90" s="250" t="s">
        <v>51</v>
      </c>
      <c r="F90" s="250" t="s">
        <v>233</v>
      </c>
      <c r="G90" s="205" t="s">
        <v>745</v>
      </c>
      <c r="H90" s="231">
        <v>0</v>
      </c>
      <c r="I90" s="231">
        <v>0</v>
      </c>
      <c r="J90" s="231">
        <f>H90+I90</f>
        <v>0</v>
      </c>
      <c r="K90" s="140"/>
    </row>
    <row r="91" spans="1:11" ht="75">
      <c r="A91" s="236" t="s">
        <v>48</v>
      </c>
      <c r="B91" s="236" t="s">
        <v>73</v>
      </c>
      <c r="C91" s="236" t="s">
        <v>89</v>
      </c>
      <c r="D91" s="236" t="s">
        <v>49</v>
      </c>
      <c r="E91" s="236" t="s">
        <v>51</v>
      </c>
      <c r="F91" s="236" t="s">
        <v>90</v>
      </c>
      <c r="G91" s="245" t="s">
        <v>120</v>
      </c>
      <c r="H91" s="231">
        <f>SUM(H92)</f>
        <v>510</v>
      </c>
      <c r="I91" s="232">
        <f>I92</f>
        <v>0</v>
      </c>
      <c r="J91" s="233">
        <f>H91+I91</f>
        <v>510</v>
      </c>
      <c r="K91" s="140"/>
    </row>
    <row r="92" spans="1:11" ht="37.5">
      <c r="A92" s="250" t="s">
        <v>48</v>
      </c>
      <c r="B92" s="250" t="s">
        <v>73</v>
      </c>
      <c r="C92" s="250" t="s">
        <v>91</v>
      </c>
      <c r="D92" s="250" t="s">
        <v>49</v>
      </c>
      <c r="E92" s="250" t="s">
        <v>51</v>
      </c>
      <c r="F92" s="250" t="s">
        <v>90</v>
      </c>
      <c r="G92" s="245" t="s">
        <v>121</v>
      </c>
      <c r="H92" s="231">
        <f>H93+H94+H95</f>
        <v>510</v>
      </c>
      <c r="I92" s="231">
        <f>I93+I94+I95</f>
        <v>0</v>
      </c>
      <c r="J92" s="231">
        <f>J93+J94+J95</f>
        <v>510</v>
      </c>
      <c r="K92" s="140"/>
    </row>
    <row r="93" spans="1:11" ht="75">
      <c r="A93" s="236" t="s">
        <v>48</v>
      </c>
      <c r="B93" s="236" t="s">
        <v>73</v>
      </c>
      <c r="C93" s="236" t="s">
        <v>122</v>
      </c>
      <c r="D93" s="236" t="s">
        <v>58</v>
      </c>
      <c r="E93" s="236" t="s">
        <v>51</v>
      </c>
      <c r="F93" s="236" t="s">
        <v>90</v>
      </c>
      <c r="G93" s="245" t="s">
        <v>123</v>
      </c>
      <c r="H93" s="231">
        <v>10</v>
      </c>
      <c r="I93" s="232"/>
      <c r="J93" s="233">
        <f>H93+I93</f>
        <v>10</v>
      </c>
      <c r="K93" s="140"/>
    </row>
    <row r="94" spans="1:11" ht="56.25">
      <c r="A94" s="236" t="s">
        <v>48</v>
      </c>
      <c r="B94" s="236" t="s">
        <v>73</v>
      </c>
      <c r="C94" s="236" t="s">
        <v>122</v>
      </c>
      <c r="D94" s="236" t="s">
        <v>88</v>
      </c>
      <c r="E94" s="236" t="s">
        <v>51</v>
      </c>
      <c r="F94" s="236" t="s">
        <v>90</v>
      </c>
      <c r="G94" s="245" t="s">
        <v>813</v>
      </c>
      <c r="H94" s="231">
        <v>400</v>
      </c>
      <c r="I94" s="246">
        <v>-100</v>
      </c>
      <c r="J94" s="233">
        <f>H94+I94</f>
        <v>300</v>
      </c>
      <c r="K94" s="140"/>
    </row>
    <row r="95" spans="1:11" ht="56.25">
      <c r="A95" s="236" t="s">
        <v>48</v>
      </c>
      <c r="B95" s="236" t="s">
        <v>73</v>
      </c>
      <c r="C95" s="236" t="s">
        <v>122</v>
      </c>
      <c r="D95" s="236" t="s">
        <v>197</v>
      </c>
      <c r="E95" s="236" t="s">
        <v>51</v>
      </c>
      <c r="F95" s="236" t="s">
        <v>90</v>
      </c>
      <c r="G95" s="245" t="s">
        <v>814</v>
      </c>
      <c r="H95" s="231">
        <v>100</v>
      </c>
      <c r="I95" s="246">
        <v>100</v>
      </c>
      <c r="J95" s="233">
        <f>H95+I95</f>
        <v>200</v>
      </c>
      <c r="K95" s="140"/>
    </row>
    <row r="96" spans="1:17" ht="18.75">
      <c r="A96" s="234" t="s">
        <v>48</v>
      </c>
      <c r="B96" s="234" t="s">
        <v>74</v>
      </c>
      <c r="C96" s="234" t="s">
        <v>50</v>
      </c>
      <c r="D96" s="234" t="s">
        <v>49</v>
      </c>
      <c r="E96" s="234" t="s">
        <v>51</v>
      </c>
      <c r="F96" s="234" t="s">
        <v>47</v>
      </c>
      <c r="G96" s="235" t="s">
        <v>11</v>
      </c>
      <c r="H96" s="229">
        <f>H97+H101+H105+H106+H112+H113+H108+H110+H99</f>
        <v>2692.6000000000004</v>
      </c>
      <c r="I96" s="229">
        <f>I97+I101+I105+I106+I112+I113+I108+I110+I99</f>
        <v>0</v>
      </c>
      <c r="J96" s="229">
        <f>H96+I96</f>
        <v>2692.6000000000004</v>
      </c>
      <c r="K96" s="152"/>
      <c r="L96" s="120"/>
      <c r="M96" s="121"/>
      <c r="N96" s="121"/>
      <c r="O96" s="121"/>
      <c r="P96" s="153"/>
      <c r="Q96" s="2"/>
    </row>
    <row r="97" spans="1:17" ht="37.5">
      <c r="A97" s="236" t="s">
        <v>48</v>
      </c>
      <c r="B97" s="236" t="s">
        <v>74</v>
      </c>
      <c r="C97" s="236" t="s">
        <v>63</v>
      </c>
      <c r="D97" s="236" t="s">
        <v>49</v>
      </c>
      <c r="E97" s="236" t="s">
        <v>51</v>
      </c>
      <c r="F97" s="236" t="s">
        <v>92</v>
      </c>
      <c r="G97" s="245" t="s">
        <v>141</v>
      </c>
      <c r="H97" s="231">
        <f>SUM(H98:H98)</f>
        <v>45</v>
      </c>
      <c r="I97" s="231">
        <f>SUM(I98:I98)</f>
        <v>0</v>
      </c>
      <c r="J97" s="231">
        <f>SUM(J98:J98)</f>
        <v>45</v>
      </c>
      <c r="K97" s="154"/>
      <c r="L97" s="122"/>
      <c r="M97" s="123"/>
      <c r="N97" s="123"/>
      <c r="O97" s="123"/>
      <c r="P97" s="153"/>
      <c r="Q97" s="2"/>
    </row>
    <row r="98" spans="1:17" ht="86.25" customHeight="1">
      <c r="A98" s="250" t="s">
        <v>48</v>
      </c>
      <c r="B98" s="250" t="s">
        <v>74</v>
      </c>
      <c r="C98" s="250" t="s">
        <v>66</v>
      </c>
      <c r="D98" s="250" t="s">
        <v>52</v>
      </c>
      <c r="E98" s="250" t="s">
        <v>51</v>
      </c>
      <c r="F98" s="250" t="s">
        <v>92</v>
      </c>
      <c r="G98" s="251" t="s">
        <v>839</v>
      </c>
      <c r="H98" s="255">
        <v>45</v>
      </c>
      <c r="I98" s="288"/>
      <c r="J98" s="254">
        <f>H98+I98</f>
        <v>45</v>
      </c>
      <c r="K98" s="154"/>
      <c r="L98" s="122"/>
      <c r="M98" s="123"/>
      <c r="N98" s="123"/>
      <c r="O98" s="123"/>
      <c r="P98" s="155"/>
      <c r="Q98" s="2"/>
    </row>
    <row r="99" spans="1:17" ht="75">
      <c r="A99" s="236" t="s">
        <v>48</v>
      </c>
      <c r="B99" s="236" t="s">
        <v>74</v>
      </c>
      <c r="C99" s="236" t="s">
        <v>223</v>
      </c>
      <c r="D99" s="236" t="s">
        <v>52</v>
      </c>
      <c r="E99" s="236" t="s">
        <v>51</v>
      </c>
      <c r="F99" s="236" t="s">
        <v>92</v>
      </c>
      <c r="G99" s="257" t="s">
        <v>224</v>
      </c>
      <c r="H99" s="231">
        <f>H100</f>
        <v>10</v>
      </c>
      <c r="I99" s="231">
        <f>I100</f>
        <v>0</v>
      </c>
      <c r="J99" s="231">
        <f>J100</f>
        <v>10</v>
      </c>
      <c r="K99" s="154"/>
      <c r="L99" s="122"/>
      <c r="M99" s="123"/>
      <c r="N99" s="123"/>
      <c r="O99" s="123"/>
      <c r="P99" s="155"/>
      <c r="Q99" s="2"/>
    </row>
    <row r="100" spans="1:17" ht="75">
      <c r="A100" s="250" t="s">
        <v>48</v>
      </c>
      <c r="B100" s="250" t="s">
        <v>74</v>
      </c>
      <c r="C100" s="250" t="s">
        <v>760</v>
      </c>
      <c r="D100" s="250" t="s">
        <v>52</v>
      </c>
      <c r="E100" s="250" t="s">
        <v>51</v>
      </c>
      <c r="F100" s="250" t="s">
        <v>92</v>
      </c>
      <c r="G100" s="258" t="s">
        <v>224</v>
      </c>
      <c r="H100" s="255">
        <v>10</v>
      </c>
      <c r="I100" s="288"/>
      <c r="J100" s="254">
        <f>H100+I100</f>
        <v>10</v>
      </c>
      <c r="K100" s="154"/>
      <c r="L100" s="122"/>
      <c r="M100" s="123"/>
      <c r="N100" s="123"/>
      <c r="O100" s="123"/>
      <c r="P100" s="155"/>
      <c r="Q100" s="2"/>
    </row>
    <row r="101" spans="1:17" ht="131.25">
      <c r="A101" s="236" t="s">
        <v>48</v>
      </c>
      <c r="B101" s="236" t="s">
        <v>74</v>
      </c>
      <c r="C101" s="236" t="s">
        <v>93</v>
      </c>
      <c r="D101" s="236" t="s">
        <v>52</v>
      </c>
      <c r="E101" s="236" t="s">
        <v>51</v>
      </c>
      <c r="F101" s="236" t="s">
        <v>92</v>
      </c>
      <c r="G101" s="245" t="s">
        <v>840</v>
      </c>
      <c r="H101" s="231">
        <f>SUM(H102:H104)</f>
        <v>72.5</v>
      </c>
      <c r="I101" s="231">
        <f>SUM(I102:I104)</f>
        <v>0</v>
      </c>
      <c r="J101" s="231">
        <f>SUM(J102:J104)</f>
        <v>72.5</v>
      </c>
      <c r="K101" s="156"/>
      <c r="L101" s="122"/>
      <c r="M101" s="123"/>
      <c r="N101" s="123"/>
      <c r="O101" s="123"/>
      <c r="P101" s="155"/>
      <c r="Q101" s="2"/>
    </row>
    <row r="102" spans="1:17" ht="37.5">
      <c r="A102" s="250" t="s">
        <v>48</v>
      </c>
      <c r="B102" s="250" t="s">
        <v>74</v>
      </c>
      <c r="C102" s="250" t="s">
        <v>94</v>
      </c>
      <c r="D102" s="250" t="s">
        <v>52</v>
      </c>
      <c r="E102" s="250" t="s">
        <v>51</v>
      </c>
      <c r="F102" s="250" t="s">
        <v>92</v>
      </c>
      <c r="G102" s="256" t="s">
        <v>27</v>
      </c>
      <c r="H102" s="255">
        <v>7.5</v>
      </c>
      <c r="I102" s="253"/>
      <c r="J102" s="254">
        <f aca="true" t="shared" si="4" ref="J102:J107">H102+I102</f>
        <v>7.5</v>
      </c>
      <c r="K102" s="156"/>
      <c r="L102" s="122"/>
      <c r="M102" s="123"/>
      <c r="N102" s="123"/>
      <c r="O102" s="123"/>
      <c r="P102" s="155"/>
      <c r="Q102" s="117"/>
    </row>
    <row r="103" spans="1:17" ht="37.5">
      <c r="A103" s="250" t="s">
        <v>48</v>
      </c>
      <c r="B103" s="250" t="s">
        <v>74</v>
      </c>
      <c r="C103" s="250" t="s">
        <v>95</v>
      </c>
      <c r="D103" s="250" t="s">
        <v>52</v>
      </c>
      <c r="E103" s="250" t="s">
        <v>51</v>
      </c>
      <c r="F103" s="250" t="s">
        <v>92</v>
      </c>
      <c r="G103" s="256" t="s">
        <v>28</v>
      </c>
      <c r="H103" s="255">
        <v>30</v>
      </c>
      <c r="I103" s="253"/>
      <c r="J103" s="254">
        <f t="shared" si="4"/>
        <v>30</v>
      </c>
      <c r="K103" s="156"/>
      <c r="L103" s="124"/>
      <c r="M103" s="125"/>
      <c r="N103" s="125"/>
      <c r="O103" s="125"/>
      <c r="P103" s="155"/>
      <c r="Q103" s="117"/>
    </row>
    <row r="104" spans="1:17" ht="37.5">
      <c r="A104" s="250" t="s">
        <v>48</v>
      </c>
      <c r="B104" s="250" t="s">
        <v>74</v>
      </c>
      <c r="C104" s="250" t="s">
        <v>96</v>
      </c>
      <c r="D104" s="250" t="s">
        <v>52</v>
      </c>
      <c r="E104" s="250" t="s">
        <v>51</v>
      </c>
      <c r="F104" s="250" t="s">
        <v>92</v>
      </c>
      <c r="G104" s="251" t="s">
        <v>142</v>
      </c>
      <c r="H104" s="255">
        <v>35</v>
      </c>
      <c r="I104" s="253"/>
      <c r="J104" s="254">
        <f t="shared" si="4"/>
        <v>35</v>
      </c>
      <c r="K104" s="156"/>
      <c r="L104" s="124"/>
      <c r="M104" s="125"/>
      <c r="N104" s="125"/>
      <c r="O104" s="125"/>
      <c r="P104" s="155"/>
      <c r="Q104" s="117"/>
    </row>
    <row r="105" spans="1:17" ht="75">
      <c r="A105" s="236" t="s">
        <v>48</v>
      </c>
      <c r="B105" s="236" t="s">
        <v>74</v>
      </c>
      <c r="C105" s="236" t="s">
        <v>97</v>
      </c>
      <c r="D105" s="236" t="s">
        <v>52</v>
      </c>
      <c r="E105" s="236" t="s">
        <v>51</v>
      </c>
      <c r="F105" s="236" t="s">
        <v>92</v>
      </c>
      <c r="G105" s="237" t="s">
        <v>144</v>
      </c>
      <c r="H105" s="231">
        <v>332</v>
      </c>
      <c r="I105" s="231"/>
      <c r="J105" s="231">
        <f t="shared" si="4"/>
        <v>332</v>
      </c>
      <c r="K105" s="156"/>
      <c r="L105" s="124"/>
      <c r="M105" s="123"/>
      <c r="N105" s="123"/>
      <c r="O105" s="123"/>
      <c r="P105" s="155"/>
      <c r="Q105" s="2"/>
    </row>
    <row r="106" spans="1:17" ht="37.5">
      <c r="A106" s="236" t="s">
        <v>48</v>
      </c>
      <c r="B106" s="236" t="s">
        <v>74</v>
      </c>
      <c r="C106" s="236" t="s">
        <v>194</v>
      </c>
      <c r="D106" s="236" t="s">
        <v>52</v>
      </c>
      <c r="E106" s="236" t="s">
        <v>51</v>
      </c>
      <c r="F106" s="236" t="s">
        <v>92</v>
      </c>
      <c r="G106" s="257" t="s">
        <v>193</v>
      </c>
      <c r="H106" s="261">
        <f>H107</f>
        <v>1004.9</v>
      </c>
      <c r="I106" s="261">
        <f>I107</f>
        <v>0</v>
      </c>
      <c r="J106" s="261">
        <f t="shared" si="4"/>
        <v>1004.9</v>
      </c>
      <c r="K106" s="156"/>
      <c r="L106" s="124"/>
      <c r="M106" s="123"/>
      <c r="N106" s="123"/>
      <c r="O106" s="123"/>
      <c r="P106" s="155"/>
      <c r="Q106" s="2"/>
    </row>
    <row r="107" spans="1:17" ht="75">
      <c r="A107" s="250" t="s">
        <v>48</v>
      </c>
      <c r="B107" s="250" t="s">
        <v>74</v>
      </c>
      <c r="C107" s="250" t="s">
        <v>111</v>
      </c>
      <c r="D107" s="250" t="s">
        <v>52</v>
      </c>
      <c r="E107" s="250" t="s">
        <v>51</v>
      </c>
      <c r="F107" s="250" t="s">
        <v>92</v>
      </c>
      <c r="G107" s="251" t="s">
        <v>143</v>
      </c>
      <c r="H107" s="252">
        <v>1004.9</v>
      </c>
      <c r="I107" s="262"/>
      <c r="J107" s="263">
        <f t="shared" si="4"/>
        <v>1004.9</v>
      </c>
      <c r="K107" s="156"/>
      <c r="L107" s="124"/>
      <c r="M107" s="123"/>
      <c r="N107" s="123"/>
      <c r="O107" s="123"/>
      <c r="P107" s="155"/>
      <c r="Q107" s="2"/>
    </row>
    <row r="108" spans="1:17" ht="56.25">
      <c r="A108" s="236" t="s">
        <v>48</v>
      </c>
      <c r="B108" s="236" t="s">
        <v>74</v>
      </c>
      <c r="C108" s="236" t="s">
        <v>204</v>
      </c>
      <c r="D108" s="236" t="s">
        <v>49</v>
      </c>
      <c r="E108" s="236" t="s">
        <v>51</v>
      </c>
      <c r="F108" s="236" t="s">
        <v>92</v>
      </c>
      <c r="G108" s="245" t="s">
        <v>205</v>
      </c>
      <c r="H108" s="261">
        <f>H109</f>
        <v>0</v>
      </c>
      <c r="I108" s="261">
        <f>I109</f>
        <v>0</v>
      </c>
      <c r="J108" s="261">
        <f>J109</f>
        <v>0</v>
      </c>
      <c r="K108" s="156"/>
      <c r="L108" s="124"/>
      <c r="M108" s="123"/>
      <c r="N108" s="123"/>
      <c r="O108" s="123"/>
      <c r="P108" s="155"/>
      <c r="Q108" s="2"/>
    </row>
    <row r="109" spans="1:17" ht="75">
      <c r="A109" s="264" t="s">
        <v>48</v>
      </c>
      <c r="B109" s="264" t="s">
        <v>74</v>
      </c>
      <c r="C109" s="264" t="s">
        <v>206</v>
      </c>
      <c r="D109" s="264" t="s">
        <v>58</v>
      </c>
      <c r="E109" s="264" t="s">
        <v>51</v>
      </c>
      <c r="F109" s="264" t="s">
        <v>92</v>
      </c>
      <c r="G109" s="265" t="s">
        <v>207</v>
      </c>
      <c r="H109" s="255">
        <v>0</v>
      </c>
      <c r="I109" s="253">
        <v>0</v>
      </c>
      <c r="J109" s="254">
        <f>H109+I109</f>
        <v>0</v>
      </c>
      <c r="K109" s="156"/>
      <c r="L109" s="124"/>
      <c r="M109" s="123"/>
      <c r="N109" s="123"/>
      <c r="O109" s="123"/>
      <c r="P109" s="155"/>
      <c r="Q109" s="2"/>
    </row>
    <row r="110" spans="1:17" ht="37.5">
      <c r="A110" s="266">
        <v>1</v>
      </c>
      <c r="B110" s="267" t="s">
        <v>74</v>
      </c>
      <c r="C110" s="267" t="s">
        <v>208</v>
      </c>
      <c r="D110" s="267" t="s">
        <v>52</v>
      </c>
      <c r="E110" s="267" t="s">
        <v>51</v>
      </c>
      <c r="F110" s="267" t="s">
        <v>92</v>
      </c>
      <c r="G110" s="268" t="s">
        <v>209</v>
      </c>
      <c r="H110" s="231">
        <v>0</v>
      </c>
      <c r="I110" s="232">
        <v>0</v>
      </c>
      <c r="J110" s="233">
        <f>H110+I110</f>
        <v>0</v>
      </c>
      <c r="K110" s="156"/>
      <c r="L110" s="124"/>
      <c r="M110" s="123"/>
      <c r="N110" s="123"/>
      <c r="O110" s="123"/>
      <c r="P110" s="155"/>
      <c r="Q110" s="2"/>
    </row>
    <row r="111" spans="1:17" ht="18.75">
      <c r="A111" s="267"/>
      <c r="B111" s="267"/>
      <c r="C111" s="267"/>
      <c r="D111" s="267"/>
      <c r="E111" s="267"/>
      <c r="F111" s="267"/>
      <c r="G111" s="269"/>
      <c r="H111" s="231"/>
      <c r="I111" s="232"/>
      <c r="J111" s="233"/>
      <c r="K111" s="156"/>
      <c r="L111" s="124"/>
      <c r="M111" s="123"/>
      <c r="N111" s="123"/>
      <c r="O111" s="123"/>
      <c r="P111" s="155"/>
      <c r="Q111" s="2"/>
    </row>
    <row r="112" spans="1:17" ht="75">
      <c r="A112" s="267" t="s">
        <v>48</v>
      </c>
      <c r="B112" s="267" t="s">
        <v>74</v>
      </c>
      <c r="C112" s="267" t="s">
        <v>109</v>
      </c>
      <c r="D112" s="267" t="s">
        <v>52</v>
      </c>
      <c r="E112" s="267" t="s">
        <v>51</v>
      </c>
      <c r="F112" s="267" t="s">
        <v>92</v>
      </c>
      <c r="G112" s="268" t="s">
        <v>110</v>
      </c>
      <c r="H112" s="231">
        <v>158</v>
      </c>
      <c r="I112" s="231"/>
      <c r="J112" s="231">
        <f>H112+I112</f>
        <v>158</v>
      </c>
      <c r="K112" s="152"/>
      <c r="L112" s="124"/>
      <c r="M112" s="123"/>
      <c r="N112" s="123"/>
      <c r="O112" s="123"/>
      <c r="P112" s="155"/>
      <c r="Q112" s="2"/>
    </row>
    <row r="113" spans="1:17" ht="37.5">
      <c r="A113" s="267" t="s">
        <v>48</v>
      </c>
      <c r="B113" s="267" t="s">
        <v>74</v>
      </c>
      <c r="C113" s="267" t="s">
        <v>98</v>
      </c>
      <c r="D113" s="267" t="s">
        <v>49</v>
      </c>
      <c r="E113" s="267" t="s">
        <v>51</v>
      </c>
      <c r="F113" s="267" t="s">
        <v>92</v>
      </c>
      <c r="G113" s="270" t="s">
        <v>12</v>
      </c>
      <c r="H113" s="231">
        <f>SUM(H114)</f>
        <v>1070.2</v>
      </c>
      <c r="I113" s="231">
        <f>SUM(I114)</f>
        <v>0</v>
      </c>
      <c r="J113" s="231">
        <f>SUM(J114)</f>
        <v>1070.2</v>
      </c>
      <c r="K113" s="157"/>
      <c r="L113" s="126"/>
      <c r="M113" s="127"/>
      <c r="N113" s="127"/>
      <c r="O113" s="127"/>
      <c r="P113" s="155"/>
      <c r="Q113" s="2"/>
    </row>
    <row r="114" spans="1:11" ht="37.5">
      <c r="A114" s="250" t="s">
        <v>48</v>
      </c>
      <c r="B114" s="250" t="s">
        <v>74</v>
      </c>
      <c r="C114" s="250" t="s">
        <v>99</v>
      </c>
      <c r="D114" s="250" t="s">
        <v>58</v>
      </c>
      <c r="E114" s="250" t="s">
        <v>51</v>
      </c>
      <c r="F114" s="250" t="s">
        <v>92</v>
      </c>
      <c r="G114" s="256" t="s">
        <v>13</v>
      </c>
      <c r="H114" s="252">
        <v>1070.2</v>
      </c>
      <c r="I114" s="262"/>
      <c r="J114" s="263">
        <f>H114+I114</f>
        <v>1070.2</v>
      </c>
      <c r="K114" s="140"/>
    </row>
    <row r="115" spans="1:11" ht="18.75">
      <c r="A115" s="245"/>
      <c r="B115" s="245"/>
      <c r="C115" s="245"/>
      <c r="D115" s="245"/>
      <c r="E115" s="245"/>
      <c r="F115" s="245"/>
      <c r="G115" s="205"/>
      <c r="H115" s="261"/>
      <c r="I115" s="271"/>
      <c r="J115" s="272"/>
      <c r="K115" s="140"/>
    </row>
    <row r="116" spans="1:11" ht="18.75">
      <c r="A116" s="234" t="s">
        <v>48</v>
      </c>
      <c r="B116" s="234" t="s">
        <v>225</v>
      </c>
      <c r="C116" s="234" t="s">
        <v>50</v>
      </c>
      <c r="D116" s="234" t="s">
        <v>49</v>
      </c>
      <c r="E116" s="234" t="s">
        <v>51</v>
      </c>
      <c r="F116" s="234" t="s">
        <v>227</v>
      </c>
      <c r="G116" s="235" t="s">
        <v>239</v>
      </c>
      <c r="H116" s="261">
        <f>H117</f>
        <v>2</v>
      </c>
      <c r="I116" s="271">
        <f>I117</f>
        <v>0</v>
      </c>
      <c r="J116" s="272">
        <f>H116+I116</f>
        <v>2</v>
      </c>
      <c r="K116" s="140"/>
    </row>
    <row r="117" spans="1:11" ht="18.75">
      <c r="A117" s="236" t="s">
        <v>48</v>
      </c>
      <c r="B117" s="236" t="s">
        <v>225</v>
      </c>
      <c r="C117" s="236" t="s">
        <v>70</v>
      </c>
      <c r="D117" s="236" t="s">
        <v>49</v>
      </c>
      <c r="E117" s="236" t="s">
        <v>51</v>
      </c>
      <c r="F117" s="236" t="s">
        <v>227</v>
      </c>
      <c r="G117" s="205" t="s">
        <v>226</v>
      </c>
      <c r="H117" s="261">
        <f>H118</f>
        <v>2</v>
      </c>
      <c r="I117" s="271">
        <f>I118</f>
        <v>0</v>
      </c>
      <c r="J117" s="272">
        <f>H117+I117</f>
        <v>2</v>
      </c>
      <c r="K117" s="140"/>
    </row>
    <row r="118" spans="1:11" ht="18.75">
      <c r="A118" s="250" t="s">
        <v>48</v>
      </c>
      <c r="B118" s="250" t="s">
        <v>225</v>
      </c>
      <c r="C118" s="250" t="s">
        <v>237</v>
      </c>
      <c r="D118" s="250" t="s">
        <v>58</v>
      </c>
      <c r="E118" s="250" t="s">
        <v>51</v>
      </c>
      <c r="F118" s="250" t="s">
        <v>227</v>
      </c>
      <c r="G118" s="256" t="s">
        <v>238</v>
      </c>
      <c r="H118" s="252">
        <v>2</v>
      </c>
      <c r="I118" s="288"/>
      <c r="J118" s="263">
        <f>H118+I118</f>
        <v>2</v>
      </c>
      <c r="K118" s="140"/>
    </row>
    <row r="119" spans="1:11" ht="18.75">
      <c r="A119" s="234" t="s">
        <v>75</v>
      </c>
      <c r="B119" s="234" t="s">
        <v>49</v>
      </c>
      <c r="C119" s="234" t="s">
        <v>50</v>
      </c>
      <c r="D119" s="234" t="s">
        <v>49</v>
      </c>
      <c r="E119" s="234" t="s">
        <v>51</v>
      </c>
      <c r="F119" s="234" t="s">
        <v>78</v>
      </c>
      <c r="G119" s="235" t="s">
        <v>14</v>
      </c>
      <c r="H119" s="273">
        <f>SUM(H120)</f>
        <v>440252.23699999996</v>
      </c>
      <c r="I119" s="273">
        <f>SUM(I120)</f>
        <v>48.698</v>
      </c>
      <c r="J119" s="273">
        <f>H119+I119</f>
        <v>440300.93499999994</v>
      </c>
      <c r="K119" s="140"/>
    </row>
    <row r="120" spans="1:11" ht="39" customHeight="1">
      <c r="A120" s="236" t="s">
        <v>75</v>
      </c>
      <c r="B120" s="236" t="s">
        <v>62</v>
      </c>
      <c r="C120" s="236" t="s">
        <v>50</v>
      </c>
      <c r="D120" s="236" t="s">
        <v>49</v>
      </c>
      <c r="E120" s="236" t="s">
        <v>51</v>
      </c>
      <c r="F120" s="236" t="s">
        <v>78</v>
      </c>
      <c r="G120" s="205" t="s">
        <v>15</v>
      </c>
      <c r="H120" s="273">
        <f>SUM(H121,H126,H154,H194)</f>
        <v>440252.23699999996</v>
      </c>
      <c r="I120" s="273">
        <f>SUM(I121,I126,I154,I194)</f>
        <v>48.698</v>
      </c>
      <c r="J120" s="273">
        <f>SUM(J121,J126,J154,J194)</f>
        <v>440300.93499999994</v>
      </c>
      <c r="K120" s="140"/>
    </row>
    <row r="121" spans="1:11" ht="37.5">
      <c r="A121" s="234" t="s">
        <v>75</v>
      </c>
      <c r="B121" s="234" t="s">
        <v>62</v>
      </c>
      <c r="C121" s="234" t="s">
        <v>59</v>
      </c>
      <c r="D121" s="234" t="s">
        <v>49</v>
      </c>
      <c r="E121" s="234" t="s">
        <v>51</v>
      </c>
      <c r="F121" s="234" t="s">
        <v>78</v>
      </c>
      <c r="G121" s="235" t="s">
        <v>29</v>
      </c>
      <c r="H121" s="273">
        <f>SUM(H122+H124)</f>
        <v>94608.7</v>
      </c>
      <c r="I121" s="273">
        <f>SUM(I122+I124)</f>
        <v>0</v>
      </c>
      <c r="J121" s="273">
        <f>SUM(J122+J124)</f>
        <v>94608.7</v>
      </c>
      <c r="K121" s="140"/>
    </row>
    <row r="122" spans="1:11" ht="37.5">
      <c r="A122" s="234" t="s">
        <v>75</v>
      </c>
      <c r="B122" s="234" t="s">
        <v>62</v>
      </c>
      <c r="C122" s="234" t="s">
        <v>86</v>
      </c>
      <c r="D122" s="234" t="s">
        <v>49</v>
      </c>
      <c r="E122" s="234" t="s">
        <v>51</v>
      </c>
      <c r="F122" s="234" t="s">
        <v>78</v>
      </c>
      <c r="G122" s="235" t="s">
        <v>40</v>
      </c>
      <c r="H122" s="273">
        <f>SUM(H123)</f>
        <v>10285</v>
      </c>
      <c r="I122" s="273">
        <f>SUM(I123)</f>
        <v>0</v>
      </c>
      <c r="J122" s="273">
        <f>SUM(J123)</f>
        <v>10285</v>
      </c>
      <c r="K122" s="140"/>
    </row>
    <row r="123" spans="1:11" ht="37.5">
      <c r="A123" s="236" t="s">
        <v>75</v>
      </c>
      <c r="B123" s="236" t="s">
        <v>62</v>
      </c>
      <c r="C123" s="236" t="s">
        <v>86</v>
      </c>
      <c r="D123" s="236" t="s">
        <v>58</v>
      </c>
      <c r="E123" s="236" t="s">
        <v>51</v>
      </c>
      <c r="F123" s="236" t="s">
        <v>78</v>
      </c>
      <c r="G123" s="205" t="s">
        <v>39</v>
      </c>
      <c r="H123" s="261">
        <v>10285</v>
      </c>
      <c r="I123" s="271"/>
      <c r="J123" s="272">
        <f>H123+I123</f>
        <v>10285</v>
      </c>
      <c r="K123" s="140"/>
    </row>
    <row r="124" spans="1:11" ht="37.5">
      <c r="A124" s="234" t="s">
        <v>75</v>
      </c>
      <c r="B124" s="234" t="s">
        <v>62</v>
      </c>
      <c r="C124" s="234" t="s">
        <v>87</v>
      </c>
      <c r="D124" s="234" t="s">
        <v>49</v>
      </c>
      <c r="E124" s="234" t="s">
        <v>51</v>
      </c>
      <c r="F124" s="234" t="s">
        <v>78</v>
      </c>
      <c r="G124" s="235" t="s">
        <v>16</v>
      </c>
      <c r="H124" s="273">
        <f>SUM(H125)</f>
        <v>84323.7</v>
      </c>
      <c r="I124" s="273">
        <f>SUM(I125)</f>
        <v>0</v>
      </c>
      <c r="J124" s="273">
        <f>SUM(J125)</f>
        <v>84323.7</v>
      </c>
      <c r="K124" s="140"/>
    </row>
    <row r="125" spans="1:11" ht="37.5">
      <c r="A125" s="236" t="s">
        <v>75</v>
      </c>
      <c r="B125" s="236" t="s">
        <v>62</v>
      </c>
      <c r="C125" s="236" t="s">
        <v>87</v>
      </c>
      <c r="D125" s="236" t="s">
        <v>58</v>
      </c>
      <c r="E125" s="236" t="s">
        <v>51</v>
      </c>
      <c r="F125" s="236" t="s">
        <v>78</v>
      </c>
      <c r="G125" s="205" t="s">
        <v>17</v>
      </c>
      <c r="H125" s="261">
        <v>84323.7</v>
      </c>
      <c r="I125" s="271"/>
      <c r="J125" s="272">
        <f aca="true" t="shared" si="5" ref="J125:J131">H125+I125</f>
        <v>84323.7</v>
      </c>
      <c r="K125" s="140"/>
    </row>
    <row r="126" spans="1:11" ht="37.5">
      <c r="A126" s="234" t="s">
        <v>75</v>
      </c>
      <c r="B126" s="234" t="s">
        <v>62</v>
      </c>
      <c r="C126" s="234" t="s">
        <v>53</v>
      </c>
      <c r="D126" s="234" t="s">
        <v>49</v>
      </c>
      <c r="E126" s="234" t="s">
        <v>51</v>
      </c>
      <c r="F126" s="234" t="s">
        <v>78</v>
      </c>
      <c r="G126" s="274" t="s">
        <v>30</v>
      </c>
      <c r="H126" s="273">
        <f>H143+H138+H141+H135+H129+H132+H127</f>
        <v>90399.698</v>
      </c>
      <c r="I126" s="273">
        <f>I143+I138+I141+I135+I129+I132</f>
        <v>0</v>
      </c>
      <c r="J126" s="273">
        <f t="shared" si="5"/>
        <v>90399.698</v>
      </c>
      <c r="K126" s="140"/>
    </row>
    <row r="127" spans="1:11" ht="56.25">
      <c r="A127" s="234" t="s">
        <v>75</v>
      </c>
      <c r="B127" s="234" t="s">
        <v>62</v>
      </c>
      <c r="C127" s="234" t="s">
        <v>733</v>
      </c>
      <c r="D127" s="234" t="s">
        <v>49</v>
      </c>
      <c r="E127" s="234" t="s">
        <v>51</v>
      </c>
      <c r="F127" s="234" t="s">
        <v>78</v>
      </c>
      <c r="G127" s="244" t="s">
        <v>734</v>
      </c>
      <c r="H127" s="273">
        <f>H128</f>
        <v>0</v>
      </c>
      <c r="I127" s="284">
        <f>I128</f>
        <v>0</v>
      </c>
      <c r="J127" s="285">
        <f t="shared" si="5"/>
        <v>0</v>
      </c>
      <c r="K127" s="140"/>
    </row>
    <row r="128" spans="1:11" ht="56.25">
      <c r="A128" s="236" t="s">
        <v>75</v>
      </c>
      <c r="B128" s="236" t="s">
        <v>62</v>
      </c>
      <c r="C128" s="236" t="s">
        <v>733</v>
      </c>
      <c r="D128" s="236" t="s">
        <v>58</v>
      </c>
      <c r="E128" s="236" t="s">
        <v>51</v>
      </c>
      <c r="F128" s="236" t="s">
        <v>78</v>
      </c>
      <c r="G128" s="245" t="s">
        <v>734</v>
      </c>
      <c r="H128" s="261">
        <v>0</v>
      </c>
      <c r="I128" s="271">
        <v>0</v>
      </c>
      <c r="J128" s="272">
        <f t="shared" si="5"/>
        <v>0</v>
      </c>
      <c r="K128" s="140"/>
    </row>
    <row r="129" spans="1:11" ht="56.25">
      <c r="A129" s="234" t="s">
        <v>75</v>
      </c>
      <c r="B129" s="234" t="s">
        <v>62</v>
      </c>
      <c r="C129" s="234" t="s">
        <v>191</v>
      </c>
      <c r="D129" s="234" t="s">
        <v>49</v>
      </c>
      <c r="E129" s="234" t="s">
        <v>51</v>
      </c>
      <c r="F129" s="234" t="s">
        <v>78</v>
      </c>
      <c r="G129" s="274" t="s">
        <v>192</v>
      </c>
      <c r="H129" s="273">
        <f>SUM(H130+H131)</f>
        <v>403.90000000000003</v>
      </c>
      <c r="I129" s="273">
        <f>I130+I131</f>
        <v>0</v>
      </c>
      <c r="J129" s="273">
        <f t="shared" si="5"/>
        <v>403.90000000000003</v>
      </c>
      <c r="K129" s="140"/>
    </row>
    <row r="130" spans="1:11" ht="93.75">
      <c r="A130" s="236" t="s">
        <v>75</v>
      </c>
      <c r="B130" s="236" t="s">
        <v>62</v>
      </c>
      <c r="C130" s="236" t="s">
        <v>191</v>
      </c>
      <c r="D130" s="236" t="s">
        <v>58</v>
      </c>
      <c r="E130" s="236" t="s">
        <v>51</v>
      </c>
      <c r="F130" s="236" t="s">
        <v>78</v>
      </c>
      <c r="G130" s="259" t="s">
        <v>190</v>
      </c>
      <c r="H130" s="261">
        <v>119.3</v>
      </c>
      <c r="I130" s="261"/>
      <c r="J130" s="261">
        <f t="shared" si="5"/>
        <v>119.3</v>
      </c>
      <c r="K130" s="140"/>
    </row>
    <row r="131" spans="1:11" ht="37.5">
      <c r="A131" s="236" t="s">
        <v>75</v>
      </c>
      <c r="B131" s="236" t="s">
        <v>62</v>
      </c>
      <c r="C131" s="236" t="s">
        <v>191</v>
      </c>
      <c r="D131" s="236" t="s">
        <v>58</v>
      </c>
      <c r="E131" s="236" t="s">
        <v>51</v>
      </c>
      <c r="F131" s="236" t="s">
        <v>78</v>
      </c>
      <c r="G131" s="245" t="s">
        <v>851</v>
      </c>
      <c r="H131" s="261">
        <v>284.6</v>
      </c>
      <c r="I131" s="271"/>
      <c r="J131" s="272">
        <f t="shared" si="5"/>
        <v>284.6</v>
      </c>
      <c r="K131" s="140"/>
    </row>
    <row r="132" spans="1:11" ht="37.5">
      <c r="A132" s="234" t="s">
        <v>75</v>
      </c>
      <c r="B132" s="234" t="s">
        <v>62</v>
      </c>
      <c r="C132" s="234" t="s">
        <v>220</v>
      </c>
      <c r="D132" s="234" t="s">
        <v>58</v>
      </c>
      <c r="E132" s="234" t="s">
        <v>51</v>
      </c>
      <c r="F132" s="234" t="s">
        <v>78</v>
      </c>
      <c r="G132" s="274" t="s">
        <v>222</v>
      </c>
      <c r="H132" s="273">
        <f>H133+H134</f>
        <v>0</v>
      </c>
      <c r="I132" s="273">
        <f>I133+I134</f>
        <v>0</v>
      </c>
      <c r="J132" s="273">
        <f>J133+J134</f>
        <v>0</v>
      </c>
      <c r="K132" s="140"/>
    </row>
    <row r="133" spans="1:11" ht="56.25">
      <c r="A133" s="236" t="s">
        <v>75</v>
      </c>
      <c r="B133" s="236" t="s">
        <v>62</v>
      </c>
      <c r="C133" s="236" t="s">
        <v>220</v>
      </c>
      <c r="D133" s="236" t="s">
        <v>58</v>
      </c>
      <c r="E133" s="236" t="s">
        <v>51</v>
      </c>
      <c r="F133" s="236" t="s">
        <v>78</v>
      </c>
      <c r="G133" s="259" t="s">
        <v>221</v>
      </c>
      <c r="H133" s="261">
        <v>0</v>
      </c>
      <c r="I133" s="261">
        <v>0</v>
      </c>
      <c r="J133" s="261">
        <f>H133+I133</f>
        <v>0</v>
      </c>
      <c r="K133" s="140"/>
    </row>
    <row r="134" spans="1:11" ht="37.5">
      <c r="A134" s="236" t="s">
        <v>75</v>
      </c>
      <c r="B134" s="236" t="s">
        <v>62</v>
      </c>
      <c r="C134" s="236" t="s">
        <v>220</v>
      </c>
      <c r="D134" s="236" t="s">
        <v>58</v>
      </c>
      <c r="E134" s="236" t="s">
        <v>51</v>
      </c>
      <c r="F134" s="236" t="s">
        <v>78</v>
      </c>
      <c r="G134" s="259" t="s">
        <v>746</v>
      </c>
      <c r="H134" s="261">
        <v>0</v>
      </c>
      <c r="I134" s="261">
        <v>0</v>
      </c>
      <c r="J134" s="261">
        <f>H134+I134</f>
        <v>0</v>
      </c>
      <c r="K134" s="140"/>
    </row>
    <row r="135" spans="1:11" ht="75">
      <c r="A135" s="234" t="s">
        <v>75</v>
      </c>
      <c r="B135" s="234" t="s">
        <v>62</v>
      </c>
      <c r="C135" s="234" t="s">
        <v>164</v>
      </c>
      <c r="D135" s="234" t="s">
        <v>49</v>
      </c>
      <c r="E135" s="234" t="s">
        <v>51</v>
      </c>
      <c r="F135" s="234" t="s">
        <v>78</v>
      </c>
      <c r="G135" s="244" t="s">
        <v>165</v>
      </c>
      <c r="H135" s="273">
        <f>SUM(H136:H137)</f>
        <v>0</v>
      </c>
      <c r="I135" s="273">
        <f>SUM(I136:I137)</f>
        <v>0</v>
      </c>
      <c r="J135" s="273">
        <f>SUM(J136:J137)</f>
        <v>0</v>
      </c>
      <c r="K135" s="140"/>
    </row>
    <row r="136" spans="1:16" ht="93.75">
      <c r="A136" s="236" t="s">
        <v>75</v>
      </c>
      <c r="B136" s="236" t="s">
        <v>62</v>
      </c>
      <c r="C136" s="236" t="s">
        <v>164</v>
      </c>
      <c r="D136" s="236" t="s">
        <v>58</v>
      </c>
      <c r="E136" s="236" t="s">
        <v>51</v>
      </c>
      <c r="F136" s="236" t="s">
        <v>78</v>
      </c>
      <c r="G136" s="245" t="s">
        <v>747</v>
      </c>
      <c r="H136" s="261">
        <v>0</v>
      </c>
      <c r="I136" s="271">
        <v>0</v>
      </c>
      <c r="J136" s="272">
        <f>H136+I136</f>
        <v>0</v>
      </c>
      <c r="K136" s="140"/>
      <c r="O136" s="128"/>
      <c r="P136" s="128"/>
    </row>
    <row r="137" spans="1:16" ht="56.25">
      <c r="A137" s="236" t="s">
        <v>75</v>
      </c>
      <c r="B137" s="236" t="s">
        <v>62</v>
      </c>
      <c r="C137" s="236" t="s">
        <v>164</v>
      </c>
      <c r="D137" s="236" t="s">
        <v>58</v>
      </c>
      <c r="E137" s="236" t="s">
        <v>51</v>
      </c>
      <c r="F137" s="236" t="s">
        <v>78</v>
      </c>
      <c r="G137" s="245" t="s">
        <v>230</v>
      </c>
      <c r="H137" s="261">
        <v>0</v>
      </c>
      <c r="I137" s="271">
        <v>0</v>
      </c>
      <c r="J137" s="272">
        <f>H137+I137</f>
        <v>0</v>
      </c>
      <c r="K137" s="140"/>
      <c r="O137" s="128"/>
      <c r="P137" s="128"/>
    </row>
    <row r="138" spans="1:11" ht="131.25">
      <c r="A138" s="234" t="s">
        <v>75</v>
      </c>
      <c r="B138" s="234" t="s">
        <v>62</v>
      </c>
      <c r="C138" s="234" t="s">
        <v>100</v>
      </c>
      <c r="D138" s="234" t="s">
        <v>49</v>
      </c>
      <c r="E138" s="234" t="s">
        <v>51</v>
      </c>
      <c r="F138" s="234" t="s">
        <v>78</v>
      </c>
      <c r="G138" s="235" t="s">
        <v>106</v>
      </c>
      <c r="H138" s="273">
        <f>SUM(H139:H140)</f>
        <v>60717.895000000004</v>
      </c>
      <c r="I138" s="273">
        <f>SUM(I139:I140)</f>
        <v>0</v>
      </c>
      <c r="J138" s="273">
        <f>H138+I138</f>
        <v>60717.895000000004</v>
      </c>
      <c r="K138" s="140"/>
    </row>
    <row r="139" spans="1:11" ht="96.75" customHeight="1">
      <c r="A139" s="236" t="s">
        <v>75</v>
      </c>
      <c r="B139" s="236" t="s">
        <v>62</v>
      </c>
      <c r="C139" s="236" t="s">
        <v>100</v>
      </c>
      <c r="D139" s="236" t="s">
        <v>58</v>
      </c>
      <c r="E139" s="236" t="s">
        <v>818</v>
      </c>
      <c r="F139" s="236" t="s">
        <v>78</v>
      </c>
      <c r="G139" s="275" t="s">
        <v>997</v>
      </c>
      <c r="H139" s="261">
        <v>31614.13</v>
      </c>
      <c r="I139" s="271"/>
      <c r="J139" s="272">
        <f>H139+I139</f>
        <v>31614.13</v>
      </c>
      <c r="K139" s="140"/>
    </row>
    <row r="140" spans="1:11" ht="114" customHeight="1">
      <c r="A140" s="236" t="s">
        <v>75</v>
      </c>
      <c r="B140" s="236" t="s">
        <v>62</v>
      </c>
      <c r="C140" s="236" t="s">
        <v>100</v>
      </c>
      <c r="D140" s="236" t="s">
        <v>58</v>
      </c>
      <c r="E140" s="236" t="s">
        <v>837</v>
      </c>
      <c r="F140" s="236" t="s">
        <v>78</v>
      </c>
      <c r="G140" s="275" t="s">
        <v>162</v>
      </c>
      <c r="H140" s="261">
        <v>29103.765</v>
      </c>
      <c r="I140" s="271"/>
      <c r="J140" s="272">
        <f>H140+I140</f>
        <v>29103.765</v>
      </c>
      <c r="K140" s="140"/>
    </row>
    <row r="141" spans="1:11" ht="93.75">
      <c r="A141" s="234" t="s">
        <v>75</v>
      </c>
      <c r="B141" s="234" t="s">
        <v>62</v>
      </c>
      <c r="C141" s="234" t="s">
        <v>101</v>
      </c>
      <c r="D141" s="234" t="s">
        <v>49</v>
      </c>
      <c r="E141" s="234" t="s">
        <v>51</v>
      </c>
      <c r="F141" s="234" t="s">
        <v>78</v>
      </c>
      <c r="G141" s="235" t="s">
        <v>108</v>
      </c>
      <c r="H141" s="273">
        <f>SUM(H142:H142)</f>
        <v>13850.682</v>
      </c>
      <c r="I141" s="273">
        <f>SUM(I142:I142)</f>
        <v>0</v>
      </c>
      <c r="J141" s="273">
        <f>SUM(J142:J142)</f>
        <v>13850.682</v>
      </c>
      <c r="K141" s="140"/>
    </row>
    <row r="142" spans="1:11" ht="75" customHeight="1">
      <c r="A142" s="236" t="s">
        <v>75</v>
      </c>
      <c r="B142" s="236" t="s">
        <v>62</v>
      </c>
      <c r="C142" s="236" t="s">
        <v>101</v>
      </c>
      <c r="D142" s="236" t="s">
        <v>58</v>
      </c>
      <c r="E142" s="236" t="s">
        <v>818</v>
      </c>
      <c r="F142" s="276" t="s">
        <v>78</v>
      </c>
      <c r="G142" s="205" t="s">
        <v>163</v>
      </c>
      <c r="H142" s="261">
        <v>13850.682</v>
      </c>
      <c r="I142" s="271"/>
      <c r="J142" s="272">
        <f aca="true" t="shared" si="6" ref="J142:J148">H142+I142</f>
        <v>13850.682</v>
      </c>
      <c r="K142" s="158"/>
    </row>
    <row r="143" spans="1:15" ht="18.75">
      <c r="A143" s="234" t="s">
        <v>75</v>
      </c>
      <c r="B143" s="234" t="s">
        <v>62</v>
      </c>
      <c r="C143" s="234" t="s">
        <v>85</v>
      </c>
      <c r="D143" s="234" t="s">
        <v>49</v>
      </c>
      <c r="E143" s="234" t="s">
        <v>51</v>
      </c>
      <c r="F143" s="277" t="s">
        <v>78</v>
      </c>
      <c r="G143" s="235" t="s">
        <v>19</v>
      </c>
      <c r="H143" s="273">
        <f>H144</f>
        <v>15427.221</v>
      </c>
      <c r="I143" s="273">
        <f>I144</f>
        <v>0</v>
      </c>
      <c r="J143" s="273">
        <f t="shared" si="6"/>
        <v>15427.221</v>
      </c>
      <c r="K143" s="158"/>
      <c r="O143" s="128"/>
    </row>
    <row r="144" spans="1:15" ht="18.75">
      <c r="A144" s="236" t="s">
        <v>75</v>
      </c>
      <c r="B144" s="236" t="s">
        <v>62</v>
      </c>
      <c r="C144" s="236" t="s">
        <v>85</v>
      </c>
      <c r="D144" s="236" t="s">
        <v>58</v>
      </c>
      <c r="E144" s="236" t="s">
        <v>51</v>
      </c>
      <c r="F144" s="276" t="s">
        <v>78</v>
      </c>
      <c r="G144" s="205" t="s">
        <v>748</v>
      </c>
      <c r="H144" s="261">
        <f>SUM(H145:H153)</f>
        <v>15427.221</v>
      </c>
      <c r="I144" s="261">
        <f>SUM(I145:I153)</f>
        <v>0</v>
      </c>
      <c r="J144" s="261">
        <f t="shared" si="6"/>
        <v>15427.221</v>
      </c>
      <c r="K144" s="158"/>
      <c r="O144" s="128"/>
    </row>
    <row r="145" spans="1:15" ht="37.5">
      <c r="A145" s="236" t="s">
        <v>187</v>
      </c>
      <c r="B145" s="236" t="s">
        <v>62</v>
      </c>
      <c r="C145" s="236" t="s">
        <v>85</v>
      </c>
      <c r="D145" s="236" t="s">
        <v>58</v>
      </c>
      <c r="E145" s="236" t="s">
        <v>51</v>
      </c>
      <c r="F145" s="276" t="s">
        <v>78</v>
      </c>
      <c r="G145" s="205" t="s">
        <v>852</v>
      </c>
      <c r="H145" s="261">
        <v>463.421</v>
      </c>
      <c r="I145" s="261"/>
      <c r="J145" s="261">
        <f t="shared" si="6"/>
        <v>463.421</v>
      </c>
      <c r="K145" s="158"/>
      <c r="O145" s="128"/>
    </row>
    <row r="146" spans="1:15" ht="37.5">
      <c r="A146" s="236" t="s">
        <v>187</v>
      </c>
      <c r="B146" s="236" t="s">
        <v>62</v>
      </c>
      <c r="C146" s="236" t="s">
        <v>85</v>
      </c>
      <c r="D146" s="236" t="s">
        <v>58</v>
      </c>
      <c r="E146" s="236" t="s">
        <v>51</v>
      </c>
      <c r="F146" s="276" t="s">
        <v>78</v>
      </c>
      <c r="G146" s="205" t="s">
        <v>994</v>
      </c>
      <c r="H146" s="261">
        <v>300</v>
      </c>
      <c r="I146" s="261"/>
      <c r="J146" s="261">
        <f t="shared" si="6"/>
        <v>300</v>
      </c>
      <c r="K146" s="158"/>
      <c r="O146" s="128"/>
    </row>
    <row r="147" spans="1:15" ht="37.5">
      <c r="A147" s="236" t="s">
        <v>187</v>
      </c>
      <c r="B147" s="236" t="s">
        <v>62</v>
      </c>
      <c r="C147" s="236" t="s">
        <v>85</v>
      </c>
      <c r="D147" s="236" t="s">
        <v>58</v>
      </c>
      <c r="E147" s="236" t="s">
        <v>51</v>
      </c>
      <c r="F147" s="276" t="s">
        <v>78</v>
      </c>
      <c r="G147" s="63" t="s">
        <v>996</v>
      </c>
      <c r="H147" s="261">
        <v>900</v>
      </c>
      <c r="I147" s="261"/>
      <c r="J147" s="261">
        <f t="shared" si="6"/>
        <v>900</v>
      </c>
      <c r="K147" s="158"/>
      <c r="O147" s="128"/>
    </row>
    <row r="148" spans="1:15" ht="37.5">
      <c r="A148" s="236" t="s">
        <v>187</v>
      </c>
      <c r="B148" s="236" t="s">
        <v>62</v>
      </c>
      <c r="C148" s="236" t="s">
        <v>85</v>
      </c>
      <c r="D148" s="236" t="s">
        <v>58</v>
      </c>
      <c r="E148" s="236" t="s">
        <v>51</v>
      </c>
      <c r="F148" s="276" t="s">
        <v>78</v>
      </c>
      <c r="G148" s="205" t="s">
        <v>995</v>
      </c>
      <c r="H148" s="261">
        <v>300</v>
      </c>
      <c r="I148" s="261"/>
      <c r="J148" s="261">
        <f t="shared" si="6"/>
        <v>300</v>
      </c>
      <c r="K148" s="158"/>
      <c r="O148" s="128"/>
    </row>
    <row r="149" spans="1:15" ht="56.25">
      <c r="A149" s="236" t="s">
        <v>187</v>
      </c>
      <c r="B149" s="236" t="s">
        <v>62</v>
      </c>
      <c r="C149" s="236" t="s">
        <v>85</v>
      </c>
      <c r="D149" s="236" t="s">
        <v>58</v>
      </c>
      <c r="E149" s="236" t="s">
        <v>51</v>
      </c>
      <c r="F149" s="276" t="s">
        <v>78</v>
      </c>
      <c r="G149" s="205" t="s">
        <v>188</v>
      </c>
      <c r="H149" s="261">
        <v>375.4</v>
      </c>
      <c r="I149" s="271"/>
      <c r="J149" s="272">
        <f aca="true" t="shared" si="7" ref="J149:J154">H149+I149</f>
        <v>375.4</v>
      </c>
      <c r="K149" s="158"/>
      <c r="O149" s="128"/>
    </row>
    <row r="150" spans="1:15" ht="56.25">
      <c r="A150" s="236" t="s">
        <v>75</v>
      </c>
      <c r="B150" s="236" t="s">
        <v>62</v>
      </c>
      <c r="C150" s="236" t="s">
        <v>85</v>
      </c>
      <c r="D150" s="236" t="s">
        <v>58</v>
      </c>
      <c r="E150" s="236" t="s">
        <v>51</v>
      </c>
      <c r="F150" s="276" t="s">
        <v>78</v>
      </c>
      <c r="G150" s="205" t="s">
        <v>761</v>
      </c>
      <c r="H150" s="261">
        <v>12223.5</v>
      </c>
      <c r="I150" s="271"/>
      <c r="J150" s="272">
        <f t="shared" si="7"/>
        <v>12223.5</v>
      </c>
      <c r="K150" s="158"/>
      <c r="O150" s="128"/>
    </row>
    <row r="151" spans="1:15" ht="37.5">
      <c r="A151" s="236" t="s">
        <v>75</v>
      </c>
      <c r="B151" s="236" t="s">
        <v>62</v>
      </c>
      <c r="C151" s="236" t="s">
        <v>85</v>
      </c>
      <c r="D151" s="236" t="s">
        <v>58</v>
      </c>
      <c r="E151" s="236" t="s">
        <v>51</v>
      </c>
      <c r="F151" s="276" t="s">
        <v>78</v>
      </c>
      <c r="G151" s="205" t="s">
        <v>762</v>
      </c>
      <c r="H151" s="261">
        <v>97.8</v>
      </c>
      <c r="I151" s="271"/>
      <c r="J151" s="272">
        <f t="shared" si="7"/>
        <v>97.8</v>
      </c>
      <c r="K151" s="158"/>
      <c r="O151" s="128"/>
    </row>
    <row r="152" spans="1:15" ht="37.5">
      <c r="A152" s="236" t="s">
        <v>75</v>
      </c>
      <c r="B152" s="236" t="s">
        <v>62</v>
      </c>
      <c r="C152" s="236" t="s">
        <v>85</v>
      </c>
      <c r="D152" s="236" t="s">
        <v>58</v>
      </c>
      <c r="E152" s="236" t="s">
        <v>51</v>
      </c>
      <c r="F152" s="276" t="s">
        <v>78</v>
      </c>
      <c r="G152" s="205" t="s">
        <v>189</v>
      </c>
      <c r="H152" s="261">
        <v>39.4</v>
      </c>
      <c r="I152" s="271"/>
      <c r="J152" s="272">
        <f t="shared" si="7"/>
        <v>39.4</v>
      </c>
      <c r="K152" s="158"/>
      <c r="O152" s="128"/>
    </row>
    <row r="153" spans="1:15" ht="37.5">
      <c r="A153" s="236" t="s">
        <v>75</v>
      </c>
      <c r="B153" s="236" t="s">
        <v>62</v>
      </c>
      <c r="C153" s="236" t="s">
        <v>85</v>
      </c>
      <c r="D153" s="236" t="s">
        <v>58</v>
      </c>
      <c r="E153" s="236" t="s">
        <v>51</v>
      </c>
      <c r="F153" s="236" t="s">
        <v>78</v>
      </c>
      <c r="G153" s="80" t="s">
        <v>824</v>
      </c>
      <c r="H153" s="261">
        <v>727.7</v>
      </c>
      <c r="I153" s="271"/>
      <c r="J153" s="272">
        <f t="shared" si="7"/>
        <v>727.7</v>
      </c>
      <c r="K153" s="158"/>
      <c r="O153" s="128"/>
    </row>
    <row r="154" spans="1:11" ht="37.5">
      <c r="A154" s="234" t="s">
        <v>75</v>
      </c>
      <c r="B154" s="234" t="s">
        <v>62</v>
      </c>
      <c r="C154" s="234" t="s">
        <v>63</v>
      </c>
      <c r="D154" s="234" t="s">
        <v>49</v>
      </c>
      <c r="E154" s="234" t="s">
        <v>51</v>
      </c>
      <c r="F154" s="234" t="s">
        <v>78</v>
      </c>
      <c r="G154" s="235" t="s">
        <v>31</v>
      </c>
      <c r="H154" s="273">
        <f>H157+H159+H161+H163+H183+H187+H185+H190</f>
        <v>247488.709</v>
      </c>
      <c r="I154" s="273">
        <f>I157+I159+I161+I163+I183+I187+I185+I190</f>
        <v>0</v>
      </c>
      <c r="J154" s="273">
        <f t="shared" si="7"/>
        <v>247488.709</v>
      </c>
      <c r="K154" s="158"/>
    </row>
    <row r="155" spans="1:11" ht="37.5">
      <c r="A155" s="236" t="s">
        <v>75</v>
      </c>
      <c r="B155" s="236" t="s">
        <v>62</v>
      </c>
      <c r="C155" s="236" t="s">
        <v>105</v>
      </c>
      <c r="D155" s="236" t="s">
        <v>49</v>
      </c>
      <c r="E155" s="236" t="s">
        <v>51</v>
      </c>
      <c r="F155" s="236" t="s">
        <v>78</v>
      </c>
      <c r="G155" s="259" t="s">
        <v>103</v>
      </c>
      <c r="H155" s="261">
        <f>SUM(H156)</f>
        <v>0</v>
      </c>
      <c r="I155" s="261">
        <f>SUM(I156)</f>
        <v>0</v>
      </c>
      <c r="J155" s="261">
        <f>SUM(J156)</f>
        <v>0</v>
      </c>
      <c r="K155" s="158"/>
    </row>
    <row r="156" spans="1:11" ht="38.25" customHeight="1">
      <c r="A156" s="236" t="s">
        <v>75</v>
      </c>
      <c r="B156" s="236" t="s">
        <v>62</v>
      </c>
      <c r="C156" s="236" t="s">
        <v>105</v>
      </c>
      <c r="D156" s="236" t="s">
        <v>58</v>
      </c>
      <c r="E156" s="236" t="s">
        <v>51</v>
      </c>
      <c r="F156" s="236" t="s">
        <v>78</v>
      </c>
      <c r="G156" s="259" t="s">
        <v>104</v>
      </c>
      <c r="H156" s="261">
        <v>0</v>
      </c>
      <c r="I156" s="261">
        <v>0</v>
      </c>
      <c r="J156" s="261">
        <f>H156+I156</f>
        <v>0</v>
      </c>
      <c r="K156" s="158"/>
    </row>
    <row r="157" spans="1:11" ht="37.5">
      <c r="A157" s="234" t="s">
        <v>75</v>
      </c>
      <c r="B157" s="234" t="s">
        <v>62</v>
      </c>
      <c r="C157" s="234" t="s">
        <v>81</v>
      </c>
      <c r="D157" s="234" t="s">
        <v>49</v>
      </c>
      <c r="E157" s="234" t="s">
        <v>51</v>
      </c>
      <c r="F157" s="234" t="s">
        <v>78</v>
      </c>
      <c r="G157" s="235" t="s">
        <v>32</v>
      </c>
      <c r="H157" s="273">
        <f>H158</f>
        <v>81.9</v>
      </c>
      <c r="I157" s="273">
        <f>I158</f>
        <v>0</v>
      </c>
      <c r="J157" s="273">
        <f>J158</f>
        <v>81.9</v>
      </c>
      <c r="K157" s="158"/>
    </row>
    <row r="158" spans="1:11" ht="37.5">
      <c r="A158" s="236" t="s">
        <v>75</v>
      </c>
      <c r="B158" s="236" t="s">
        <v>62</v>
      </c>
      <c r="C158" s="236" t="s">
        <v>81</v>
      </c>
      <c r="D158" s="236" t="s">
        <v>58</v>
      </c>
      <c r="E158" s="236" t="s">
        <v>51</v>
      </c>
      <c r="F158" s="236" t="s">
        <v>78</v>
      </c>
      <c r="G158" s="205" t="s">
        <v>33</v>
      </c>
      <c r="H158" s="261">
        <v>81.9</v>
      </c>
      <c r="I158" s="271"/>
      <c r="J158" s="272">
        <f>H158+I158</f>
        <v>81.9</v>
      </c>
      <c r="K158" s="140"/>
    </row>
    <row r="159" spans="1:11" ht="56.25">
      <c r="A159" s="234" t="s">
        <v>75</v>
      </c>
      <c r="B159" s="234" t="s">
        <v>62</v>
      </c>
      <c r="C159" s="234" t="s">
        <v>82</v>
      </c>
      <c r="D159" s="234" t="s">
        <v>49</v>
      </c>
      <c r="E159" s="234" t="s">
        <v>51</v>
      </c>
      <c r="F159" s="234" t="s">
        <v>78</v>
      </c>
      <c r="G159" s="278" t="s">
        <v>157</v>
      </c>
      <c r="H159" s="273">
        <f>H160</f>
        <v>0</v>
      </c>
      <c r="I159" s="273">
        <f>I160</f>
        <v>0</v>
      </c>
      <c r="J159" s="273">
        <f>J160</f>
        <v>0</v>
      </c>
      <c r="K159" s="140"/>
    </row>
    <row r="160" spans="1:11" ht="56.25">
      <c r="A160" s="236" t="s">
        <v>75</v>
      </c>
      <c r="B160" s="236" t="s">
        <v>62</v>
      </c>
      <c r="C160" s="236" t="s">
        <v>82</v>
      </c>
      <c r="D160" s="236" t="s">
        <v>58</v>
      </c>
      <c r="E160" s="236" t="s">
        <v>51</v>
      </c>
      <c r="F160" s="236" t="s">
        <v>78</v>
      </c>
      <c r="G160" s="237" t="s">
        <v>158</v>
      </c>
      <c r="H160" s="261">
        <v>0</v>
      </c>
      <c r="I160" s="271"/>
      <c r="J160" s="272">
        <f>H160+I160</f>
        <v>0</v>
      </c>
      <c r="K160" s="140"/>
    </row>
    <row r="161" spans="1:11" ht="56.25">
      <c r="A161" s="234" t="s">
        <v>75</v>
      </c>
      <c r="B161" s="234" t="s">
        <v>62</v>
      </c>
      <c r="C161" s="234" t="s">
        <v>83</v>
      </c>
      <c r="D161" s="234" t="s">
        <v>49</v>
      </c>
      <c r="E161" s="234" t="s">
        <v>51</v>
      </c>
      <c r="F161" s="234" t="s">
        <v>78</v>
      </c>
      <c r="G161" s="235" t="s">
        <v>34</v>
      </c>
      <c r="H161" s="273">
        <f>H162</f>
        <v>1158.33</v>
      </c>
      <c r="I161" s="273">
        <f>I162</f>
        <v>0</v>
      </c>
      <c r="J161" s="273">
        <f>J162</f>
        <v>1158.33</v>
      </c>
      <c r="K161" s="140"/>
    </row>
    <row r="162" spans="1:11" ht="56.25">
      <c r="A162" s="236" t="s">
        <v>75</v>
      </c>
      <c r="B162" s="236" t="s">
        <v>62</v>
      </c>
      <c r="C162" s="236" t="s">
        <v>83</v>
      </c>
      <c r="D162" s="236" t="s">
        <v>58</v>
      </c>
      <c r="E162" s="236" t="s">
        <v>51</v>
      </c>
      <c r="F162" s="236" t="s">
        <v>78</v>
      </c>
      <c r="G162" s="237" t="s">
        <v>154</v>
      </c>
      <c r="H162" s="261">
        <v>1158.33</v>
      </c>
      <c r="I162" s="271"/>
      <c r="J162" s="272">
        <f>H162+I162</f>
        <v>1158.33</v>
      </c>
      <c r="K162" s="140"/>
    </row>
    <row r="163" spans="1:11" ht="56.25">
      <c r="A163" s="234" t="s">
        <v>75</v>
      </c>
      <c r="B163" s="234" t="s">
        <v>62</v>
      </c>
      <c r="C163" s="234" t="s">
        <v>84</v>
      </c>
      <c r="D163" s="234" t="s">
        <v>49</v>
      </c>
      <c r="E163" s="234" t="s">
        <v>51</v>
      </c>
      <c r="F163" s="234" t="s">
        <v>78</v>
      </c>
      <c r="G163" s="274" t="s">
        <v>45</v>
      </c>
      <c r="H163" s="273">
        <f>H164</f>
        <v>8405.679</v>
      </c>
      <c r="I163" s="273">
        <f>I164</f>
        <v>0</v>
      </c>
      <c r="J163" s="273">
        <f>H163+I163</f>
        <v>8405.679</v>
      </c>
      <c r="K163" s="140"/>
    </row>
    <row r="164" spans="1:11" ht="37.5">
      <c r="A164" s="236" t="s">
        <v>75</v>
      </c>
      <c r="B164" s="236" t="s">
        <v>62</v>
      </c>
      <c r="C164" s="236" t="s">
        <v>84</v>
      </c>
      <c r="D164" s="236" t="s">
        <v>58</v>
      </c>
      <c r="E164" s="236" t="s">
        <v>51</v>
      </c>
      <c r="F164" s="236" t="s">
        <v>78</v>
      </c>
      <c r="G164" s="259" t="s">
        <v>41</v>
      </c>
      <c r="H164" s="261">
        <f>H165+H166+H167+H168+H169+H170+H171+H172+H173+H174+H175+H176+H177+H178+H179+H180+H181+H182</f>
        <v>8405.679</v>
      </c>
      <c r="I164" s="261">
        <f>I165+I166+I167+I168+I169+I170+I171+I172+I173+I174+I175+I176+I177+I178+I179+I180+I181+I182</f>
        <v>0</v>
      </c>
      <c r="J164" s="261">
        <f>H164+I164</f>
        <v>8405.679</v>
      </c>
      <c r="K164" s="140"/>
    </row>
    <row r="165" spans="1:11" ht="206.25">
      <c r="A165" s="236" t="s">
        <v>75</v>
      </c>
      <c r="B165" s="236" t="s">
        <v>62</v>
      </c>
      <c r="C165" s="236" t="s">
        <v>84</v>
      </c>
      <c r="D165" s="236" t="s">
        <v>58</v>
      </c>
      <c r="E165" s="236" t="s">
        <v>51</v>
      </c>
      <c r="F165" s="236" t="s">
        <v>78</v>
      </c>
      <c r="G165" s="259" t="s">
        <v>763</v>
      </c>
      <c r="H165" s="261">
        <v>174.667</v>
      </c>
      <c r="I165" s="246"/>
      <c r="J165" s="272">
        <f aca="true" t="shared" si="8" ref="J165:J182">H165+I165</f>
        <v>174.667</v>
      </c>
      <c r="K165" s="140"/>
    </row>
    <row r="166" spans="1:11" ht="225">
      <c r="A166" s="236" t="s">
        <v>75</v>
      </c>
      <c r="B166" s="236" t="s">
        <v>62</v>
      </c>
      <c r="C166" s="236" t="s">
        <v>84</v>
      </c>
      <c r="D166" s="236" t="s">
        <v>58</v>
      </c>
      <c r="E166" s="236" t="s">
        <v>51</v>
      </c>
      <c r="F166" s="236" t="s">
        <v>78</v>
      </c>
      <c r="G166" s="259" t="s">
        <v>156</v>
      </c>
      <c r="H166" s="261">
        <v>4.5</v>
      </c>
      <c r="I166" s="271"/>
      <c r="J166" s="272">
        <f t="shared" si="8"/>
        <v>4.5</v>
      </c>
      <c r="K166" s="140"/>
    </row>
    <row r="167" spans="1:11" ht="262.5">
      <c r="A167" s="236" t="s">
        <v>75</v>
      </c>
      <c r="B167" s="236" t="s">
        <v>62</v>
      </c>
      <c r="C167" s="236" t="s">
        <v>84</v>
      </c>
      <c r="D167" s="236" t="s">
        <v>58</v>
      </c>
      <c r="E167" s="236" t="s">
        <v>51</v>
      </c>
      <c r="F167" s="236" t="s">
        <v>78</v>
      </c>
      <c r="G167" s="259" t="s">
        <v>155</v>
      </c>
      <c r="H167" s="261">
        <v>4.5</v>
      </c>
      <c r="I167" s="271"/>
      <c r="J167" s="272">
        <f t="shared" si="8"/>
        <v>4.5</v>
      </c>
      <c r="K167" s="140"/>
    </row>
    <row r="168" spans="1:11" ht="75">
      <c r="A168" s="236" t="s">
        <v>75</v>
      </c>
      <c r="B168" s="236" t="s">
        <v>62</v>
      </c>
      <c r="C168" s="236" t="s">
        <v>84</v>
      </c>
      <c r="D168" s="236" t="s">
        <v>58</v>
      </c>
      <c r="E168" s="236" t="s">
        <v>51</v>
      </c>
      <c r="F168" s="236" t="s">
        <v>78</v>
      </c>
      <c r="G168" s="259" t="s">
        <v>37</v>
      </c>
      <c r="H168" s="261">
        <v>653.2</v>
      </c>
      <c r="I168" s="271"/>
      <c r="J168" s="272">
        <f t="shared" si="8"/>
        <v>653.2</v>
      </c>
      <c r="K168" s="140"/>
    </row>
    <row r="169" spans="1:11" ht="112.5">
      <c r="A169" s="236" t="s">
        <v>75</v>
      </c>
      <c r="B169" s="236" t="s">
        <v>62</v>
      </c>
      <c r="C169" s="236" t="s">
        <v>84</v>
      </c>
      <c r="D169" s="236" t="s">
        <v>58</v>
      </c>
      <c r="E169" s="236" t="s">
        <v>51</v>
      </c>
      <c r="F169" s="236" t="s">
        <v>78</v>
      </c>
      <c r="G169" s="259" t="s">
        <v>764</v>
      </c>
      <c r="H169" s="261">
        <v>28.1</v>
      </c>
      <c r="I169" s="246"/>
      <c r="J169" s="272">
        <f t="shared" si="8"/>
        <v>28.1</v>
      </c>
      <c r="K169" s="140"/>
    </row>
    <row r="170" spans="1:11" ht="150">
      <c r="A170" s="236" t="s">
        <v>75</v>
      </c>
      <c r="B170" s="236" t="s">
        <v>62</v>
      </c>
      <c r="C170" s="236" t="s">
        <v>84</v>
      </c>
      <c r="D170" s="236" t="s">
        <v>58</v>
      </c>
      <c r="E170" s="236" t="s">
        <v>51</v>
      </c>
      <c r="F170" s="236" t="s">
        <v>78</v>
      </c>
      <c r="G170" s="259" t="s">
        <v>152</v>
      </c>
      <c r="H170" s="261">
        <v>0</v>
      </c>
      <c r="I170" s="271"/>
      <c r="J170" s="272">
        <f t="shared" si="8"/>
        <v>0</v>
      </c>
      <c r="K170" s="140"/>
    </row>
    <row r="171" spans="1:11" ht="131.25">
      <c r="A171" s="236" t="s">
        <v>75</v>
      </c>
      <c r="B171" s="236" t="s">
        <v>62</v>
      </c>
      <c r="C171" s="236" t="s">
        <v>84</v>
      </c>
      <c r="D171" s="236" t="s">
        <v>58</v>
      </c>
      <c r="E171" s="236" t="s">
        <v>51</v>
      </c>
      <c r="F171" s="236" t="s">
        <v>78</v>
      </c>
      <c r="G171" s="259" t="s">
        <v>151</v>
      </c>
      <c r="H171" s="261">
        <v>5861.7</v>
      </c>
      <c r="I171" s="271"/>
      <c r="J171" s="272">
        <f t="shared" si="8"/>
        <v>5861.7</v>
      </c>
      <c r="K171" s="140"/>
    </row>
    <row r="172" spans="1:16" ht="112.5">
      <c r="A172" s="236" t="s">
        <v>75</v>
      </c>
      <c r="B172" s="236" t="s">
        <v>62</v>
      </c>
      <c r="C172" s="236" t="s">
        <v>84</v>
      </c>
      <c r="D172" s="236" t="s">
        <v>58</v>
      </c>
      <c r="E172" s="236" t="s">
        <v>51</v>
      </c>
      <c r="F172" s="236" t="s">
        <v>78</v>
      </c>
      <c r="G172" s="259" t="s">
        <v>107</v>
      </c>
      <c r="H172" s="261">
        <v>9.4</v>
      </c>
      <c r="I172" s="246"/>
      <c r="J172" s="272">
        <f t="shared" si="8"/>
        <v>9.4</v>
      </c>
      <c r="K172" s="140"/>
      <c r="O172" s="3"/>
      <c r="P172" s="3"/>
    </row>
    <row r="173" spans="1:11" ht="75" customHeight="1">
      <c r="A173" s="236" t="s">
        <v>75</v>
      </c>
      <c r="B173" s="236" t="s">
        <v>62</v>
      </c>
      <c r="C173" s="236" t="s">
        <v>84</v>
      </c>
      <c r="D173" s="236" t="s">
        <v>58</v>
      </c>
      <c r="E173" s="236" t="s">
        <v>51</v>
      </c>
      <c r="F173" s="236" t="s">
        <v>78</v>
      </c>
      <c r="G173" s="205" t="s">
        <v>765</v>
      </c>
      <c r="H173" s="261">
        <v>0</v>
      </c>
      <c r="I173" s="271"/>
      <c r="J173" s="272">
        <f t="shared" si="8"/>
        <v>0</v>
      </c>
      <c r="K173" s="140"/>
    </row>
    <row r="174" spans="1:11" ht="56.25">
      <c r="A174" s="236" t="s">
        <v>75</v>
      </c>
      <c r="B174" s="236" t="s">
        <v>62</v>
      </c>
      <c r="C174" s="236" t="s">
        <v>84</v>
      </c>
      <c r="D174" s="236" t="s">
        <v>58</v>
      </c>
      <c r="E174" s="236" t="s">
        <v>51</v>
      </c>
      <c r="F174" s="236" t="s">
        <v>78</v>
      </c>
      <c r="G174" s="205" t="s">
        <v>766</v>
      </c>
      <c r="H174" s="261">
        <v>48.844</v>
      </c>
      <c r="I174" s="271"/>
      <c r="J174" s="272">
        <f t="shared" si="8"/>
        <v>48.844</v>
      </c>
      <c r="K174" s="140"/>
    </row>
    <row r="175" spans="1:11" ht="75">
      <c r="A175" s="236" t="s">
        <v>75</v>
      </c>
      <c r="B175" s="236" t="s">
        <v>62</v>
      </c>
      <c r="C175" s="236" t="s">
        <v>84</v>
      </c>
      <c r="D175" s="236" t="s">
        <v>58</v>
      </c>
      <c r="E175" s="236" t="s">
        <v>51</v>
      </c>
      <c r="F175" s="236" t="s">
        <v>78</v>
      </c>
      <c r="G175" s="205" t="s">
        <v>153</v>
      </c>
      <c r="H175" s="261">
        <v>1200</v>
      </c>
      <c r="I175" s="271"/>
      <c r="J175" s="272">
        <f t="shared" si="8"/>
        <v>1200</v>
      </c>
      <c r="K175" s="140"/>
    </row>
    <row r="176" spans="1:11" ht="56.25">
      <c r="A176" s="236" t="s">
        <v>75</v>
      </c>
      <c r="B176" s="236" t="s">
        <v>62</v>
      </c>
      <c r="C176" s="236" t="s">
        <v>84</v>
      </c>
      <c r="D176" s="236" t="s">
        <v>58</v>
      </c>
      <c r="E176" s="236" t="s">
        <v>51</v>
      </c>
      <c r="F176" s="236" t="s">
        <v>78</v>
      </c>
      <c r="G176" s="205" t="s">
        <v>217</v>
      </c>
      <c r="H176" s="261">
        <v>223.9</v>
      </c>
      <c r="I176" s="271"/>
      <c r="J176" s="272">
        <f t="shared" si="8"/>
        <v>223.9</v>
      </c>
      <c r="K176" s="140"/>
    </row>
    <row r="177" spans="1:11" ht="75">
      <c r="A177" s="236" t="s">
        <v>75</v>
      </c>
      <c r="B177" s="236" t="s">
        <v>62</v>
      </c>
      <c r="C177" s="236" t="s">
        <v>84</v>
      </c>
      <c r="D177" s="236" t="s">
        <v>58</v>
      </c>
      <c r="E177" s="236" t="s">
        <v>51</v>
      </c>
      <c r="F177" s="236" t="s">
        <v>78</v>
      </c>
      <c r="G177" s="205" t="s">
        <v>841</v>
      </c>
      <c r="H177" s="261">
        <v>5</v>
      </c>
      <c r="I177" s="271"/>
      <c r="J177" s="272">
        <f t="shared" si="8"/>
        <v>5</v>
      </c>
      <c r="K177" s="140"/>
    </row>
    <row r="178" spans="1:11" ht="112.5">
      <c r="A178" s="236" t="s">
        <v>75</v>
      </c>
      <c r="B178" s="236" t="s">
        <v>62</v>
      </c>
      <c r="C178" s="236" t="s">
        <v>84</v>
      </c>
      <c r="D178" s="236" t="s">
        <v>58</v>
      </c>
      <c r="E178" s="236" t="s">
        <v>51</v>
      </c>
      <c r="F178" s="236" t="s">
        <v>78</v>
      </c>
      <c r="G178" s="205" t="s">
        <v>218</v>
      </c>
      <c r="H178" s="261">
        <v>0</v>
      </c>
      <c r="I178" s="271"/>
      <c r="J178" s="272">
        <f t="shared" si="8"/>
        <v>0</v>
      </c>
      <c r="K178" s="140"/>
    </row>
    <row r="179" spans="1:11" ht="131.25">
      <c r="A179" s="236" t="s">
        <v>187</v>
      </c>
      <c r="B179" s="236" t="s">
        <v>62</v>
      </c>
      <c r="C179" s="236" t="s">
        <v>84</v>
      </c>
      <c r="D179" s="236" t="s">
        <v>58</v>
      </c>
      <c r="E179" s="236" t="s">
        <v>51</v>
      </c>
      <c r="F179" s="236" t="s">
        <v>78</v>
      </c>
      <c r="G179" s="205" t="s">
        <v>228</v>
      </c>
      <c r="H179" s="261">
        <v>66.308</v>
      </c>
      <c r="I179" s="246"/>
      <c r="J179" s="272">
        <f t="shared" si="8"/>
        <v>66.308</v>
      </c>
      <c r="K179" s="140"/>
    </row>
    <row r="180" spans="1:11" ht="168.75">
      <c r="A180" s="236" t="s">
        <v>187</v>
      </c>
      <c r="B180" s="236" t="s">
        <v>62</v>
      </c>
      <c r="C180" s="236" t="s">
        <v>84</v>
      </c>
      <c r="D180" s="236" t="s">
        <v>58</v>
      </c>
      <c r="E180" s="236" t="s">
        <v>51</v>
      </c>
      <c r="F180" s="236" t="s">
        <v>78</v>
      </c>
      <c r="G180" s="205" t="s">
        <v>842</v>
      </c>
      <c r="H180" s="261">
        <v>5</v>
      </c>
      <c r="I180" s="271"/>
      <c r="J180" s="272">
        <f t="shared" si="8"/>
        <v>5</v>
      </c>
      <c r="K180" s="140"/>
    </row>
    <row r="181" spans="1:11" ht="150">
      <c r="A181" s="236" t="s">
        <v>187</v>
      </c>
      <c r="B181" s="236" t="s">
        <v>62</v>
      </c>
      <c r="C181" s="236" t="s">
        <v>84</v>
      </c>
      <c r="D181" s="236" t="s">
        <v>58</v>
      </c>
      <c r="E181" s="236" t="s">
        <v>51</v>
      </c>
      <c r="F181" s="236" t="s">
        <v>78</v>
      </c>
      <c r="G181" s="205" t="s">
        <v>821</v>
      </c>
      <c r="H181" s="261">
        <v>120.56</v>
      </c>
      <c r="I181" s="246"/>
      <c r="J181" s="272">
        <f t="shared" si="8"/>
        <v>120.56</v>
      </c>
      <c r="K181" s="140"/>
    </row>
    <row r="182" spans="1:11" ht="168.75">
      <c r="A182" s="236" t="s">
        <v>187</v>
      </c>
      <c r="B182" s="236" t="s">
        <v>62</v>
      </c>
      <c r="C182" s="236" t="s">
        <v>84</v>
      </c>
      <c r="D182" s="236" t="s">
        <v>58</v>
      </c>
      <c r="E182" s="236" t="s">
        <v>51</v>
      </c>
      <c r="F182" s="236" t="s">
        <v>78</v>
      </c>
      <c r="G182" s="205" t="s">
        <v>229</v>
      </c>
      <c r="H182" s="261">
        <v>0</v>
      </c>
      <c r="I182" s="271">
        <v>0</v>
      </c>
      <c r="J182" s="272">
        <f t="shared" si="8"/>
        <v>0</v>
      </c>
      <c r="K182" s="140"/>
    </row>
    <row r="183" spans="1:11" ht="112.5">
      <c r="A183" s="234" t="s">
        <v>75</v>
      </c>
      <c r="B183" s="234" t="s">
        <v>62</v>
      </c>
      <c r="C183" s="234" t="s">
        <v>80</v>
      </c>
      <c r="D183" s="234" t="s">
        <v>49</v>
      </c>
      <c r="E183" s="234" t="s">
        <v>51</v>
      </c>
      <c r="F183" s="234" t="s">
        <v>78</v>
      </c>
      <c r="G183" s="244" t="s">
        <v>146</v>
      </c>
      <c r="H183" s="273">
        <f>SUM(H184)</f>
        <v>5204.4</v>
      </c>
      <c r="I183" s="273">
        <f>SUM(I184)</f>
        <v>0</v>
      </c>
      <c r="J183" s="273">
        <f>SUM(J184)</f>
        <v>5204.4</v>
      </c>
      <c r="K183" s="140"/>
    </row>
    <row r="184" spans="1:11" ht="102" customHeight="1">
      <c r="A184" s="236" t="s">
        <v>75</v>
      </c>
      <c r="B184" s="236" t="s">
        <v>62</v>
      </c>
      <c r="C184" s="236" t="s">
        <v>80</v>
      </c>
      <c r="D184" s="236" t="s">
        <v>58</v>
      </c>
      <c r="E184" s="236" t="s">
        <v>51</v>
      </c>
      <c r="F184" s="236" t="s">
        <v>78</v>
      </c>
      <c r="G184" s="245" t="s">
        <v>147</v>
      </c>
      <c r="H184" s="261">
        <v>5204.4</v>
      </c>
      <c r="I184" s="271"/>
      <c r="J184" s="272">
        <f>H184+I184</f>
        <v>5204.4</v>
      </c>
      <c r="K184" s="140"/>
    </row>
    <row r="185" spans="1:11" ht="93.75">
      <c r="A185" s="234" t="s">
        <v>75</v>
      </c>
      <c r="B185" s="234" t="s">
        <v>62</v>
      </c>
      <c r="C185" s="234" t="s">
        <v>132</v>
      </c>
      <c r="D185" s="234" t="s">
        <v>49</v>
      </c>
      <c r="E185" s="234" t="s">
        <v>51</v>
      </c>
      <c r="F185" s="234" t="s">
        <v>78</v>
      </c>
      <c r="G185" s="278" t="s">
        <v>767</v>
      </c>
      <c r="H185" s="273">
        <f>H186</f>
        <v>1244.3</v>
      </c>
      <c r="I185" s="273">
        <f>I186</f>
        <v>0</v>
      </c>
      <c r="J185" s="273">
        <f>J186</f>
        <v>1244.3</v>
      </c>
      <c r="K185" s="140"/>
    </row>
    <row r="186" spans="1:11" ht="93.75">
      <c r="A186" s="236" t="s">
        <v>75</v>
      </c>
      <c r="B186" s="236" t="s">
        <v>62</v>
      </c>
      <c r="C186" s="236" t="s">
        <v>132</v>
      </c>
      <c r="D186" s="236" t="s">
        <v>58</v>
      </c>
      <c r="E186" s="236" t="s">
        <v>51</v>
      </c>
      <c r="F186" s="236" t="s">
        <v>78</v>
      </c>
      <c r="G186" s="237" t="s">
        <v>133</v>
      </c>
      <c r="H186" s="261">
        <v>1244.3</v>
      </c>
      <c r="I186" s="271"/>
      <c r="J186" s="272">
        <f>H186+I186</f>
        <v>1244.3</v>
      </c>
      <c r="K186" s="140"/>
    </row>
    <row r="187" spans="1:11" ht="93.75">
      <c r="A187" s="234" t="s">
        <v>75</v>
      </c>
      <c r="B187" s="234" t="s">
        <v>62</v>
      </c>
      <c r="C187" s="234" t="s">
        <v>150</v>
      </c>
      <c r="D187" s="234" t="s">
        <v>49</v>
      </c>
      <c r="E187" s="234" t="s">
        <v>51</v>
      </c>
      <c r="F187" s="234" t="s">
        <v>78</v>
      </c>
      <c r="G187" s="278" t="s">
        <v>148</v>
      </c>
      <c r="H187" s="273">
        <f>H188</f>
        <v>3380.4</v>
      </c>
      <c r="I187" s="273">
        <f>I188</f>
        <v>0</v>
      </c>
      <c r="J187" s="273">
        <f>J188</f>
        <v>3380.4</v>
      </c>
      <c r="K187" s="140"/>
    </row>
    <row r="188" spans="1:11" ht="75">
      <c r="A188" s="236" t="s">
        <v>75</v>
      </c>
      <c r="B188" s="236" t="s">
        <v>62</v>
      </c>
      <c r="C188" s="236" t="s">
        <v>150</v>
      </c>
      <c r="D188" s="236" t="s">
        <v>58</v>
      </c>
      <c r="E188" s="236" t="s">
        <v>51</v>
      </c>
      <c r="F188" s="236" t="s">
        <v>78</v>
      </c>
      <c r="G188" s="237" t="s">
        <v>149</v>
      </c>
      <c r="H188" s="261">
        <v>3380.4</v>
      </c>
      <c r="I188" s="246"/>
      <c r="J188" s="272">
        <f>H188+I188</f>
        <v>3380.4</v>
      </c>
      <c r="K188" s="140"/>
    </row>
    <row r="189" spans="1:11" ht="18.75">
      <c r="A189" s="236"/>
      <c r="B189" s="236"/>
      <c r="C189" s="236"/>
      <c r="D189" s="236"/>
      <c r="E189" s="236"/>
      <c r="F189" s="236"/>
      <c r="G189" s="205"/>
      <c r="H189" s="261"/>
      <c r="I189" s="271"/>
      <c r="J189" s="272"/>
      <c r="K189" s="140"/>
    </row>
    <row r="190" spans="1:15" ht="18.75">
      <c r="A190" s="234" t="s">
        <v>75</v>
      </c>
      <c r="B190" s="234" t="s">
        <v>62</v>
      </c>
      <c r="C190" s="234" t="s">
        <v>79</v>
      </c>
      <c r="D190" s="234" t="s">
        <v>49</v>
      </c>
      <c r="E190" s="234" t="s">
        <v>51</v>
      </c>
      <c r="F190" s="234" t="s">
        <v>78</v>
      </c>
      <c r="G190" s="235" t="s">
        <v>18</v>
      </c>
      <c r="H190" s="273">
        <f>SUM(H191)</f>
        <v>228013.7</v>
      </c>
      <c r="I190" s="273">
        <f>SUM(I191)</f>
        <v>0</v>
      </c>
      <c r="J190" s="273">
        <f>SUM(J191)</f>
        <v>228013.7</v>
      </c>
      <c r="K190" s="140"/>
      <c r="O190" s="128"/>
    </row>
    <row r="191" spans="1:15" ht="18.75">
      <c r="A191" s="236" t="s">
        <v>75</v>
      </c>
      <c r="B191" s="236" t="s">
        <v>62</v>
      </c>
      <c r="C191" s="236" t="s">
        <v>79</v>
      </c>
      <c r="D191" s="236" t="s">
        <v>58</v>
      </c>
      <c r="E191" s="236" t="s">
        <v>51</v>
      </c>
      <c r="F191" s="236" t="s">
        <v>78</v>
      </c>
      <c r="G191" s="205" t="s">
        <v>22</v>
      </c>
      <c r="H191" s="261">
        <f>SUM(H192:H193)</f>
        <v>228013.7</v>
      </c>
      <c r="I191" s="261">
        <f>SUM(I192:I192)+I193</f>
        <v>0</v>
      </c>
      <c r="J191" s="261">
        <f>H191+I191</f>
        <v>228013.7</v>
      </c>
      <c r="K191" s="140"/>
      <c r="O191" s="128"/>
    </row>
    <row r="192" spans="1:15" ht="56.25">
      <c r="A192" s="236" t="s">
        <v>75</v>
      </c>
      <c r="B192" s="236" t="s">
        <v>62</v>
      </c>
      <c r="C192" s="236" t="s">
        <v>79</v>
      </c>
      <c r="D192" s="236" t="s">
        <v>58</v>
      </c>
      <c r="E192" s="236" t="s">
        <v>51</v>
      </c>
      <c r="F192" s="236" t="s">
        <v>78</v>
      </c>
      <c r="G192" s="259" t="s">
        <v>145</v>
      </c>
      <c r="H192" s="261">
        <v>222255.7</v>
      </c>
      <c r="I192" s="246"/>
      <c r="J192" s="272">
        <f>H192+I192</f>
        <v>222255.7</v>
      </c>
      <c r="K192" s="140"/>
      <c r="O192" s="128"/>
    </row>
    <row r="193" spans="1:15" ht="88.5" customHeight="1">
      <c r="A193" s="236" t="s">
        <v>75</v>
      </c>
      <c r="B193" s="236" t="s">
        <v>62</v>
      </c>
      <c r="C193" s="236" t="s">
        <v>79</v>
      </c>
      <c r="D193" s="236" t="s">
        <v>58</v>
      </c>
      <c r="E193" s="236" t="s">
        <v>51</v>
      </c>
      <c r="F193" s="236" t="s">
        <v>78</v>
      </c>
      <c r="G193" s="259" t="s">
        <v>823</v>
      </c>
      <c r="H193" s="261">
        <v>5758</v>
      </c>
      <c r="I193" s="271"/>
      <c r="J193" s="272">
        <f>H193+I193</f>
        <v>5758</v>
      </c>
      <c r="K193" s="140"/>
      <c r="O193" s="128"/>
    </row>
    <row r="194" spans="1:15" s="119" customFormat="1" ht="25.5" customHeight="1">
      <c r="A194" s="234" t="s">
        <v>75</v>
      </c>
      <c r="B194" s="234" t="s">
        <v>62</v>
      </c>
      <c r="C194" s="234" t="s">
        <v>64</v>
      </c>
      <c r="D194" s="234" t="s">
        <v>49</v>
      </c>
      <c r="E194" s="234" t="s">
        <v>51</v>
      </c>
      <c r="F194" s="234" t="s">
        <v>78</v>
      </c>
      <c r="G194" s="274" t="s">
        <v>1</v>
      </c>
      <c r="H194" s="273">
        <f>H202+H195+H200+H198</f>
        <v>7755.13</v>
      </c>
      <c r="I194" s="273">
        <f>I202+I195+I200+I198</f>
        <v>48.698</v>
      </c>
      <c r="J194" s="273">
        <f>H194+I194</f>
        <v>7803.828</v>
      </c>
      <c r="K194" s="141"/>
      <c r="L194" s="118"/>
      <c r="O194" s="129"/>
    </row>
    <row r="195" spans="1:15" ht="75" customHeight="1">
      <c r="A195" s="236" t="s">
        <v>75</v>
      </c>
      <c r="B195" s="236" t="s">
        <v>62</v>
      </c>
      <c r="C195" s="236" t="s">
        <v>76</v>
      </c>
      <c r="D195" s="236" t="s">
        <v>49</v>
      </c>
      <c r="E195" s="236" t="s">
        <v>51</v>
      </c>
      <c r="F195" s="236" t="s">
        <v>78</v>
      </c>
      <c r="G195" s="259" t="s">
        <v>42</v>
      </c>
      <c r="H195" s="261">
        <f>SUM(H196)</f>
        <v>42.13</v>
      </c>
      <c r="I195" s="261">
        <f>I196</f>
        <v>0</v>
      </c>
      <c r="J195" s="261">
        <f>H195+I195</f>
        <v>42.13</v>
      </c>
      <c r="K195" s="140"/>
      <c r="O195" s="128"/>
    </row>
    <row r="196" spans="1:15" ht="93.75">
      <c r="A196" s="236" t="s">
        <v>75</v>
      </c>
      <c r="B196" s="236" t="s">
        <v>62</v>
      </c>
      <c r="C196" s="236" t="s">
        <v>76</v>
      </c>
      <c r="D196" s="236" t="s">
        <v>58</v>
      </c>
      <c r="E196" s="236" t="s">
        <v>51</v>
      </c>
      <c r="F196" s="236" t="s">
        <v>78</v>
      </c>
      <c r="G196" s="259" t="s">
        <v>43</v>
      </c>
      <c r="H196" s="261">
        <f>SUM(H197:H197)</f>
        <v>42.13</v>
      </c>
      <c r="I196" s="261">
        <f>SUM(I197:I197)</f>
        <v>0</v>
      </c>
      <c r="J196" s="261">
        <f>SUM(J197:J197)</f>
        <v>42.13</v>
      </c>
      <c r="K196" s="140"/>
      <c r="O196" s="128"/>
    </row>
    <row r="197" spans="1:15" ht="75">
      <c r="A197" s="250" t="s">
        <v>75</v>
      </c>
      <c r="B197" s="250" t="s">
        <v>62</v>
      </c>
      <c r="C197" s="250" t="s">
        <v>76</v>
      </c>
      <c r="D197" s="250" t="s">
        <v>58</v>
      </c>
      <c r="E197" s="250" t="s">
        <v>51</v>
      </c>
      <c r="F197" s="250" t="s">
        <v>78</v>
      </c>
      <c r="G197" s="279" t="s">
        <v>44</v>
      </c>
      <c r="H197" s="252">
        <v>42.13</v>
      </c>
      <c r="I197" s="252"/>
      <c r="J197" s="252">
        <f>H197+I197</f>
        <v>42.13</v>
      </c>
      <c r="K197" s="159"/>
      <c r="L197" s="160"/>
      <c r="M197" s="161"/>
      <c r="O197" s="128"/>
    </row>
    <row r="198" spans="1:15" ht="56.25">
      <c r="A198" s="236" t="s">
        <v>187</v>
      </c>
      <c r="B198" s="236" t="s">
        <v>62</v>
      </c>
      <c r="C198" s="236" t="s">
        <v>856</v>
      </c>
      <c r="D198" s="236" t="s">
        <v>58</v>
      </c>
      <c r="E198" s="236" t="s">
        <v>51</v>
      </c>
      <c r="F198" s="236" t="s">
        <v>78</v>
      </c>
      <c r="G198" s="259" t="s">
        <v>857</v>
      </c>
      <c r="H198" s="261">
        <f>H199</f>
        <v>7.1</v>
      </c>
      <c r="I198" s="261">
        <f>I199</f>
        <v>0</v>
      </c>
      <c r="J198" s="261">
        <f>H198+I198</f>
        <v>7.1</v>
      </c>
      <c r="K198" s="159"/>
      <c r="L198" s="160"/>
      <c r="M198" s="161"/>
      <c r="O198" s="128"/>
    </row>
    <row r="199" spans="1:15" ht="78" customHeight="1">
      <c r="A199" s="250" t="s">
        <v>75</v>
      </c>
      <c r="B199" s="250" t="s">
        <v>62</v>
      </c>
      <c r="C199" s="250" t="s">
        <v>856</v>
      </c>
      <c r="D199" s="250" t="s">
        <v>58</v>
      </c>
      <c r="E199" s="250" t="s">
        <v>51</v>
      </c>
      <c r="F199" s="250" t="s">
        <v>78</v>
      </c>
      <c r="G199" s="279" t="s">
        <v>858</v>
      </c>
      <c r="H199" s="252">
        <v>7.1</v>
      </c>
      <c r="I199" s="252"/>
      <c r="J199" s="252">
        <f>H199+I199</f>
        <v>7.1</v>
      </c>
      <c r="K199" s="159"/>
      <c r="L199" s="160"/>
      <c r="M199" s="161"/>
      <c r="O199" s="128"/>
    </row>
    <row r="200" spans="1:15" ht="77.25" customHeight="1">
      <c r="A200" s="236" t="s">
        <v>75</v>
      </c>
      <c r="B200" s="236" t="s">
        <v>62</v>
      </c>
      <c r="C200" s="236" t="s">
        <v>768</v>
      </c>
      <c r="D200" s="236" t="s">
        <v>49</v>
      </c>
      <c r="E200" s="236" t="s">
        <v>51</v>
      </c>
      <c r="F200" s="236" t="s">
        <v>78</v>
      </c>
      <c r="G200" s="259" t="s">
        <v>769</v>
      </c>
      <c r="H200" s="261">
        <f>H201</f>
        <v>0</v>
      </c>
      <c r="I200" s="261">
        <f>I201</f>
        <v>48.698</v>
      </c>
      <c r="J200" s="261">
        <f>J201</f>
        <v>48.698</v>
      </c>
      <c r="K200" s="162"/>
      <c r="L200" s="160"/>
      <c r="M200" s="161"/>
      <c r="O200" s="128"/>
    </row>
    <row r="201" spans="1:15" ht="84.75" customHeight="1">
      <c r="A201" s="250" t="s">
        <v>75</v>
      </c>
      <c r="B201" s="250" t="s">
        <v>62</v>
      </c>
      <c r="C201" s="250" t="s">
        <v>768</v>
      </c>
      <c r="D201" s="250" t="s">
        <v>58</v>
      </c>
      <c r="E201" s="250" t="s">
        <v>51</v>
      </c>
      <c r="F201" s="250" t="s">
        <v>78</v>
      </c>
      <c r="G201" s="279" t="s">
        <v>1012</v>
      </c>
      <c r="H201" s="252">
        <v>0</v>
      </c>
      <c r="I201" s="252">
        <v>48.698</v>
      </c>
      <c r="J201" s="252">
        <f>H201+I201</f>
        <v>48.698</v>
      </c>
      <c r="K201" s="162"/>
      <c r="L201" s="160"/>
      <c r="M201" s="161"/>
      <c r="O201" s="128"/>
    </row>
    <row r="202" spans="1:15" ht="18.75">
      <c r="A202" s="236" t="s">
        <v>75</v>
      </c>
      <c r="B202" s="236" t="s">
        <v>62</v>
      </c>
      <c r="C202" s="236" t="s">
        <v>77</v>
      </c>
      <c r="D202" s="236" t="s">
        <v>49</v>
      </c>
      <c r="E202" s="236" t="s">
        <v>51</v>
      </c>
      <c r="F202" s="236" t="s">
        <v>78</v>
      </c>
      <c r="G202" s="259" t="s">
        <v>2</v>
      </c>
      <c r="H202" s="261">
        <f>H203</f>
        <v>7705.9</v>
      </c>
      <c r="I202" s="261">
        <f>I203</f>
        <v>0</v>
      </c>
      <c r="J202" s="261">
        <f>J203</f>
        <v>7705.9</v>
      </c>
      <c r="K202" s="162"/>
      <c r="L202" s="160"/>
      <c r="M202" s="161"/>
      <c r="O202" s="128"/>
    </row>
    <row r="203" spans="1:15" ht="37.5">
      <c r="A203" s="236" t="s">
        <v>75</v>
      </c>
      <c r="B203" s="236" t="s">
        <v>62</v>
      </c>
      <c r="C203" s="236" t="s">
        <v>77</v>
      </c>
      <c r="D203" s="236" t="s">
        <v>58</v>
      </c>
      <c r="E203" s="236" t="s">
        <v>51</v>
      </c>
      <c r="F203" s="236" t="s">
        <v>78</v>
      </c>
      <c r="G203" s="259" t="s">
        <v>3</v>
      </c>
      <c r="H203" s="261">
        <f>H205+H206+H204</f>
        <v>7705.9</v>
      </c>
      <c r="I203" s="261">
        <f>I205+I206+I204</f>
        <v>0</v>
      </c>
      <c r="J203" s="261">
        <f>J205+J206+J204</f>
        <v>7705.9</v>
      </c>
      <c r="K203" s="162"/>
      <c r="L203" s="160"/>
      <c r="M203" s="161"/>
      <c r="O203" s="128"/>
    </row>
    <row r="204" spans="1:15" ht="56.25">
      <c r="A204" s="236" t="s">
        <v>75</v>
      </c>
      <c r="B204" s="236" t="s">
        <v>62</v>
      </c>
      <c r="C204" s="236" t="s">
        <v>77</v>
      </c>
      <c r="D204" s="236" t="s">
        <v>58</v>
      </c>
      <c r="E204" s="236" t="s">
        <v>51</v>
      </c>
      <c r="F204" s="236" t="s">
        <v>78</v>
      </c>
      <c r="G204" s="259" t="s">
        <v>770</v>
      </c>
      <c r="H204" s="261">
        <v>0</v>
      </c>
      <c r="I204" s="261"/>
      <c r="J204" s="261">
        <f>H204+I204</f>
        <v>0</v>
      </c>
      <c r="K204" s="162"/>
      <c r="L204" s="160"/>
      <c r="M204" s="161"/>
      <c r="O204" s="128"/>
    </row>
    <row r="205" spans="1:15" ht="93.75">
      <c r="A205" s="236" t="s">
        <v>75</v>
      </c>
      <c r="B205" s="236" t="s">
        <v>62</v>
      </c>
      <c r="C205" s="236" t="s">
        <v>77</v>
      </c>
      <c r="D205" s="236" t="s">
        <v>58</v>
      </c>
      <c r="E205" s="236" t="s">
        <v>51</v>
      </c>
      <c r="F205" s="236" t="s">
        <v>78</v>
      </c>
      <c r="G205" s="259" t="s">
        <v>0</v>
      </c>
      <c r="H205" s="261">
        <v>7705.9</v>
      </c>
      <c r="I205" s="271"/>
      <c r="J205" s="272">
        <f>H205+I205</f>
        <v>7705.9</v>
      </c>
      <c r="K205" s="162"/>
      <c r="L205" s="160"/>
      <c r="M205" s="161"/>
      <c r="O205" s="128"/>
    </row>
    <row r="206" spans="1:13" ht="112.5">
      <c r="A206" s="236">
        <v>2</v>
      </c>
      <c r="B206" s="236" t="s">
        <v>62</v>
      </c>
      <c r="C206" s="236" t="s">
        <v>77</v>
      </c>
      <c r="D206" s="236" t="s">
        <v>58</v>
      </c>
      <c r="E206" s="236" t="s">
        <v>51</v>
      </c>
      <c r="F206" s="236" t="s">
        <v>78</v>
      </c>
      <c r="G206" s="280" t="s">
        <v>219</v>
      </c>
      <c r="H206" s="261">
        <v>0</v>
      </c>
      <c r="I206" s="271">
        <v>0</v>
      </c>
      <c r="J206" s="272">
        <f>H206+I206</f>
        <v>0</v>
      </c>
      <c r="K206" s="162"/>
      <c r="L206" s="160"/>
      <c r="M206" s="161"/>
    </row>
    <row r="207" spans="1:13" ht="18.75">
      <c r="A207" s="245"/>
      <c r="B207" s="245"/>
      <c r="C207" s="245"/>
      <c r="D207" s="245"/>
      <c r="E207" s="245"/>
      <c r="F207" s="245"/>
      <c r="G207" s="235" t="s">
        <v>20</v>
      </c>
      <c r="H207" s="229">
        <f>SUM(H18,H119)</f>
        <v>675323.9169999999</v>
      </c>
      <c r="I207" s="229">
        <f>SUM(I18,I119)</f>
        <v>48.698</v>
      </c>
      <c r="J207" s="229">
        <f>SUM(J18,J119)</f>
        <v>675372.615</v>
      </c>
      <c r="K207" s="162"/>
      <c r="L207" s="160"/>
      <c r="M207" s="161"/>
    </row>
    <row r="208" spans="1:13" ht="18.75">
      <c r="A208" s="8"/>
      <c r="B208" s="8"/>
      <c r="C208" s="8"/>
      <c r="D208" s="8"/>
      <c r="E208" s="8"/>
      <c r="F208" s="8"/>
      <c r="G208" s="8"/>
      <c r="H208" s="281"/>
      <c r="I208" s="282"/>
      <c r="J208" s="283"/>
      <c r="K208" s="167"/>
      <c r="L208" s="160"/>
      <c r="M208" s="161"/>
    </row>
    <row r="209" spans="1:13" ht="18.75">
      <c r="A209" s="8"/>
      <c r="B209" s="8"/>
      <c r="C209" s="8"/>
      <c r="D209" s="8"/>
      <c r="E209" s="8"/>
      <c r="F209" s="8"/>
      <c r="G209" s="8"/>
      <c r="H209" s="281"/>
      <c r="I209" s="282"/>
      <c r="J209" s="283"/>
      <c r="K209" s="167"/>
      <c r="L209" s="160"/>
      <c r="M209" s="161"/>
    </row>
    <row r="210" spans="1:13" ht="18.75">
      <c r="A210" s="8"/>
      <c r="B210" s="8"/>
      <c r="C210" s="8"/>
      <c r="D210" s="8"/>
      <c r="E210" s="8"/>
      <c r="F210" s="8"/>
      <c r="G210" s="8"/>
      <c r="H210" s="281"/>
      <c r="I210" s="282"/>
      <c r="J210" s="283"/>
      <c r="K210" s="167"/>
      <c r="L210" s="160"/>
      <c r="M210" s="161"/>
    </row>
    <row r="211" spans="1:13" ht="18.75">
      <c r="A211" s="8"/>
      <c r="B211" s="8"/>
      <c r="C211" s="8"/>
      <c r="D211" s="8"/>
      <c r="E211" s="8"/>
      <c r="F211" s="8"/>
      <c r="G211" s="8"/>
      <c r="H211" s="281"/>
      <c r="I211" s="282"/>
      <c r="J211" s="283"/>
      <c r="K211" s="167"/>
      <c r="L211" s="160"/>
      <c r="M211" s="161"/>
    </row>
    <row r="212" spans="1:13" ht="18.75">
      <c r="A212" s="8"/>
      <c r="B212" s="8"/>
      <c r="C212" s="8"/>
      <c r="D212" s="8"/>
      <c r="E212" s="8"/>
      <c r="F212" s="8"/>
      <c r="G212" s="8"/>
      <c r="H212" s="281"/>
      <c r="I212" s="282"/>
      <c r="J212" s="283"/>
      <c r="K212" s="167"/>
      <c r="L212" s="160"/>
      <c r="M212" s="161"/>
    </row>
    <row r="213" spans="1:13" ht="18.75">
      <c r="A213" s="8"/>
      <c r="B213" s="8"/>
      <c r="C213" s="8"/>
      <c r="D213" s="8"/>
      <c r="E213" s="8"/>
      <c r="F213" s="8"/>
      <c r="G213" s="8"/>
      <c r="H213" s="281"/>
      <c r="I213" s="282"/>
      <c r="J213" s="283"/>
      <c r="K213" s="167"/>
      <c r="L213" s="160"/>
      <c r="M213" s="161"/>
    </row>
    <row r="214" spans="1:13" ht="18.75">
      <c r="A214" s="8"/>
      <c r="B214" s="8"/>
      <c r="C214" s="8"/>
      <c r="D214" s="8"/>
      <c r="E214" s="8"/>
      <c r="F214" s="8"/>
      <c r="G214" s="8"/>
      <c r="H214" s="281"/>
      <c r="I214" s="282"/>
      <c r="J214" s="283"/>
      <c r="K214" s="167"/>
      <c r="L214" s="160"/>
      <c r="M214" s="161"/>
    </row>
    <row r="215" spans="1:13" ht="18.75">
      <c r="A215" s="8"/>
      <c r="B215" s="8"/>
      <c r="C215" s="8"/>
      <c r="D215" s="8"/>
      <c r="E215" s="8"/>
      <c r="F215" s="8"/>
      <c r="G215" s="8"/>
      <c r="H215" s="281"/>
      <c r="I215" s="282"/>
      <c r="J215" s="283"/>
      <c r="K215" s="167"/>
      <c r="L215" s="160"/>
      <c r="M215" s="161"/>
    </row>
    <row r="216" spans="1:13" ht="18.75">
      <c r="A216" s="8"/>
      <c r="B216" s="8"/>
      <c r="C216" s="8"/>
      <c r="D216" s="8"/>
      <c r="E216" s="8"/>
      <c r="F216" s="8"/>
      <c r="G216" s="8"/>
      <c r="H216" s="281"/>
      <c r="I216" s="282"/>
      <c r="J216" s="283"/>
      <c r="K216" s="167"/>
      <c r="L216" s="160"/>
      <c r="M216" s="161"/>
    </row>
    <row r="217" spans="1:13" ht="16.5">
      <c r="A217" s="163"/>
      <c r="B217" s="163"/>
      <c r="C217" s="163"/>
      <c r="D217" s="163"/>
      <c r="E217" s="163"/>
      <c r="F217" s="163"/>
      <c r="G217" s="163"/>
      <c r="H217" s="164"/>
      <c r="I217" s="165"/>
      <c r="J217" s="166"/>
      <c r="K217" s="167"/>
      <c r="L217" s="160"/>
      <c r="M217" s="161"/>
    </row>
    <row r="218" spans="1:13" ht="16.5">
      <c r="A218" s="163"/>
      <c r="B218" s="163"/>
      <c r="C218" s="163"/>
      <c r="D218" s="163"/>
      <c r="E218" s="163"/>
      <c r="F218" s="163"/>
      <c r="G218" s="163"/>
      <c r="H218" s="164"/>
      <c r="I218" s="165"/>
      <c r="J218" s="166"/>
      <c r="K218" s="167"/>
      <c r="L218" s="160"/>
      <c r="M218" s="161"/>
    </row>
    <row r="219" spans="1:13" ht="16.5">
      <c r="A219" s="163"/>
      <c r="B219" s="163"/>
      <c r="C219" s="163"/>
      <c r="D219" s="163"/>
      <c r="E219" s="163"/>
      <c r="F219" s="163"/>
      <c r="G219" s="163"/>
      <c r="H219" s="164"/>
      <c r="I219" s="165"/>
      <c r="J219" s="166"/>
      <c r="K219" s="167"/>
      <c r="L219" s="160"/>
      <c r="M219" s="161"/>
    </row>
    <row r="220" spans="1:13" ht="16.5">
      <c r="A220" s="163"/>
      <c r="B220" s="163"/>
      <c r="C220" s="163"/>
      <c r="D220" s="163"/>
      <c r="E220" s="163"/>
      <c r="F220" s="163"/>
      <c r="G220" s="163"/>
      <c r="H220" s="164"/>
      <c r="I220" s="165"/>
      <c r="J220" s="166"/>
      <c r="K220" s="167"/>
      <c r="L220" s="160"/>
      <c r="M220" s="161"/>
    </row>
    <row r="221" spans="1:13" ht="16.5">
      <c r="A221" s="163"/>
      <c r="B221" s="163"/>
      <c r="C221" s="163"/>
      <c r="D221" s="163"/>
      <c r="E221" s="163"/>
      <c r="F221" s="163"/>
      <c r="G221" s="163"/>
      <c r="H221" s="164"/>
      <c r="I221" s="165"/>
      <c r="J221" s="166"/>
      <c r="K221" s="167"/>
      <c r="L221" s="160"/>
      <c r="M221" s="161"/>
    </row>
    <row r="222" spans="1:13" ht="16.5">
      <c r="A222" s="163"/>
      <c r="B222" s="163"/>
      <c r="C222" s="163"/>
      <c r="D222" s="163"/>
      <c r="E222" s="163"/>
      <c r="F222" s="163"/>
      <c r="G222" s="163"/>
      <c r="H222" s="164"/>
      <c r="I222" s="165"/>
      <c r="J222" s="166"/>
      <c r="K222" s="167"/>
      <c r="L222" s="160"/>
      <c r="M222" s="161"/>
    </row>
    <row r="223" spans="1:13" ht="16.5">
      <c r="A223" s="163"/>
      <c r="B223" s="163"/>
      <c r="C223" s="163"/>
      <c r="D223" s="163"/>
      <c r="E223" s="163"/>
      <c r="F223" s="163"/>
      <c r="G223" s="163"/>
      <c r="H223" s="164"/>
      <c r="I223" s="165"/>
      <c r="J223" s="166"/>
      <c r="K223" s="167"/>
      <c r="L223" s="160"/>
      <c r="M223" s="161"/>
    </row>
    <row r="224" spans="1:13" ht="16.5">
      <c r="A224" s="163"/>
      <c r="B224" s="163"/>
      <c r="C224" s="163"/>
      <c r="D224" s="163"/>
      <c r="E224" s="163"/>
      <c r="F224" s="163"/>
      <c r="G224" s="163"/>
      <c r="H224" s="164"/>
      <c r="I224" s="165"/>
      <c r="J224" s="166"/>
      <c r="K224" s="167"/>
      <c r="L224" s="160"/>
      <c r="M224" s="161"/>
    </row>
    <row r="225" spans="1:13" ht="16.5">
      <c r="A225" s="163"/>
      <c r="B225" s="163"/>
      <c r="C225" s="163"/>
      <c r="D225" s="163"/>
      <c r="E225" s="163"/>
      <c r="F225" s="163"/>
      <c r="G225" s="163"/>
      <c r="H225" s="164"/>
      <c r="I225" s="165"/>
      <c r="J225" s="166"/>
      <c r="K225" s="167"/>
      <c r="L225" s="160"/>
      <c r="M225" s="161"/>
    </row>
    <row r="226" spans="1:13" ht="16.5">
      <c r="A226" s="163"/>
      <c r="B226" s="163"/>
      <c r="C226" s="163"/>
      <c r="D226" s="163"/>
      <c r="E226" s="163"/>
      <c r="F226" s="163"/>
      <c r="G226" s="163"/>
      <c r="H226" s="164"/>
      <c r="I226" s="165"/>
      <c r="J226" s="166"/>
      <c r="K226" s="167"/>
      <c r="L226" s="160"/>
      <c r="M226" s="161"/>
    </row>
    <row r="227" spans="1:13" ht="16.5">
      <c r="A227" s="163"/>
      <c r="B227" s="163"/>
      <c r="C227" s="163"/>
      <c r="D227" s="163"/>
      <c r="E227" s="163"/>
      <c r="F227" s="163"/>
      <c r="G227" s="163"/>
      <c r="H227" s="164"/>
      <c r="I227" s="165"/>
      <c r="J227" s="166"/>
      <c r="K227" s="167"/>
      <c r="L227" s="160"/>
      <c r="M227" s="161"/>
    </row>
    <row r="228" spans="1:13" ht="16.5">
      <c r="A228" s="163"/>
      <c r="B228" s="163"/>
      <c r="C228" s="163"/>
      <c r="D228" s="163"/>
      <c r="E228" s="163"/>
      <c r="F228" s="163"/>
      <c r="G228" s="163"/>
      <c r="H228" s="164"/>
      <c r="I228" s="165"/>
      <c r="J228" s="166"/>
      <c r="K228" s="167"/>
      <c r="L228" s="160"/>
      <c r="M228" s="161"/>
    </row>
    <row r="229" spans="1:13" ht="16.5">
      <c r="A229" s="163"/>
      <c r="B229" s="163"/>
      <c r="C229" s="163"/>
      <c r="D229" s="163"/>
      <c r="E229" s="163"/>
      <c r="F229" s="163"/>
      <c r="G229" s="163"/>
      <c r="H229" s="164"/>
      <c r="I229" s="165"/>
      <c r="J229" s="166"/>
      <c r="K229" s="167"/>
      <c r="L229" s="160"/>
      <c r="M229" s="161"/>
    </row>
    <row r="230" spans="1:13" ht="16.5">
      <c r="A230" s="163"/>
      <c r="B230" s="163"/>
      <c r="C230" s="163"/>
      <c r="D230" s="163"/>
      <c r="E230" s="163"/>
      <c r="F230" s="163"/>
      <c r="G230" s="163"/>
      <c r="H230" s="164"/>
      <c r="I230" s="165"/>
      <c r="J230" s="166"/>
      <c r="K230" s="167"/>
      <c r="L230" s="160"/>
      <c r="M230" s="161"/>
    </row>
    <row r="231" spans="1:13" ht="16.5">
      <c r="A231" s="163"/>
      <c r="B231" s="163"/>
      <c r="C231" s="163"/>
      <c r="D231" s="163"/>
      <c r="E231" s="163"/>
      <c r="F231" s="163"/>
      <c r="G231" s="163"/>
      <c r="H231" s="168"/>
      <c r="I231" s="165"/>
      <c r="J231" s="166"/>
      <c r="K231" s="167"/>
      <c r="L231" s="160"/>
      <c r="M231" s="161"/>
    </row>
    <row r="232" spans="1:13" ht="16.5">
      <c r="A232" s="163"/>
      <c r="B232" s="163"/>
      <c r="C232" s="163"/>
      <c r="D232" s="163"/>
      <c r="E232" s="163"/>
      <c r="F232" s="163"/>
      <c r="G232" s="163"/>
      <c r="H232" s="168"/>
      <c r="I232" s="165"/>
      <c r="J232" s="166"/>
      <c r="K232" s="167"/>
      <c r="L232" s="160"/>
      <c r="M232" s="161"/>
    </row>
    <row r="233" spans="1:13" ht="16.5">
      <c r="A233" s="163"/>
      <c r="B233" s="163"/>
      <c r="C233" s="163"/>
      <c r="D233" s="163"/>
      <c r="E233" s="163"/>
      <c r="F233" s="163"/>
      <c r="G233" s="163"/>
      <c r="H233" s="168"/>
      <c r="I233" s="165"/>
      <c r="J233" s="166"/>
      <c r="K233" s="167"/>
      <c r="L233" s="160"/>
      <c r="M233" s="161"/>
    </row>
    <row r="234" spans="1:13" ht="16.5">
      <c r="A234" s="163"/>
      <c r="B234" s="163"/>
      <c r="C234" s="163"/>
      <c r="D234" s="163"/>
      <c r="E234" s="163"/>
      <c r="F234" s="163"/>
      <c r="G234" s="163"/>
      <c r="H234" s="168"/>
      <c r="I234" s="165"/>
      <c r="J234" s="166"/>
      <c r="K234" s="167"/>
      <c r="L234" s="160"/>
      <c r="M234" s="161"/>
    </row>
    <row r="235" spans="1:13" ht="16.5">
      <c r="A235" s="163"/>
      <c r="B235" s="163"/>
      <c r="C235" s="163"/>
      <c r="D235" s="163"/>
      <c r="E235" s="163"/>
      <c r="F235" s="163"/>
      <c r="G235" s="163"/>
      <c r="H235" s="168"/>
      <c r="I235" s="165"/>
      <c r="J235" s="166"/>
      <c r="K235" s="167"/>
      <c r="L235" s="160"/>
      <c r="M235" s="161"/>
    </row>
    <row r="236" spans="1:13" ht="16.5">
      <c r="A236" s="163"/>
      <c r="B236" s="163"/>
      <c r="C236" s="163"/>
      <c r="D236" s="163"/>
      <c r="E236" s="163"/>
      <c r="F236" s="163"/>
      <c r="G236" s="163"/>
      <c r="H236" s="168"/>
      <c r="I236" s="165"/>
      <c r="J236" s="166"/>
      <c r="K236" s="167"/>
      <c r="L236" s="160"/>
      <c r="M236" s="161"/>
    </row>
    <row r="237" spans="1:13" ht="16.5">
      <c r="A237" s="163"/>
      <c r="B237" s="163"/>
      <c r="C237" s="163"/>
      <c r="D237" s="163"/>
      <c r="E237" s="163"/>
      <c r="F237" s="163"/>
      <c r="G237" s="163"/>
      <c r="H237" s="168"/>
      <c r="I237" s="165"/>
      <c r="J237" s="166"/>
      <c r="K237" s="167"/>
      <c r="L237" s="160"/>
      <c r="M237" s="161"/>
    </row>
    <row r="238" spans="1:13" ht="16.5">
      <c r="A238" s="163"/>
      <c r="B238" s="163"/>
      <c r="C238" s="163"/>
      <c r="D238" s="163"/>
      <c r="E238" s="163"/>
      <c r="F238" s="163"/>
      <c r="G238" s="163"/>
      <c r="H238" s="168"/>
      <c r="I238" s="165"/>
      <c r="J238" s="166"/>
      <c r="K238" s="167"/>
      <c r="L238" s="160"/>
      <c r="M238" s="161"/>
    </row>
    <row r="239" spans="1:13" ht="16.5">
      <c r="A239" s="163"/>
      <c r="B239" s="163"/>
      <c r="C239" s="163"/>
      <c r="D239" s="163"/>
      <c r="E239" s="163"/>
      <c r="F239" s="163"/>
      <c r="G239" s="163"/>
      <c r="H239" s="168"/>
      <c r="I239" s="165"/>
      <c r="J239" s="166"/>
      <c r="K239" s="167"/>
      <c r="L239" s="160"/>
      <c r="M239" s="161"/>
    </row>
    <row r="240" spans="1:13" ht="16.5">
      <c r="A240" s="163"/>
      <c r="B240" s="163"/>
      <c r="C240" s="163"/>
      <c r="D240" s="163"/>
      <c r="E240" s="163"/>
      <c r="F240" s="163"/>
      <c r="G240" s="163"/>
      <c r="H240" s="168"/>
      <c r="I240" s="165"/>
      <c r="J240" s="166"/>
      <c r="K240" s="167"/>
      <c r="L240" s="160"/>
      <c r="M240" s="161"/>
    </row>
    <row r="241" spans="1:13" ht="16.5">
      <c r="A241" s="163"/>
      <c r="B241" s="163"/>
      <c r="C241" s="163"/>
      <c r="D241" s="163"/>
      <c r="E241" s="163"/>
      <c r="F241" s="163"/>
      <c r="G241" s="163"/>
      <c r="H241" s="168"/>
      <c r="I241" s="165"/>
      <c r="J241" s="166"/>
      <c r="K241" s="167"/>
      <c r="L241" s="160"/>
      <c r="M241" s="161"/>
    </row>
    <row r="242" spans="1:13" ht="16.5">
      <c r="A242" s="163"/>
      <c r="B242" s="163"/>
      <c r="C242" s="163"/>
      <c r="D242" s="163"/>
      <c r="E242" s="163"/>
      <c r="F242" s="163"/>
      <c r="G242" s="163"/>
      <c r="H242" s="168"/>
      <c r="I242" s="165"/>
      <c r="J242" s="166"/>
      <c r="K242" s="167"/>
      <c r="L242" s="160"/>
      <c r="M242" s="161"/>
    </row>
    <row r="243" spans="1:13" ht="16.5">
      <c r="A243" s="163"/>
      <c r="B243" s="163"/>
      <c r="C243" s="163"/>
      <c r="D243" s="163"/>
      <c r="E243" s="163"/>
      <c r="F243" s="163"/>
      <c r="G243" s="163"/>
      <c r="H243" s="168"/>
      <c r="I243" s="165"/>
      <c r="J243" s="166"/>
      <c r="K243" s="167"/>
      <c r="L243" s="160"/>
      <c r="M243" s="161"/>
    </row>
    <row r="244" spans="1:13" ht="16.5">
      <c r="A244" s="163"/>
      <c r="B244" s="163"/>
      <c r="C244" s="163"/>
      <c r="D244" s="163"/>
      <c r="E244" s="163"/>
      <c r="F244" s="163"/>
      <c r="G244" s="163"/>
      <c r="H244" s="168"/>
      <c r="I244" s="165"/>
      <c r="J244" s="166"/>
      <c r="K244" s="167"/>
      <c r="L244" s="160"/>
      <c r="M244" s="161"/>
    </row>
    <row r="245" spans="1:13" ht="16.5">
      <c r="A245" s="163"/>
      <c r="B245" s="163"/>
      <c r="C245" s="163"/>
      <c r="D245" s="163"/>
      <c r="E245" s="163"/>
      <c r="F245" s="163"/>
      <c r="G245" s="163"/>
      <c r="H245" s="168"/>
      <c r="I245" s="165"/>
      <c r="J245" s="166"/>
      <c r="K245" s="167"/>
      <c r="L245" s="160"/>
      <c r="M245" s="161"/>
    </row>
    <row r="246" spans="1:13" ht="16.5">
      <c r="A246" s="163"/>
      <c r="B246" s="163"/>
      <c r="C246" s="163"/>
      <c r="D246" s="163"/>
      <c r="E246" s="163"/>
      <c r="F246" s="163"/>
      <c r="G246" s="163"/>
      <c r="H246" s="168"/>
      <c r="I246" s="165"/>
      <c r="J246" s="166"/>
      <c r="K246" s="167"/>
      <c r="L246" s="160"/>
      <c r="M246" s="161"/>
    </row>
    <row r="247" spans="1:13" ht="16.5">
      <c r="A247" s="163"/>
      <c r="B247" s="163"/>
      <c r="C247" s="163"/>
      <c r="D247" s="163"/>
      <c r="E247" s="163"/>
      <c r="F247" s="163"/>
      <c r="G247" s="163"/>
      <c r="H247" s="168"/>
      <c r="I247" s="165"/>
      <c r="J247" s="166"/>
      <c r="K247" s="167"/>
      <c r="L247" s="160"/>
      <c r="M247" s="161"/>
    </row>
    <row r="248" spans="1:13" ht="16.5">
      <c r="A248" s="163"/>
      <c r="B248" s="163"/>
      <c r="C248" s="163"/>
      <c r="D248" s="163"/>
      <c r="E248" s="163"/>
      <c r="F248" s="163"/>
      <c r="G248" s="163"/>
      <c r="H248" s="168"/>
      <c r="I248" s="165"/>
      <c r="J248" s="166"/>
      <c r="K248" s="167"/>
      <c r="L248" s="160"/>
      <c r="M248" s="161"/>
    </row>
    <row r="249" spans="1:13" ht="16.5">
      <c r="A249" s="163"/>
      <c r="B249" s="163"/>
      <c r="C249" s="163"/>
      <c r="D249" s="163"/>
      <c r="E249" s="163"/>
      <c r="F249" s="163"/>
      <c r="G249" s="163"/>
      <c r="H249" s="168"/>
      <c r="I249" s="165"/>
      <c r="J249" s="166"/>
      <c r="K249" s="167"/>
      <c r="L249" s="160"/>
      <c r="M249" s="161"/>
    </row>
    <row r="250" spans="1:13" ht="16.5">
      <c r="A250" s="163"/>
      <c r="B250" s="163"/>
      <c r="C250" s="163"/>
      <c r="D250" s="163"/>
      <c r="E250" s="163"/>
      <c r="F250" s="163"/>
      <c r="G250" s="163"/>
      <c r="H250" s="169"/>
      <c r="I250" s="170"/>
      <c r="J250" s="171"/>
      <c r="K250" s="167"/>
      <c r="L250" s="160"/>
      <c r="M250" s="161"/>
    </row>
    <row r="251" spans="1:13" ht="16.5">
      <c r="A251" s="163"/>
      <c r="B251" s="163"/>
      <c r="C251" s="163"/>
      <c r="D251" s="163"/>
      <c r="E251" s="163"/>
      <c r="F251" s="163"/>
      <c r="G251" s="163"/>
      <c r="H251" s="169"/>
      <c r="I251" s="170"/>
      <c r="J251" s="171"/>
      <c r="K251" s="167"/>
      <c r="L251" s="160"/>
      <c r="M251" s="161"/>
    </row>
    <row r="252" spans="1:13" ht="16.5">
      <c r="A252" s="163"/>
      <c r="B252" s="163"/>
      <c r="C252" s="163"/>
      <c r="D252" s="163"/>
      <c r="E252" s="163"/>
      <c r="F252" s="163"/>
      <c r="G252" s="163"/>
      <c r="H252" s="169"/>
      <c r="I252" s="170"/>
      <c r="J252" s="171"/>
      <c r="K252" s="167"/>
      <c r="L252" s="160"/>
      <c r="M252" s="161"/>
    </row>
    <row r="253" spans="1:13" ht="16.5">
      <c r="A253" s="163"/>
      <c r="B253" s="163"/>
      <c r="C253" s="163"/>
      <c r="D253" s="163"/>
      <c r="E253" s="163"/>
      <c r="F253" s="163"/>
      <c r="G253" s="163"/>
      <c r="H253" s="169"/>
      <c r="I253" s="170"/>
      <c r="J253" s="171"/>
      <c r="K253" s="167"/>
      <c r="L253" s="160"/>
      <c r="M253" s="161"/>
    </row>
    <row r="254" spans="1:13" ht="16.5">
      <c r="A254" s="163"/>
      <c r="B254" s="163"/>
      <c r="C254" s="163"/>
      <c r="D254" s="163"/>
      <c r="E254" s="163"/>
      <c r="F254" s="163"/>
      <c r="G254" s="163"/>
      <c r="H254" s="169"/>
      <c r="I254" s="170"/>
      <c r="J254" s="171"/>
      <c r="K254" s="167"/>
      <c r="L254" s="160"/>
      <c r="M254" s="161"/>
    </row>
    <row r="255" spans="1:13" ht="16.5">
      <c r="A255" s="163"/>
      <c r="B255" s="163"/>
      <c r="C255" s="163"/>
      <c r="D255" s="163"/>
      <c r="E255" s="163"/>
      <c r="F255" s="163"/>
      <c r="G255" s="163"/>
      <c r="H255" s="169"/>
      <c r="I255" s="170"/>
      <c r="J255" s="171"/>
      <c r="K255" s="167"/>
      <c r="L255" s="160"/>
      <c r="M255" s="161"/>
    </row>
    <row r="256" spans="1:13" ht="16.5">
      <c r="A256" s="163"/>
      <c r="B256" s="163"/>
      <c r="C256" s="163"/>
      <c r="D256" s="163"/>
      <c r="E256" s="163"/>
      <c r="F256" s="163"/>
      <c r="G256" s="163"/>
      <c r="H256" s="169"/>
      <c r="I256" s="170"/>
      <c r="J256" s="171"/>
      <c r="K256" s="167"/>
      <c r="L256" s="160"/>
      <c r="M256" s="161"/>
    </row>
    <row r="257" spans="1:13" ht="16.5">
      <c r="A257" s="163"/>
      <c r="B257" s="163"/>
      <c r="C257" s="163"/>
      <c r="D257" s="163"/>
      <c r="E257" s="163"/>
      <c r="F257" s="163"/>
      <c r="G257" s="163"/>
      <c r="H257" s="169"/>
      <c r="I257" s="170"/>
      <c r="J257" s="171"/>
      <c r="K257" s="167"/>
      <c r="L257" s="160"/>
      <c r="M257" s="161"/>
    </row>
    <row r="258" spans="1:13" ht="16.5">
      <c r="A258" s="163"/>
      <c r="B258" s="163"/>
      <c r="C258" s="163"/>
      <c r="D258" s="163"/>
      <c r="E258" s="163"/>
      <c r="F258" s="163"/>
      <c r="G258" s="163"/>
      <c r="H258" s="169"/>
      <c r="I258" s="170"/>
      <c r="J258" s="171"/>
      <c r="K258" s="167"/>
      <c r="L258" s="160"/>
      <c r="M258" s="161"/>
    </row>
    <row r="259" spans="1:13" ht="16.5">
      <c r="A259" s="163"/>
      <c r="B259" s="163"/>
      <c r="C259" s="163"/>
      <c r="D259" s="163"/>
      <c r="E259" s="163"/>
      <c r="F259" s="163"/>
      <c r="G259" s="163"/>
      <c r="H259" s="169"/>
      <c r="I259" s="170"/>
      <c r="J259" s="171"/>
      <c r="K259" s="167"/>
      <c r="L259" s="160"/>
      <c r="M259" s="161"/>
    </row>
    <row r="260" spans="1:13" ht="16.5">
      <c r="A260" s="163"/>
      <c r="B260" s="163"/>
      <c r="C260" s="163"/>
      <c r="D260" s="163"/>
      <c r="E260" s="163"/>
      <c r="F260" s="163"/>
      <c r="G260" s="163"/>
      <c r="H260" s="169"/>
      <c r="I260" s="170"/>
      <c r="J260" s="171"/>
      <c r="K260" s="167"/>
      <c r="L260" s="160"/>
      <c r="M260" s="161"/>
    </row>
    <row r="261" spans="1:13" ht="16.5">
      <c r="A261" s="163"/>
      <c r="B261" s="163"/>
      <c r="C261" s="163"/>
      <c r="D261" s="163"/>
      <c r="E261" s="163"/>
      <c r="F261" s="163"/>
      <c r="G261" s="163"/>
      <c r="H261" s="169"/>
      <c r="I261" s="170"/>
      <c r="J261" s="171"/>
      <c r="K261" s="167"/>
      <c r="L261" s="160"/>
      <c r="M261" s="161"/>
    </row>
    <row r="262" spans="1:13" ht="16.5">
      <c r="A262" s="163"/>
      <c r="B262" s="163"/>
      <c r="C262" s="163"/>
      <c r="D262" s="163"/>
      <c r="E262" s="163"/>
      <c r="F262" s="163"/>
      <c r="G262" s="163"/>
      <c r="H262" s="169"/>
      <c r="I262" s="170"/>
      <c r="J262" s="171"/>
      <c r="K262" s="167"/>
      <c r="L262" s="160"/>
      <c r="M262" s="161"/>
    </row>
    <row r="263" spans="1:13" ht="16.5">
      <c r="A263" s="163"/>
      <c r="B263" s="163"/>
      <c r="C263" s="163"/>
      <c r="D263" s="163"/>
      <c r="E263" s="163"/>
      <c r="F263" s="163"/>
      <c r="G263" s="163"/>
      <c r="H263" s="169"/>
      <c r="I263" s="170"/>
      <c r="J263" s="171"/>
      <c r="K263" s="167"/>
      <c r="L263" s="160"/>
      <c r="M263" s="161"/>
    </row>
    <row r="264" spans="1:13" ht="16.5">
      <c r="A264" s="163"/>
      <c r="B264" s="163"/>
      <c r="C264" s="163"/>
      <c r="D264" s="163"/>
      <c r="E264" s="163"/>
      <c r="F264" s="163"/>
      <c r="G264" s="163"/>
      <c r="H264" s="169"/>
      <c r="I264" s="170"/>
      <c r="J264" s="171"/>
      <c r="K264" s="167"/>
      <c r="L264" s="160"/>
      <c r="M264" s="161"/>
    </row>
    <row r="265" spans="1:13" ht="16.5">
      <c r="A265" s="163"/>
      <c r="B265" s="163"/>
      <c r="C265" s="163"/>
      <c r="D265" s="163"/>
      <c r="E265" s="163"/>
      <c r="F265" s="163"/>
      <c r="G265" s="163"/>
      <c r="H265" s="169"/>
      <c r="I265" s="170"/>
      <c r="J265" s="171"/>
      <c r="K265" s="167"/>
      <c r="L265" s="160"/>
      <c r="M265" s="161"/>
    </row>
    <row r="266" spans="1:13" ht="16.5">
      <c r="A266" s="163"/>
      <c r="B266" s="163"/>
      <c r="C266" s="163"/>
      <c r="D266" s="163"/>
      <c r="E266" s="163"/>
      <c r="F266" s="163"/>
      <c r="G266" s="163"/>
      <c r="H266" s="169"/>
      <c r="I266" s="170"/>
      <c r="J266" s="171"/>
      <c r="K266" s="167"/>
      <c r="L266" s="160"/>
      <c r="M266" s="161"/>
    </row>
    <row r="267" spans="1:13" ht="16.5">
      <c r="A267" s="163"/>
      <c r="B267" s="163"/>
      <c r="C267" s="163"/>
      <c r="D267" s="163"/>
      <c r="E267" s="163"/>
      <c r="F267" s="163"/>
      <c r="G267" s="163"/>
      <c r="H267" s="169"/>
      <c r="I267" s="170"/>
      <c r="J267" s="171"/>
      <c r="K267" s="167"/>
      <c r="L267" s="160"/>
      <c r="M267" s="161"/>
    </row>
    <row r="268" spans="1:13" ht="16.5">
      <c r="A268" s="163"/>
      <c r="B268" s="163"/>
      <c r="C268" s="163"/>
      <c r="D268" s="163"/>
      <c r="E268" s="163"/>
      <c r="F268" s="163"/>
      <c r="G268" s="163"/>
      <c r="H268" s="169"/>
      <c r="I268" s="170"/>
      <c r="J268" s="171"/>
      <c r="K268" s="167"/>
      <c r="L268" s="160"/>
      <c r="M268" s="161"/>
    </row>
    <row r="269" spans="1:13" ht="16.5">
      <c r="A269" s="163"/>
      <c r="B269" s="163"/>
      <c r="C269" s="163"/>
      <c r="D269" s="163"/>
      <c r="E269" s="163"/>
      <c r="F269" s="163"/>
      <c r="G269" s="163"/>
      <c r="H269" s="169"/>
      <c r="I269" s="170"/>
      <c r="J269" s="171"/>
      <c r="K269" s="167"/>
      <c r="L269" s="160"/>
      <c r="M269" s="161"/>
    </row>
    <row r="270" spans="1:13" ht="16.5">
      <c r="A270" s="163"/>
      <c r="B270" s="163"/>
      <c r="C270" s="163"/>
      <c r="D270" s="163"/>
      <c r="E270" s="163"/>
      <c r="F270" s="163"/>
      <c r="G270" s="163"/>
      <c r="H270" s="169"/>
      <c r="I270" s="170"/>
      <c r="J270" s="171"/>
      <c r="K270" s="167"/>
      <c r="L270" s="160"/>
      <c r="M270" s="161"/>
    </row>
    <row r="271" spans="1:13" ht="16.5">
      <c r="A271" s="163"/>
      <c r="B271" s="163"/>
      <c r="C271" s="163"/>
      <c r="D271" s="163"/>
      <c r="E271" s="163"/>
      <c r="F271" s="163"/>
      <c r="G271" s="163"/>
      <c r="H271" s="169"/>
      <c r="I271" s="170"/>
      <c r="J271" s="171"/>
      <c r="K271" s="167"/>
      <c r="L271" s="160"/>
      <c r="M271" s="161"/>
    </row>
    <row r="272" spans="1:13" ht="16.5">
      <c r="A272" s="163"/>
      <c r="B272" s="163"/>
      <c r="C272" s="163"/>
      <c r="D272" s="163"/>
      <c r="E272" s="163"/>
      <c r="F272" s="163"/>
      <c r="G272" s="163"/>
      <c r="H272" s="169"/>
      <c r="I272" s="170"/>
      <c r="J272" s="171"/>
      <c r="K272" s="167"/>
      <c r="L272" s="160"/>
      <c r="M272" s="161"/>
    </row>
    <row r="273" spans="1:13" ht="16.5">
      <c r="A273" s="163"/>
      <c r="B273" s="163"/>
      <c r="C273" s="163"/>
      <c r="D273" s="163"/>
      <c r="E273" s="163"/>
      <c r="F273" s="163"/>
      <c r="G273" s="163"/>
      <c r="H273" s="169"/>
      <c r="I273" s="170"/>
      <c r="J273" s="171"/>
      <c r="K273" s="167"/>
      <c r="L273" s="160"/>
      <c r="M273" s="161"/>
    </row>
    <row r="274" spans="1:13" ht="16.5">
      <c r="A274" s="163"/>
      <c r="B274" s="163"/>
      <c r="C274" s="163"/>
      <c r="D274" s="163"/>
      <c r="E274" s="163"/>
      <c r="F274" s="163"/>
      <c r="G274" s="163"/>
      <c r="H274" s="169"/>
      <c r="I274" s="170"/>
      <c r="J274" s="171"/>
      <c r="K274" s="167"/>
      <c r="L274" s="160"/>
      <c r="M274" s="161"/>
    </row>
    <row r="275" spans="1:13" ht="16.5">
      <c r="A275" s="163"/>
      <c r="B275" s="163"/>
      <c r="C275" s="163"/>
      <c r="D275" s="163"/>
      <c r="E275" s="163"/>
      <c r="F275" s="163"/>
      <c r="G275" s="163"/>
      <c r="H275" s="169"/>
      <c r="I275" s="170"/>
      <c r="J275" s="171"/>
      <c r="K275" s="167"/>
      <c r="L275" s="160"/>
      <c r="M275" s="161"/>
    </row>
    <row r="276" spans="1:13" ht="16.5">
      <c r="A276" s="163"/>
      <c r="B276" s="163"/>
      <c r="C276" s="163"/>
      <c r="D276" s="163"/>
      <c r="E276" s="163"/>
      <c r="F276" s="163"/>
      <c r="G276" s="163"/>
      <c r="H276" s="169"/>
      <c r="I276" s="170"/>
      <c r="J276" s="171"/>
      <c r="K276" s="167"/>
      <c r="L276" s="160"/>
      <c r="M276" s="161"/>
    </row>
    <row r="277" spans="1:13" ht="16.5">
      <c r="A277" s="163"/>
      <c r="B277" s="163"/>
      <c r="C277" s="163"/>
      <c r="D277" s="163"/>
      <c r="E277" s="163"/>
      <c r="F277" s="163"/>
      <c r="G277" s="163"/>
      <c r="H277" s="169"/>
      <c r="I277" s="170"/>
      <c r="J277" s="171"/>
      <c r="K277" s="167"/>
      <c r="L277" s="160"/>
      <c r="M277" s="161"/>
    </row>
    <row r="278" spans="1:13" ht="16.5">
      <c r="A278" s="163"/>
      <c r="B278" s="163"/>
      <c r="C278" s="163"/>
      <c r="D278" s="163"/>
      <c r="E278" s="163"/>
      <c r="F278" s="163"/>
      <c r="G278" s="163"/>
      <c r="H278" s="169"/>
      <c r="I278" s="170"/>
      <c r="J278" s="171"/>
      <c r="K278" s="167"/>
      <c r="L278" s="160"/>
      <c r="M278" s="161"/>
    </row>
    <row r="279" spans="1:13" ht="16.5">
      <c r="A279" s="163"/>
      <c r="B279" s="163"/>
      <c r="C279" s="163"/>
      <c r="D279" s="163"/>
      <c r="E279" s="163"/>
      <c r="F279" s="163"/>
      <c r="G279" s="163"/>
      <c r="H279" s="169"/>
      <c r="I279" s="170"/>
      <c r="J279" s="171"/>
      <c r="K279" s="167"/>
      <c r="L279" s="160"/>
      <c r="M279" s="161"/>
    </row>
    <row r="280" spans="1:13" ht="16.5">
      <c r="A280" s="163"/>
      <c r="B280" s="163"/>
      <c r="C280" s="163"/>
      <c r="D280" s="163"/>
      <c r="E280" s="163"/>
      <c r="F280" s="163"/>
      <c r="G280" s="163"/>
      <c r="H280" s="169"/>
      <c r="I280" s="170"/>
      <c r="J280" s="171"/>
      <c r="K280" s="167"/>
      <c r="L280" s="160"/>
      <c r="M280" s="161"/>
    </row>
    <row r="281" spans="1:13" ht="16.5">
      <c r="A281" s="163"/>
      <c r="B281" s="163"/>
      <c r="C281" s="163"/>
      <c r="D281" s="163"/>
      <c r="E281" s="163"/>
      <c r="F281" s="163"/>
      <c r="G281" s="163"/>
      <c r="H281" s="169"/>
      <c r="I281" s="170"/>
      <c r="J281" s="171"/>
      <c r="K281" s="167"/>
      <c r="L281" s="160"/>
      <c r="M281" s="161"/>
    </row>
    <row r="282" spans="1:13" ht="16.5">
      <c r="A282" s="163"/>
      <c r="B282" s="163"/>
      <c r="C282" s="163"/>
      <c r="D282" s="163"/>
      <c r="E282" s="163"/>
      <c r="F282" s="163"/>
      <c r="G282" s="163"/>
      <c r="H282" s="169"/>
      <c r="I282" s="170"/>
      <c r="J282" s="171"/>
      <c r="K282" s="167"/>
      <c r="L282" s="160"/>
      <c r="M282" s="161"/>
    </row>
    <row r="283" spans="1:13" ht="16.5">
      <c r="A283" s="163"/>
      <c r="B283" s="163"/>
      <c r="C283" s="163"/>
      <c r="D283" s="163"/>
      <c r="E283" s="163"/>
      <c r="F283" s="163"/>
      <c r="G283" s="163"/>
      <c r="H283" s="169"/>
      <c r="I283" s="170"/>
      <c r="J283" s="171"/>
      <c r="K283" s="167"/>
      <c r="L283" s="160"/>
      <c r="M283" s="161"/>
    </row>
    <row r="284" spans="1:13" ht="16.5">
      <c r="A284" s="163"/>
      <c r="B284" s="163"/>
      <c r="C284" s="163"/>
      <c r="D284" s="163"/>
      <c r="E284" s="163"/>
      <c r="F284" s="163"/>
      <c r="G284" s="163"/>
      <c r="H284" s="169"/>
      <c r="I284" s="170"/>
      <c r="J284" s="171"/>
      <c r="K284" s="167"/>
      <c r="L284" s="160"/>
      <c r="M284" s="161"/>
    </row>
    <row r="285" spans="1:13" ht="16.5">
      <c r="A285" s="163"/>
      <c r="B285" s="163"/>
      <c r="C285" s="163"/>
      <c r="D285" s="163"/>
      <c r="E285" s="163"/>
      <c r="F285" s="163"/>
      <c r="G285" s="163"/>
      <c r="H285" s="169"/>
      <c r="I285" s="170"/>
      <c r="J285" s="171"/>
      <c r="K285" s="167"/>
      <c r="L285" s="160"/>
      <c r="M285" s="161"/>
    </row>
    <row r="286" spans="1:13" ht="16.5">
      <c r="A286" s="163"/>
      <c r="B286" s="163"/>
      <c r="C286" s="163"/>
      <c r="D286" s="163"/>
      <c r="E286" s="163"/>
      <c r="F286" s="163"/>
      <c r="G286" s="163"/>
      <c r="H286" s="169"/>
      <c r="I286" s="170"/>
      <c r="J286" s="171"/>
      <c r="K286" s="167"/>
      <c r="L286" s="160"/>
      <c r="M286" s="161"/>
    </row>
    <row r="287" spans="1:13" ht="16.5">
      <c r="A287" s="163"/>
      <c r="B287" s="163"/>
      <c r="C287" s="163"/>
      <c r="D287" s="163"/>
      <c r="E287" s="163"/>
      <c r="F287" s="163"/>
      <c r="G287" s="163"/>
      <c r="H287" s="169"/>
      <c r="I287" s="170"/>
      <c r="J287" s="171"/>
      <c r="K287" s="167"/>
      <c r="L287" s="160"/>
      <c r="M287" s="161"/>
    </row>
    <row r="288" spans="1:13" ht="16.5">
      <c r="A288" s="163"/>
      <c r="B288" s="163"/>
      <c r="C288" s="163"/>
      <c r="D288" s="163"/>
      <c r="E288" s="163"/>
      <c r="F288" s="163"/>
      <c r="G288" s="163"/>
      <c r="H288" s="169"/>
      <c r="I288" s="170"/>
      <c r="J288" s="171"/>
      <c r="K288" s="167"/>
      <c r="L288" s="160"/>
      <c r="M288" s="161"/>
    </row>
    <row r="289" spans="1:13" ht="16.5">
      <c r="A289" s="163"/>
      <c r="B289" s="163"/>
      <c r="C289" s="163"/>
      <c r="D289" s="163"/>
      <c r="E289" s="163"/>
      <c r="F289" s="163"/>
      <c r="G289" s="163"/>
      <c r="H289" s="169"/>
      <c r="I289" s="170"/>
      <c r="J289" s="171"/>
      <c r="K289" s="167"/>
      <c r="L289" s="160"/>
      <c r="M289" s="161"/>
    </row>
    <row r="290" spans="1:13" ht="16.5">
      <c r="A290" s="163"/>
      <c r="B290" s="163"/>
      <c r="C290" s="163"/>
      <c r="D290" s="163"/>
      <c r="E290" s="163"/>
      <c r="F290" s="163"/>
      <c r="G290" s="163"/>
      <c r="H290" s="169"/>
      <c r="I290" s="170"/>
      <c r="J290" s="171"/>
      <c r="K290" s="167"/>
      <c r="L290" s="160"/>
      <c r="M290" s="161"/>
    </row>
    <row r="291" spans="1:13" ht="16.5">
      <c r="A291" s="163"/>
      <c r="B291" s="163"/>
      <c r="C291" s="163"/>
      <c r="D291" s="163"/>
      <c r="E291" s="163"/>
      <c r="F291" s="163"/>
      <c r="G291" s="163"/>
      <c r="H291" s="169"/>
      <c r="I291" s="170"/>
      <c r="J291" s="171"/>
      <c r="K291" s="167"/>
      <c r="L291" s="160"/>
      <c r="M291" s="161"/>
    </row>
    <row r="292" spans="1:13" ht="16.5">
      <c r="A292" s="163"/>
      <c r="B292" s="163"/>
      <c r="C292" s="163"/>
      <c r="D292" s="163"/>
      <c r="E292" s="163"/>
      <c r="F292" s="163"/>
      <c r="G292" s="163"/>
      <c r="H292" s="169"/>
      <c r="I292" s="170"/>
      <c r="J292" s="171"/>
      <c r="K292" s="167"/>
      <c r="L292" s="160"/>
      <c r="M292" s="161"/>
    </row>
    <row r="293" spans="1:13" ht="16.5">
      <c r="A293" s="163"/>
      <c r="B293" s="163"/>
      <c r="C293" s="163"/>
      <c r="D293" s="163"/>
      <c r="E293" s="163"/>
      <c r="F293" s="163"/>
      <c r="G293" s="163"/>
      <c r="H293" s="169"/>
      <c r="I293" s="170"/>
      <c r="J293" s="171"/>
      <c r="K293" s="167"/>
      <c r="L293" s="160"/>
      <c r="M293" s="161"/>
    </row>
    <row r="294" spans="1:13" ht="16.5">
      <c r="A294" s="163"/>
      <c r="B294" s="163"/>
      <c r="C294" s="163"/>
      <c r="D294" s="163"/>
      <c r="E294" s="163"/>
      <c r="F294" s="163"/>
      <c r="G294" s="163"/>
      <c r="H294" s="169"/>
      <c r="I294" s="170"/>
      <c r="J294" s="171"/>
      <c r="K294" s="167"/>
      <c r="L294" s="160"/>
      <c r="M294" s="161"/>
    </row>
    <row r="295" spans="1:13" ht="16.5">
      <c r="A295" s="163"/>
      <c r="B295" s="163"/>
      <c r="C295" s="163"/>
      <c r="D295" s="163"/>
      <c r="E295" s="163"/>
      <c r="F295" s="163"/>
      <c r="G295" s="163"/>
      <c r="H295" s="169"/>
      <c r="I295" s="170"/>
      <c r="J295" s="171"/>
      <c r="K295" s="167"/>
      <c r="L295" s="160"/>
      <c r="M295" s="161"/>
    </row>
    <row r="296" spans="1:13" ht="16.5">
      <c r="A296" s="163"/>
      <c r="B296" s="163"/>
      <c r="C296" s="163"/>
      <c r="D296" s="163"/>
      <c r="E296" s="163"/>
      <c r="F296" s="163"/>
      <c r="G296" s="163"/>
      <c r="H296" s="172"/>
      <c r="I296" s="173"/>
      <c r="J296" s="171"/>
      <c r="K296" s="167"/>
      <c r="L296" s="160"/>
      <c r="M296" s="161"/>
    </row>
    <row r="297" spans="1:13" ht="16.5">
      <c r="A297" s="163"/>
      <c r="B297" s="163"/>
      <c r="C297" s="163"/>
      <c r="D297" s="163"/>
      <c r="E297" s="163"/>
      <c r="F297" s="163"/>
      <c r="G297" s="163"/>
      <c r="H297" s="172"/>
      <c r="I297" s="173"/>
      <c r="J297" s="171"/>
      <c r="K297" s="167"/>
      <c r="L297" s="160"/>
      <c r="M297" s="161"/>
    </row>
    <row r="298" spans="1:13" ht="16.5">
      <c r="A298" s="163"/>
      <c r="B298" s="163"/>
      <c r="C298" s="163"/>
      <c r="D298" s="163"/>
      <c r="E298" s="163"/>
      <c r="F298" s="163"/>
      <c r="G298" s="163"/>
      <c r="H298" s="172"/>
      <c r="I298" s="173"/>
      <c r="J298" s="171"/>
      <c r="K298" s="167"/>
      <c r="L298" s="160"/>
      <c r="M298" s="161"/>
    </row>
    <row r="299" spans="1:13" ht="16.5">
      <c r="A299" s="163"/>
      <c r="B299" s="163"/>
      <c r="C299" s="163"/>
      <c r="D299" s="163"/>
      <c r="E299" s="163"/>
      <c r="F299" s="163"/>
      <c r="G299" s="163"/>
      <c r="H299" s="172"/>
      <c r="I299" s="173"/>
      <c r="J299" s="171"/>
      <c r="K299" s="167"/>
      <c r="L299" s="160"/>
      <c r="M299" s="161"/>
    </row>
    <row r="300" spans="1:13" ht="16.5">
      <c r="A300" s="163"/>
      <c r="B300" s="163"/>
      <c r="C300" s="163"/>
      <c r="D300" s="163"/>
      <c r="E300" s="163"/>
      <c r="F300" s="163"/>
      <c r="G300" s="163"/>
      <c r="H300" s="172"/>
      <c r="I300" s="173"/>
      <c r="J300" s="171"/>
      <c r="K300" s="167"/>
      <c r="L300" s="160"/>
      <c r="M300" s="161"/>
    </row>
    <row r="301" spans="1:13" ht="16.5">
      <c r="A301" s="163"/>
      <c r="B301" s="163"/>
      <c r="C301" s="163"/>
      <c r="D301" s="163"/>
      <c r="E301" s="163"/>
      <c r="F301" s="163"/>
      <c r="G301" s="163"/>
      <c r="H301" s="172"/>
      <c r="I301" s="173"/>
      <c r="J301" s="171"/>
      <c r="K301" s="167"/>
      <c r="L301" s="160"/>
      <c r="M301" s="161"/>
    </row>
    <row r="302" spans="1:13" ht="16.5">
      <c r="A302" s="163"/>
      <c r="B302" s="163"/>
      <c r="C302" s="163"/>
      <c r="D302" s="163"/>
      <c r="E302" s="163"/>
      <c r="F302" s="163"/>
      <c r="G302" s="163"/>
      <c r="H302" s="172"/>
      <c r="I302" s="173"/>
      <c r="J302" s="171"/>
      <c r="K302" s="167"/>
      <c r="L302" s="160"/>
      <c r="M302" s="161"/>
    </row>
    <row r="303" spans="1:13" ht="16.5">
      <c r="A303" s="163"/>
      <c r="B303" s="163"/>
      <c r="C303" s="163"/>
      <c r="D303" s="163"/>
      <c r="E303" s="163"/>
      <c r="F303" s="163"/>
      <c r="G303" s="163"/>
      <c r="H303" s="172"/>
      <c r="I303" s="173"/>
      <c r="J303" s="171"/>
      <c r="K303" s="167"/>
      <c r="L303" s="160"/>
      <c r="M303" s="161"/>
    </row>
    <row r="304" spans="1:13" ht="16.5">
      <c r="A304" s="163"/>
      <c r="B304" s="163"/>
      <c r="C304" s="163"/>
      <c r="D304" s="163"/>
      <c r="E304" s="163"/>
      <c r="F304" s="163"/>
      <c r="G304" s="163"/>
      <c r="H304" s="172"/>
      <c r="I304" s="173"/>
      <c r="J304" s="171"/>
      <c r="K304" s="167"/>
      <c r="L304" s="160"/>
      <c r="M304" s="161"/>
    </row>
    <row r="305" spans="1:13" ht="18.75">
      <c r="A305" s="39"/>
      <c r="B305" s="39"/>
      <c r="C305" s="39"/>
      <c r="D305" s="39"/>
      <c r="E305" s="39"/>
      <c r="F305" s="39"/>
      <c r="G305" s="163"/>
      <c r="H305" s="174"/>
      <c r="I305" s="175"/>
      <c r="J305" s="176"/>
      <c r="K305" s="167"/>
      <c r="L305" s="160"/>
      <c r="M305" s="161"/>
    </row>
    <row r="306" spans="1:13" ht="18.75">
      <c r="A306" s="39"/>
      <c r="B306" s="39"/>
      <c r="C306" s="39"/>
      <c r="D306" s="39"/>
      <c r="E306" s="39"/>
      <c r="F306" s="39"/>
      <c r="G306" s="163"/>
      <c r="H306" s="174"/>
      <c r="I306" s="175"/>
      <c r="J306" s="176"/>
      <c r="K306" s="167"/>
      <c r="L306" s="160"/>
      <c r="M306" s="161"/>
    </row>
    <row r="307" spans="1:13" ht="18.75">
      <c r="A307" s="39"/>
      <c r="B307" s="39"/>
      <c r="C307" s="39"/>
      <c r="D307" s="39"/>
      <c r="E307" s="39"/>
      <c r="F307" s="39"/>
      <c r="G307" s="39"/>
      <c r="H307" s="174"/>
      <c r="I307" s="175"/>
      <c r="J307" s="176"/>
      <c r="K307" s="167"/>
      <c r="L307" s="160"/>
      <c r="M307" s="161"/>
    </row>
    <row r="308" spans="1:13" ht="18.75">
      <c r="A308" s="39"/>
      <c r="B308" s="39"/>
      <c r="C308" s="39"/>
      <c r="D308" s="39"/>
      <c r="E308" s="39"/>
      <c r="F308" s="39"/>
      <c r="G308" s="39"/>
      <c r="H308" s="174"/>
      <c r="I308" s="175"/>
      <c r="J308" s="176"/>
      <c r="K308" s="167"/>
      <c r="L308" s="160"/>
      <c r="M308" s="161"/>
    </row>
    <row r="309" spans="1:13" ht="18.75">
      <c r="A309" s="4"/>
      <c r="B309" s="4"/>
      <c r="C309" s="4"/>
      <c r="D309" s="4"/>
      <c r="E309" s="4"/>
      <c r="F309" s="4"/>
      <c r="G309" s="4"/>
      <c r="H309" s="5"/>
      <c r="I309" s="161"/>
      <c r="K309" s="167"/>
      <c r="L309" s="160"/>
      <c r="M309" s="161"/>
    </row>
    <row r="310" spans="1:13" ht="18.75">
      <c r="A310" s="4"/>
      <c r="B310" s="4"/>
      <c r="C310" s="4"/>
      <c r="D310" s="4"/>
      <c r="E310" s="4"/>
      <c r="F310" s="4"/>
      <c r="G310" s="4"/>
      <c r="H310" s="5"/>
      <c r="I310" s="161"/>
      <c r="K310" s="167"/>
      <c r="L310" s="160"/>
      <c r="M310" s="161"/>
    </row>
    <row r="311" spans="1:8" ht="18.75">
      <c r="A311" s="4"/>
      <c r="B311" s="4"/>
      <c r="C311" s="4"/>
      <c r="D311" s="4"/>
      <c r="E311" s="4"/>
      <c r="F311" s="4"/>
      <c r="G311" s="4"/>
      <c r="H311" s="5"/>
    </row>
    <row r="312" spans="1:8" ht="18.75">
      <c r="A312" s="4"/>
      <c r="B312" s="4"/>
      <c r="C312" s="4"/>
      <c r="D312" s="4"/>
      <c r="E312" s="4"/>
      <c r="F312" s="4"/>
      <c r="G312" s="4"/>
      <c r="H312" s="5"/>
    </row>
  </sheetData>
  <sheetProtection password="EEDF" sheet="1"/>
  <mergeCells count="12">
    <mergeCell ref="A16:F16"/>
    <mergeCell ref="G2:J2"/>
    <mergeCell ref="G8:J8"/>
    <mergeCell ref="G9:J9"/>
    <mergeCell ref="G10:J10"/>
    <mergeCell ref="A15:F15"/>
    <mergeCell ref="A12:H12"/>
    <mergeCell ref="A13:H13"/>
    <mergeCell ref="G7:J7"/>
    <mergeCell ref="G3:J3"/>
    <mergeCell ref="G4:J4"/>
    <mergeCell ref="G5:J5"/>
  </mergeCells>
  <printOptions/>
  <pageMargins left="0.984251968503937" right="0.2362204724409449" top="0.35433070866141736" bottom="0.1968503937007874" header="0.31496062992125984" footer="0.2362204724409449"/>
  <pageSetup fitToHeight="55" fitToWidth="1" horizontalDpi="600" verticalDpi="600" orientation="portrait" paperSize="9" scale="68" r:id="rId1"/>
  <rowBreaks count="2" manualBreakCount="2">
    <brk id="44" max="9" man="1"/>
    <brk id="9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99"/>
  <sheetViews>
    <sheetView zoomScalePageLayoutView="0" workbookViewId="0" topLeftCell="A133">
      <selection activeCell="T418" sqref="T418"/>
    </sheetView>
  </sheetViews>
  <sheetFormatPr defaultColWidth="8.875" defaultRowHeight="12.75"/>
  <cols>
    <col min="1" max="1" width="60.25390625" style="39" customWidth="1"/>
    <col min="2" max="2" width="6.875" style="39" customWidth="1"/>
    <col min="3" max="3" width="12.875" style="40" customWidth="1"/>
    <col min="4" max="4" width="7.375" style="40" customWidth="1"/>
    <col min="5" max="5" width="19.00390625" style="40" hidden="1" customWidth="1"/>
    <col min="6" max="6" width="16.125" style="41" hidden="1" customWidth="1"/>
    <col min="7" max="7" width="18.00390625" style="40" hidden="1" customWidth="1"/>
    <col min="8" max="8" width="16.125" style="41" hidden="1" customWidth="1"/>
    <col min="9" max="9" width="17.875" style="40" hidden="1" customWidth="1"/>
    <col min="10" max="10" width="16.125" style="41" hidden="1" customWidth="1"/>
    <col min="11" max="11" width="17.875" style="40" customWidth="1"/>
    <col min="12" max="12" width="14.00390625" style="82" hidden="1" customWidth="1"/>
    <col min="13" max="13" width="10.125" style="82" hidden="1" customWidth="1"/>
    <col min="14" max="15" width="8.875" style="82" hidden="1" customWidth="1"/>
    <col min="16" max="18" width="8.875" style="82" customWidth="1"/>
    <col min="19" max="16384" width="8.875" style="82" customWidth="1"/>
  </cols>
  <sheetData>
    <row r="1" spans="1:11" ht="18.75">
      <c r="A1" s="358" t="s">
        <v>1008</v>
      </c>
      <c r="B1" s="358"/>
      <c r="C1" s="358"/>
      <c r="D1" s="358"/>
      <c r="E1" s="358"/>
      <c r="F1" s="358"/>
      <c r="G1" s="358"/>
      <c r="H1" s="359"/>
      <c r="I1" s="359"/>
      <c r="J1" s="360"/>
      <c r="K1" s="360"/>
    </row>
    <row r="2" spans="1:11" ht="18.75">
      <c r="A2" s="358" t="s">
        <v>174</v>
      </c>
      <c r="B2" s="358"/>
      <c r="C2" s="358"/>
      <c r="D2" s="358"/>
      <c r="E2" s="358"/>
      <c r="F2" s="358"/>
      <c r="G2" s="358"/>
      <c r="H2" s="359"/>
      <c r="I2" s="359"/>
      <c r="J2" s="360"/>
      <c r="K2" s="360"/>
    </row>
    <row r="3" spans="1:11" ht="18.75">
      <c r="A3" s="358" t="s">
        <v>171</v>
      </c>
      <c r="B3" s="358"/>
      <c r="C3" s="358"/>
      <c r="D3" s="358"/>
      <c r="E3" s="358"/>
      <c r="F3" s="358"/>
      <c r="G3" s="358"/>
      <c r="H3" s="359"/>
      <c r="I3" s="359"/>
      <c r="J3" s="360"/>
      <c r="K3" s="360"/>
    </row>
    <row r="4" spans="1:11" ht="18.75">
      <c r="A4" s="361" t="s">
        <v>1035</v>
      </c>
      <c r="B4" s="361"/>
      <c r="C4" s="361"/>
      <c r="D4" s="361"/>
      <c r="E4" s="361"/>
      <c r="F4" s="361"/>
      <c r="G4" s="361"/>
      <c r="H4" s="359"/>
      <c r="I4" s="359"/>
      <c r="J4" s="360"/>
      <c r="K4" s="360"/>
    </row>
    <row r="6" spans="1:11" ht="18.75">
      <c r="A6" s="358" t="s">
        <v>240</v>
      </c>
      <c r="B6" s="358"/>
      <c r="C6" s="358"/>
      <c r="D6" s="358"/>
      <c r="E6" s="358"/>
      <c r="F6" s="358"/>
      <c r="G6" s="358"/>
      <c r="H6" s="359"/>
      <c r="I6" s="359"/>
      <c r="J6" s="360"/>
      <c r="K6" s="360"/>
    </row>
    <row r="7" spans="1:11" ht="18.75">
      <c r="A7" s="358" t="s">
        <v>174</v>
      </c>
      <c r="B7" s="358"/>
      <c r="C7" s="358"/>
      <c r="D7" s="358"/>
      <c r="E7" s="358"/>
      <c r="F7" s="358"/>
      <c r="G7" s="358"/>
      <c r="H7" s="359"/>
      <c r="I7" s="359"/>
      <c r="J7" s="360"/>
      <c r="K7" s="360"/>
    </row>
    <row r="8" spans="1:11" ht="18.75">
      <c r="A8" s="358" t="s">
        <v>171</v>
      </c>
      <c r="B8" s="358"/>
      <c r="C8" s="358"/>
      <c r="D8" s="358"/>
      <c r="E8" s="358"/>
      <c r="F8" s="358"/>
      <c r="G8" s="358"/>
      <c r="H8" s="359"/>
      <c r="I8" s="359"/>
      <c r="J8" s="360"/>
      <c r="K8" s="360"/>
    </row>
    <row r="9" spans="1:11" ht="18.75">
      <c r="A9" s="361" t="s">
        <v>816</v>
      </c>
      <c r="B9" s="361"/>
      <c r="C9" s="361"/>
      <c r="D9" s="361"/>
      <c r="E9" s="361"/>
      <c r="F9" s="361"/>
      <c r="G9" s="361"/>
      <c r="H9" s="359"/>
      <c r="I9" s="359"/>
      <c r="J9" s="360"/>
      <c r="K9" s="360"/>
    </row>
    <row r="10" spans="1:11" ht="18.75">
      <c r="A10" s="355"/>
      <c r="B10" s="355"/>
      <c r="C10" s="355"/>
      <c r="D10" s="355"/>
      <c r="E10" s="355"/>
      <c r="F10" s="355"/>
      <c r="G10" s="355"/>
      <c r="H10" s="207"/>
      <c r="I10" s="207"/>
      <c r="J10" s="207"/>
      <c r="K10" s="207"/>
    </row>
    <row r="11" spans="1:11" ht="18.75">
      <c r="A11" s="356" t="s">
        <v>241</v>
      </c>
      <c r="B11" s="356"/>
      <c r="C11" s="357"/>
      <c r="D11" s="357"/>
      <c r="E11" s="357"/>
      <c r="F11" s="357"/>
      <c r="G11" s="357"/>
      <c r="H11" s="208"/>
      <c r="I11" s="208"/>
      <c r="J11" s="208"/>
      <c r="K11" s="208"/>
    </row>
    <row r="12" spans="1:11" ht="18.75">
      <c r="A12" s="356" t="s">
        <v>810</v>
      </c>
      <c r="B12" s="356"/>
      <c r="C12" s="357"/>
      <c r="D12" s="357"/>
      <c r="E12" s="357"/>
      <c r="F12" s="357"/>
      <c r="G12" s="357"/>
      <c r="H12" s="208"/>
      <c r="I12" s="208"/>
      <c r="J12" s="208"/>
      <c r="K12" s="208"/>
    </row>
    <row r="13" spans="1:11" ht="18.75">
      <c r="A13" s="8"/>
      <c r="B13" s="8"/>
      <c r="C13" s="9"/>
      <c r="D13" s="9"/>
      <c r="E13" s="78"/>
      <c r="F13" s="78"/>
      <c r="G13" s="78"/>
      <c r="H13" s="78"/>
      <c r="I13" s="78"/>
      <c r="J13" s="78"/>
      <c r="K13" s="78"/>
    </row>
    <row r="14" spans="1:11" ht="37.5">
      <c r="A14" s="10" t="s">
        <v>242</v>
      </c>
      <c r="B14" s="10" t="s">
        <v>243</v>
      </c>
      <c r="C14" s="11" t="s">
        <v>244</v>
      </c>
      <c r="D14" s="11" t="s">
        <v>245</v>
      </c>
      <c r="E14" s="12" t="s">
        <v>172</v>
      </c>
      <c r="F14" s="286" t="s">
        <v>846</v>
      </c>
      <c r="G14" s="12" t="s">
        <v>172</v>
      </c>
      <c r="H14" s="286" t="s">
        <v>1002</v>
      </c>
      <c r="I14" s="12" t="s">
        <v>172</v>
      </c>
      <c r="J14" s="286" t="s">
        <v>1003</v>
      </c>
      <c r="K14" s="12" t="s">
        <v>172</v>
      </c>
    </row>
    <row r="15" spans="1:11" s="87" customFormat="1" ht="11.25">
      <c r="A15" s="85">
        <v>1</v>
      </c>
      <c r="B15" s="85">
        <v>2</v>
      </c>
      <c r="C15" s="85" t="s">
        <v>246</v>
      </c>
      <c r="D15" s="85" t="s">
        <v>247</v>
      </c>
      <c r="E15" s="85">
        <v>5</v>
      </c>
      <c r="F15" s="85">
        <v>6</v>
      </c>
      <c r="G15" s="86">
        <v>7</v>
      </c>
      <c r="H15" s="85">
        <v>6</v>
      </c>
      <c r="I15" s="86">
        <v>7</v>
      </c>
      <c r="J15" s="85">
        <v>6</v>
      </c>
      <c r="K15" s="86">
        <v>7</v>
      </c>
    </row>
    <row r="16" spans="1:11" s="96" customFormat="1" ht="18.75">
      <c r="A16" s="93" t="s">
        <v>248</v>
      </c>
      <c r="B16" s="94"/>
      <c r="C16" s="95"/>
      <c r="D16" s="95"/>
      <c r="E16" s="177">
        <f>E18+E25+E138+E215+E294+E428</f>
        <v>697716.81</v>
      </c>
      <c r="F16" s="178">
        <f>F18+F25+F138+F294+F215+F428</f>
        <v>123112.594</v>
      </c>
      <c r="G16" s="177">
        <f>G25+G138+G215+G294+G428+G18</f>
        <v>820829.4040000001</v>
      </c>
      <c r="H16" s="178">
        <f>H18+H25+H138+H294+H215+H428</f>
        <v>24666.186</v>
      </c>
      <c r="I16" s="177">
        <f>I25+I138+I215+I294+I428+I18</f>
        <v>845495.5900000001</v>
      </c>
      <c r="J16" s="178">
        <f>J18+J25+J138+J294+J215+J428</f>
        <v>48.69799999999668</v>
      </c>
      <c r="K16" s="177">
        <f>K25+K138+K215+K294+K428+K18</f>
        <v>845544.2880000002</v>
      </c>
    </row>
    <row r="17" spans="1:11" s="96" customFormat="1" ht="18.75">
      <c r="A17" s="13"/>
      <c r="B17" s="14"/>
      <c r="C17" s="15"/>
      <c r="D17" s="15"/>
      <c r="E17" s="179"/>
      <c r="F17" s="180"/>
      <c r="G17" s="179"/>
      <c r="H17" s="180"/>
      <c r="I17" s="179"/>
      <c r="J17" s="180"/>
      <c r="K17" s="179"/>
    </row>
    <row r="18" spans="1:11" s="96" customFormat="1" ht="37.5">
      <c r="A18" s="17" t="s">
        <v>249</v>
      </c>
      <c r="B18" s="200" t="s">
        <v>250</v>
      </c>
      <c r="C18" s="137"/>
      <c r="D18" s="198"/>
      <c r="E18" s="191">
        <f aca="true" t="shared" si="0" ref="E18:K18">E20+E22</f>
        <v>1214.963</v>
      </c>
      <c r="F18" s="191">
        <f t="shared" si="0"/>
        <v>0</v>
      </c>
      <c r="G18" s="191">
        <f t="shared" si="0"/>
        <v>1214.963</v>
      </c>
      <c r="H18" s="191">
        <f t="shared" si="0"/>
        <v>0</v>
      </c>
      <c r="I18" s="191">
        <f t="shared" si="0"/>
        <v>1214.963</v>
      </c>
      <c r="J18" s="191">
        <f t="shared" si="0"/>
        <v>-65.612</v>
      </c>
      <c r="K18" s="191">
        <f t="shared" si="0"/>
        <v>1149.351</v>
      </c>
    </row>
    <row r="19" spans="1:11" s="96" customFormat="1" ht="18.75">
      <c r="A19" s="89" t="s">
        <v>251</v>
      </c>
      <c r="B19" s="133" t="s">
        <v>250</v>
      </c>
      <c r="C19" s="134" t="s">
        <v>252</v>
      </c>
      <c r="D19" s="135"/>
      <c r="E19" s="189">
        <f aca="true" t="shared" si="1" ref="E19:K19">E20+E22</f>
        <v>1214.963</v>
      </c>
      <c r="F19" s="189">
        <f t="shared" si="1"/>
        <v>0</v>
      </c>
      <c r="G19" s="189">
        <f t="shared" si="1"/>
        <v>1214.963</v>
      </c>
      <c r="H19" s="189">
        <f t="shared" si="1"/>
        <v>0</v>
      </c>
      <c r="I19" s="189">
        <f t="shared" si="1"/>
        <v>1214.963</v>
      </c>
      <c r="J19" s="189">
        <f t="shared" si="1"/>
        <v>-65.612</v>
      </c>
      <c r="K19" s="189">
        <f t="shared" si="1"/>
        <v>1149.351</v>
      </c>
    </row>
    <row r="20" spans="1:11" s="96" customFormat="1" ht="18.75">
      <c r="A20" s="21" t="s">
        <v>253</v>
      </c>
      <c r="B20" s="18" t="s">
        <v>250</v>
      </c>
      <c r="C20" s="19" t="s">
        <v>254</v>
      </c>
      <c r="D20" s="20"/>
      <c r="E20" s="181">
        <f aca="true" t="shared" si="2" ref="E20:K20">E21</f>
        <v>808.461</v>
      </c>
      <c r="F20" s="181">
        <f t="shared" si="2"/>
        <v>0</v>
      </c>
      <c r="G20" s="181">
        <f t="shared" si="2"/>
        <v>808.461</v>
      </c>
      <c r="H20" s="181">
        <f t="shared" si="2"/>
        <v>0</v>
      </c>
      <c r="I20" s="181">
        <f t="shared" si="2"/>
        <v>808.461</v>
      </c>
      <c r="J20" s="181">
        <f t="shared" si="2"/>
        <v>0</v>
      </c>
      <c r="K20" s="181">
        <f t="shared" si="2"/>
        <v>808.461</v>
      </c>
    </row>
    <row r="21" spans="1:11" s="96" customFormat="1" ht="93.75">
      <c r="A21" s="89" t="s">
        <v>255</v>
      </c>
      <c r="B21" s="18" t="s">
        <v>250</v>
      </c>
      <c r="C21" s="19" t="s">
        <v>254</v>
      </c>
      <c r="D21" s="20" t="s">
        <v>256</v>
      </c>
      <c r="E21" s="181">
        <v>808.461</v>
      </c>
      <c r="F21" s="181"/>
      <c r="G21" s="181">
        <f>E21+F21</f>
        <v>808.461</v>
      </c>
      <c r="H21" s="181"/>
      <c r="I21" s="181">
        <f>G21+H21</f>
        <v>808.461</v>
      </c>
      <c r="J21" s="181"/>
      <c r="K21" s="181">
        <f>I21+J21</f>
        <v>808.461</v>
      </c>
    </row>
    <row r="22" spans="1:11" s="96" customFormat="1" ht="56.25">
      <c r="A22" s="89" t="s">
        <v>257</v>
      </c>
      <c r="B22" s="18" t="s">
        <v>250</v>
      </c>
      <c r="C22" s="19" t="s">
        <v>258</v>
      </c>
      <c r="D22" s="20"/>
      <c r="E22" s="181">
        <f aca="true" t="shared" si="3" ref="E22:K22">E23+E24</f>
        <v>406.502</v>
      </c>
      <c r="F22" s="181">
        <f t="shared" si="3"/>
        <v>0</v>
      </c>
      <c r="G22" s="181">
        <f t="shared" si="3"/>
        <v>406.502</v>
      </c>
      <c r="H22" s="181">
        <f t="shared" si="3"/>
        <v>0</v>
      </c>
      <c r="I22" s="181">
        <f t="shared" si="3"/>
        <v>406.502</v>
      </c>
      <c r="J22" s="181">
        <f t="shared" si="3"/>
        <v>-65.612</v>
      </c>
      <c r="K22" s="181">
        <f t="shared" si="3"/>
        <v>340.89</v>
      </c>
    </row>
    <row r="23" spans="1:11" s="96" customFormat="1" ht="93.75">
      <c r="A23" s="89" t="s">
        <v>255</v>
      </c>
      <c r="B23" s="18" t="s">
        <v>250</v>
      </c>
      <c r="C23" s="19" t="s">
        <v>258</v>
      </c>
      <c r="D23" s="20" t="s">
        <v>256</v>
      </c>
      <c r="E23" s="181">
        <v>375.502</v>
      </c>
      <c r="F23" s="181"/>
      <c r="G23" s="181">
        <f>E23+F23</f>
        <v>375.502</v>
      </c>
      <c r="H23" s="181"/>
      <c r="I23" s="181">
        <f>G23+H23</f>
        <v>375.502</v>
      </c>
      <c r="J23" s="181">
        <v>-65.612</v>
      </c>
      <c r="K23" s="181">
        <f>I23+J23</f>
        <v>309.89</v>
      </c>
    </row>
    <row r="24" spans="1:11" s="96" customFormat="1" ht="37.5">
      <c r="A24" s="89" t="s">
        <v>259</v>
      </c>
      <c r="B24" s="18" t="s">
        <v>250</v>
      </c>
      <c r="C24" s="19" t="s">
        <v>258</v>
      </c>
      <c r="D24" s="20" t="s">
        <v>260</v>
      </c>
      <c r="E24" s="181">
        <v>31</v>
      </c>
      <c r="F24" s="181"/>
      <c r="G24" s="181">
        <f>E24+F24</f>
        <v>31</v>
      </c>
      <c r="H24" s="181"/>
      <c r="I24" s="181">
        <f>G24+H24</f>
        <v>31</v>
      </c>
      <c r="J24" s="181"/>
      <c r="K24" s="181">
        <f>I24+J24</f>
        <v>31</v>
      </c>
    </row>
    <row r="25" spans="1:11" s="97" customFormat="1" ht="37.5">
      <c r="A25" s="17" t="s">
        <v>261</v>
      </c>
      <c r="B25" s="198" t="s">
        <v>262</v>
      </c>
      <c r="C25" s="137"/>
      <c r="D25" s="137"/>
      <c r="E25" s="199">
        <f>E26++E64+E78+E103+E118+E97</f>
        <v>45084.038</v>
      </c>
      <c r="F25" s="191">
        <f>F26+F78+F103+F118+F64+F97</f>
        <v>325.3340000000001</v>
      </c>
      <c r="G25" s="199">
        <f>E25+F25</f>
        <v>45409.372</v>
      </c>
      <c r="H25" s="191">
        <f>H26+H78+H103+H118+H64+H97+H54</f>
        <v>5067.3240000000005</v>
      </c>
      <c r="I25" s="199">
        <f>G25+H25+I50</f>
        <v>50476.696</v>
      </c>
      <c r="J25" s="191">
        <f>J26+J78+J103+J118+J64+J97+J54+J50</f>
        <v>56893.23300000001</v>
      </c>
      <c r="K25" s="199">
        <f>I25+J25</f>
        <v>107369.929</v>
      </c>
    </row>
    <row r="26" spans="1:11" s="97" customFormat="1" ht="37.5">
      <c r="A26" s="17" t="s">
        <v>263</v>
      </c>
      <c r="B26" s="135" t="s">
        <v>262</v>
      </c>
      <c r="C26" s="135" t="s">
        <v>264</v>
      </c>
      <c r="D26" s="134"/>
      <c r="E26" s="188">
        <f>E27+E38+E43</f>
        <v>4843</v>
      </c>
      <c r="F26" s="189">
        <f>F27+F48+F38</f>
        <v>71.43</v>
      </c>
      <c r="G26" s="188">
        <f>G27+G38+G43</f>
        <v>4914.43</v>
      </c>
      <c r="H26" s="189">
        <f>H27+H48+H38</f>
        <v>748.021</v>
      </c>
      <c r="I26" s="188">
        <f>I27+I38+I43</f>
        <v>5662.451</v>
      </c>
      <c r="J26" s="189">
        <f>J27+J48+J38</f>
        <v>-100</v>
      </c>
      <c r="K26" s="188">
        <f>K27+K38+K43</f>
        <v>5562.451</v>
      </c>
    </row>
    <row r="27" spans="1:11" s="97" customFormat="1" ht="39">
      <c r="A27" s="23" t="s">
        <v>265</v>
      </c>
      <c r="B27" s="135" t="s">
        <v>262</v>
      </c>
      <c r="C27" s="135" t="s">
        <v>266</v>
      </c>
      <c r="D27" s="134"/>
      <c r="E27" s="188">
        <f>E28+E30+E32+E34</f>
        <v>2700</v>
      </c>
      <c r="F27" s="188">
        <f>F28+F30+F32+F34</f>
        <v>0</v>
      </c>
      <c r="G27" s="188">
        <f>G28+G30+G32+G34+G36</f>
        <v>2700</v>
      </c>
      <c r="H27" s="188">
        <f>H28+H30+H32+H34+H36</f>
        <v>284.6</v>
      </c>
      <c r="I27" s="188">
        <f>G27+H27</f>
        <v>2984.6</v>
      </c>
      <c r="J27" s="188">
        <f>J28+J30+J32+J34+J36</f>
        <v>-100</v>
      </c>
      <c r="K27" s="188">
        <f>I27+J27</f>
        <v>2884.6</v>
      </c>
    </row>
    <row r="28" spans="1:11" s="97" customFormat="1" ht="75">
      <c r="A28" s="21" t="s">
        <v>267</v>
      </c>
      <c r="B28" s="20" t="s">
        <v>262</v>
      </c>
      <c r="C28" s="20" t="s">
        <v>268</v>
      </c>
      <c r="D28" s="19"/>
      <c r="E28" s="182">
        <f aca="true" t="shared" si="4" ref="E28:K28">E29</f>
        <v>2100</v>
      </c>
      <c r="F28" s="181">
        <f t="shared" si="4"/>
        <v>-300</v>
      </c>
      <c r="G28" s="182">
        <f t="shared" si="4"/>
        <v>1800</v>
      </c>
      <c r="H28" s="181">
        <f t="shared" si="4"/>
        <v>0</v>
      </c>
      <c r="I28" s="182">
        <f t="shared" si="4"/>
        <v>1800</v>
      </c>
      <c r="J28" s="181">
        <f t="shared" si="4"/>
        <v>0</v>
      </c>
      <c r="K28" s="182">
        <f t="shared" si="4"/>
        <v>1800</v>
      </c>
    </row>
    <row r="29" spans="1:11" s="97" customFormat="1" ht="18.75">
      <c r="A29" s="89" t="s">
        <v>269</v>
      </c>
      <c r="B29" s="20" t="s">
        <v>262</v>
      </c>
      <c r="C29" s="20" t="s">
        <v>268</v>
      </c>
      <c r="D29" s="20" t="s">
        <v>270</v>
      </c>
      <c r="E29" s="182">
        <v>2100</v>
      </c>
      <c r="F29" s="181">
        <v>-300</v>
      </c>
      <c r="G29" s="182">
        <f>E29+F29</f>
        <v>1800</v>
      </c>
      <c r="H29" s="181"/>
      <c r="I29" s="182">
        <f>G29+H29</f>
        <v>1800</v>
      </c>
      <c r="J29" s="181"/>
      <c r="K29" s="182">
        <f>I29+J29</f>
        <v>1800</v>
      </c>
    </row>
    <row r="30" spans="1:11" s="97" customFormat="1" ht="75">
      <c r="A30" s="89" t="s">
        <v>271</v>
      </c>
      <c r="B30" s="20" t="s">
        <v>262</v>
      </c>
      <c r="C30" s="20" t="s">
        <v>272</v>
      </c>
      <c r="D30" s="20"/>
      <c r="E30" s="182">
        <f aca="true" t="shared" si="5" ref="E30:K30">E31</f>
        <v>200</v>
      </c>
      <c r="F30" s="181">
        <f t="shared" si="5"/>
        <v>0</v>
      </c>
      <c r="G30" s="182">
        <f t="shared" si="5"/>
        <v>200</v>
      </c>
      <c r="H30" s="181">
        <f t="shared" si="5"/>
        <v>0</v>
      </c>
      <c r="I30" s="182">
        <f t="shared" si="5"/>
        <v>200</v>
      </c>
      <c r="J30" s="181">
        <f t="shared" si="5"/>
        <v>0</v>
      </c>
      <c r="K30" s="182">
        <f t="shared" si="5"/>
        <v>200</v>
      </c>
    </row>
    <row r="31" spans="1:12" s="97" customFormat="1" ht="18.75">
      <c r="A31" s="89" t="s">
        <v>269</v>
      </c>
      <c r="B31" s="20" t="s">
        <v>262</v>
      </c>
      <c r="C31" s="20" t="s">
        <v>272</v>
      </c>
      <c r="D31" s="20" t="s">
        <v>270</v>
      </c>
      <c r="E31" s="182">
        <v>200</v>
      </c>
      <c r="F31" s="181"/>
      <c r="G31" s="182">
        <f>E31+F31</f>
        <v>200</v>
      </c>
      <c r="H31" s="181"/>
      <c r="I31" s="182">
        <f>G31+H31</f>
        <v>200</v>
      </c>
      <c r="J31" s="181"/>
      <c r="K31" s="182">
        <f>I31+J31</f>
        <v>200</v>
      </c>
      <c r="L31" s="346"/>
    </row>
    <row r="32" spans="1:11" s="97" customFormat="1" ht="75">
      <c r="A32" s="89" t="s">
        <v>273</v>
      </c>
      <c r="B32" s="20" t="s">
        <v>262</v>
      </c>
      <c r="C32" s="20" t="s">
        <v>274</v>
      </c>
      <c r="D32" s="20"/>
      <c r="E32" s="182">
        <f aca="true" t="shared" si="6" ref="E32:K32">E33</f>
        <v>400</v>
      </c>
      <c r="F32" s="181">
        <f t="shared" si="6"/>
        <v>0</v>
      </c>
      <c r="G32" s="182">
        <f t="shared" si="6"/>
        <v>400</v>
      </c>
      <c r="H32" s="181">
        <f t="shared" si="6"/>
        <v>0</v>
      </c>
      <c r="I32" s="182">
        <f t="shared" si="6"/>
        <v>400</v>
      </c>
      <c r="J32" s="181">
        <f t="shared" si="6"/>
        <v>-100</v>
      </c>
      <c r="K32" s="182">
        <f t="shared" si="6"/>
        <v>300</v>
      </c>
    </row>
    <row r="33" spans="1:11" s="97" customFormat="1" ht="18.75">
      <c r="A33" s="89" t="s">
        <v>269</v>
      </c>
      <c r="B33" s="20" t="s">
        <v>262</v>
      </c>
      <c r="C33" s="20" t="s">
        <v>274</v>
      </c>
      <c r="D33" s="20" t="s">
        <v>270</v>
      </c>
      <c r="E33" s="182">
        <v>400</v>
      </c>
      <c r="F33" s="181"/>
      <c r="G33" s="182">
        <f>E33+F33</f>
        <v>400</v>
      </c>
      <c r="H33" s="181"/>
      <c r="I33" s="182">
        <f aca="true" t="shared" si="7" ref="I33:I38">G33+H33</f>
        <v>400</v>
      </c>
      <c r="J33" s="190">
        <v>-100</v>
      </c>
      <c r="K33" s="182">
        <f aca="true" t="shared" si="8" ref="K33:K38">I33+J33</f>
        <v>300</v>
      </c>
    </row>
    <row r="34" spans="1:11" s="97" customFormat="1" ht="37.5">
      <c r="A34" s="89" t="s">
        <v>844</v>
      </c>
      <c r="B34" s="20" t="s">
        <v>262</v>
      </c>
      <c r="C34" s="20" t="s">
        <v>836</v>
      </c>
      <c r="D34" s="20"/>
      <c r="E34" s="182">
        <f>E35</f>
        <v>0</v>
      </c>
      <c r="F34" s="181">
        <f>F35</f>
        <v>300</v>
      </c>
      <c r="G34" s="182">
        <f>E34+F34</f>
        <v>300</v>
      </c>
      <c r="H34" s="181">
        <f>H35</f>
        <v>0</v>
      </c>
      <c r="I34" s="182">
        <f t="shared" si="7"/>
        <v>300</v>
      </c>
      <c r="J34" s="181">
        <f>J35</f>
        <v>0</v>
      </c>
      <c r="K34" s="182">
        <f t="shared" si="8"/>
        <v>300</v>
      </c>
    </row>
    <row r="35" spans="1:11" s="97" customFormat="1" ht="18.75">
      <c r="A35" s="89" t="s">
        <v>269</v>
      </c>
      <c r="B35" s="20" t="s">
        <v>262</v>
      </c>
      <c r="C35" s="20" t="s">
        <v>836</v>
      </c>
      <c r="D35" s="20" t="s">
        <v>270</v>
      </c>
      <c r="E35" s="182"/>
      <c r="F35" s="181">
        <v>300</v>
      </c>
      <c r="G35" s="182">
        <f>E35+F35</f>
        <v>300</v>
      </c>
      <c r="H35" s="181"/>
      <c r="I35" s="182">
        <f t="shared" si="7"/>
        <v>300</v>
      </c>
      <c r="J35" s="181"/>
      <c r="K35" s="182">
        <f t="shared" si="8"/>
        <v>300</v>
      </c>
    </row>
    <row r="36" spans="1:11" s="97" customFormat="1" ht="37.5">
      <c r="A36" s="89" t="s">
        <v>853</v>
      </c>
      <c r="B36" s="20" t="s">
        <v>262</v>
      </c>
      <c r="C36" s="20" t="s">
        <v>854</v>
      </c>
      <c r="D36" s="20"/>
      <c r="E36" s="182"/>
      <c r="F36" s="181"/>
      <c r="G36" s="182">
        <f>G37</f>
        <v>0</v>
      </c>
      <c r="H36" s="190">
        <f>H37</f>
        <v>284.6</v>
      </c>
      <c r="I36" s="182">
        <f t="shared" si="7"/>
        <v>284.6</v>
      </c>
      <c r="J36" s="181">
        <f>J37</f>
        <v>0</v>
      </c>
      <c r="K36" s="182">
        <f t="shared" si="8"/>
        <v>284.6</v>
      </c>
    </row>
    <row r="37" spans="1:11" s="97" customFormat="1" ht="18.75">
      <c r="A37" s="89" t="s">
        <v>269</v>
      </c>
      <c r="B37" s="20" t="s">
        <v>262</v>
      </c>
      <c r="C37" s="20" t="s">
        <v>854</v>
      </c>
      <c r="D37" s="20" t="s">
        <v>270</v>
      </c>
      <c r="E37" s="182"/>
      <c r="F37" s="181"/>
      <c r="G37" s="182"/>
      <c r="H37" s="181">
        <v>284.6</v>
      </c>
      <c r="I37" s="182">
        <f t="shared" si="7"/>
        <v>284.6</v>
      </c>
      <c r="J37" s="181"/>
      <c r="K37" s="182">
        <f t="shared" si="8"/>
        <v>284.6</v>
      </c>
    </row>
    <row r="38" spans="1:11" s="97" customFormat="1" ht="58.5">
      <c r="A38" s="98" t="s">
        <v>275</v>
      </c>
      <c r="B38" s="133" t="s">
        <v>262</v>
      </c>
      <c r="C38" s="133" t="s">
        <v>276</v>
      </c>
      <c r="D38" s="187"/>
      <c r="E38" s="188">
        <f>E39</f>
        <v>0</v>
      </c>
      <c r="F38" s="188">
        <f>F39</f>
        <v>71.43</v>
      </c>
      <c r="G38" s="188">
        <f>E38+F38</f>
        <v>71.43</v>
      </c>
      <c r="H38" s="188">
        <f>H39+H41</f>
        <v>463.421</v>
      </c>
      <c r="I38" s="188">
        <f t="shared" si="7"/>
        <v>534.851</v>
      </c>
      <c r="J38" s="188">
        <f>J39+J41</f>
        <v>0</v>
      </c>
      <c r="K38" s="188">
        <f t="shared" si="8"/>
        <v>534.851</v>
      </c>
    </row>
    <row r="39" spans="1:11" s="97" customFormat="1" ht="56.25">
      <c r="A39" s="89" t="s">
        <v>825</v>
      </c>
      <c r="B39" s="18" t="s">
        <v>262</v>
      </c>
      <c r="C39" s="18" t="s">
        <v>803</v>
      </c>
      <c r="D39" s="89"/>
      <c r="E39" s="182">
        <f>E40</f>
        <v>0</v>
      </c>
      <c r="F39" s="182">
        <f>F40</f>
        <v>71.43</v>
      </c>
      <c r="G39" s="182">
        <f>G40</f>
        <v>71.43</v>
      </c>
      <c r="H39" s="182">
        <f>H40</f>
        <v>0</v>
      </c>
      <c r="I39" s="182">
        <f>I40</f>
        <v>71.43</v>
      </c>
      <c r="J39" s="182">
        <f>J40</f>
        <v>0</v>
      </c>
      <c r="K39" s="182">
        <f>K40</f>
        <v>71.43</v>
      </c>
    </row>
    <row r="40" spans="1:11" s="97" customFormat="1" ht="18.75">
      <c r="A40" s="89" t="s">
        <v>269</v>
      </c>
      <c r="B40" s="18" t="s">
        <v>262</v>
      </c>
      <c r="C40" s="18" t="s">
        <v>803</v>
      </c>
      <c r="D40" s="89" t="s">
        <v>270</v>
      </c>
      <c r="E40" s="182">
        <v>0</v>
      </c>
      <c r="F40" s="182">
        <v>71.43</v>
      </c>
      <c r="G40" s="182">
        <f>E40+F40</f>
        <v>71.43</v>
      </c>
      <c r="H40" s="182"/>
      <c r="I40" s="182">
        <f>G40+H40</f>
        <v>71.43</v>
      </c>
      <c r="J40" s="182"/>
      <c r="K40" s="182">
        <f>I40+J40</f>
        <v>71.43</v>
      </c>
    </row>
    <row r="41" spans="1:11" s="97" customFormat="1" ht="37.5">
      <c r="A41" s="205" t="s">
        <v>852</v>
      </c>
      <c r="B41" s="18" t="s">
        <v>262</v>
      </c>
      <c r="C41" s="18" t="s">
        <v>855</v>
      </c>
      <c r="D41" s="89"/>
      <c r="E41" s="182"/>
      <c r="F41" s="182"/>
      <c r="G41" s="182">
        <f>G42</f>
        <v>0</v>
      </c>
      <c r="H41" s="182">
        <f>H42</f>
        <v>463.421</v>
      </c>
      <c r="I41" s="182">
        <f>G41+H41</f>
        <v>463.421</v>
      </c>
      <c r="J41" s="182">
        <f>J42</f>
        <v>0</v>
      </c>
      <c r="K41" s="182">
        <f>I41+J41</f>
        <v>463.421</v>
      </c>
    </row>
    <row r="42" spans="1:11" s="97" customFormat="1" ht="18.75">
      <c r="A42" s="89" t="s">
        <v>269</v>
      </c>
      <c r="B42" s="18" t="s">
        <v>262</v>
      </c>
      <c r="C42" s="18" t="s">
        <v>855</v>
      </c>
      <c r="D42" s="89" t="s">
        <v>270</v>
      </c>
      <c r="E42" s="182"/>
      <c r="F42" s="182"/>
      <c r="G42" s="182"/>
      <c r="H42" s="182">
        <v>463.421</v>
      </c>
      <c r="I42" s="182">
        <f>G42+H42</f>
        <v>463.421</v>
      </c>
      <c r="J42" s="182"/>
      <c r="K42" s="182">
        <f>I42+J42</f>
        <v>463.421</v>
      </c>
    </row>
    <row r="43" spans="1:11" s="97" customFormat="1" ht="19.5">
      <c r="A43" s="98" t="s">
        <v>277</v>
      </c>
      <c r="B43" s="133" t="s">
        <v>262</v>
      </c>
      <c r="C43" s="133" t="s">
        <v>278</v>
      </c>
      <c r="D43" s="187"/>
      <c r="E43" s="188">
        <f>E48+E44+E46</f>
        <v>2143</v>
      </c>
      <c r="F43" s="188">
        <f>F48</f>
        <v>0</v>
      </c>
      <c r="G43" s="188">
        <f>G48+G44+G46</f>
        <v>2143</v>
      </c>
      <c r="H43" s="188">
        <f>H48</f>
        <v>0</v>
      </c>
      <c r="I43" s="188">
        <f>I48+I44+I46</f>
        <v>2143</v>
      </c>
      <c r="J43" s="188">
        <f>J48</f>
        <v>0</v>
      </c>
      <c r="K43" s="188">
        <f>K48+K44+K46</f>
        <v>2143</v>
      </c>
    </row>
    <row r="44" spans="1:11" s="97" customFormat="1" ht="56.25">
      <c r="A44" s="186" t="s">
        <v>775</v>
      </c>
      <c r="B44" s="18" t="s">
        <v>262</v>
      </c>
      <c r="C44" s="18" t="s">
        <v>777</v>
      </c>
      <c r="D44" s="89"/>
      <c r="E44" s="182">
        <f>E45</f>
        <v>830</v>
      </c>
      <c r="F44" s="182"/>
      <c r="G44" s="182">
        <f>E44+F44</f>
        <v>830</v>
      </c>
      <c r="H44" s="182"/>
      <c r="I44" s="182">
        <f>G44+H44</f>
        <v>830</v>
      </c>
      <c r="J44" s="182"/>
      <c r="K44" s="182">
        <f>I44+J44</f>
        <v>830</v>
      </c>
    </row>
    <row r="45" spans="1:11" s="97" customFormat="1" ht="37.5">
      <c r="A45" s="89" t="s">
        <v>259</v>
      </c>
      <c r="B45" s="18" t="s">
        <v>262</v>
      </c>
      <c r="C45" s="18" t="s">
        <v>777</v>
      </c>
      <c r="D45" s="89" t="s">
        <v>260</v>
      </c>
      <c r="E45" s="182">
        <v>830</v>
      </c>
      <c r="F45" s="182"/>
      <c r="G45" s="182">
        <f>E45+F45</f>
        <v>830</v>
      </c>
      <c r="H45" s="182"/>
      <c r="I45" s="182">
        <f>G45+H45</f>
        <v>830</v>
      </c>
      <c r="J45" s="182"/>
      <c r="K45" s="182">
        <f>I45+J45</f>
        <v>830</v>
      </c>
    </row>
    <row r="46" spans="1:11" s="97" customFormat="1" ht="37.5">
      <c r="A46" s="186" t="s">
        <v>776</v>
      </c>
      <c r="B46" s="18" t="s">
        <v>262</v>
      </c>
      <c r="C46" s="18" t="s">
        <v>774</v>
      </c>
      <c r="D46" s="89"/>
      <c r="E46" s="182">
        <f>E47</f>
        <v>113</v>
      </c>
      <c r="F46" s="182"/>
      <c r="G46" s="182">
        <f>E46+F46</f>
        <v>113</v>
      </c>
      <c r="H46" s="182"/>
      <c r="I46" s="182">
        <f>G46+H46</f>
        <v>113</v>
      </c>
      <c r="J46" s="182"/>
      <c r="K46" s="182">
        <f>I46+J46</f>
        <v>113</v>
      </c>
    </row>
    <row r="47" spans="1:11" s="97" customFormat="1" ht="37.5">
      <c r="A47" s="89" t="s">
        <v>259</v>
      </c>
      <c r="B47" s="18" t="s">
        <v>262</v>
      </c>
      <c r="C47" s="18" t="s">
        <v>774</v>
      </c>
      <c r="D47" s="89" t="s">
        <v>260</v>
      </c>
      <c r="E47" s="182">
        <v>113</v>
      </c>
      <c r="F47" s="182"/>
      <c r="G47" s="182">
        <f>E47+F47</f>
        <v>113</v>
      </c>
      <c r="H47" s="182"/>
      <c r="I47" s="182">
        <f>G47+H47</f>
        <v>113</v>
      </c>
      <c r="J47" s="182"/>
      <c r="K47" s="182">
        <f>I47+J47</f>
        <v>113</v>
      </c>
    </row>
    <row r="48" spans="1:11" s="97" customFormat="1" ht="93.75">
      <c r="A48" s="89" t="s">
        <v>279</v>
      </c>
      <c r="B48" s="18" t="s">
        <v>262</v>
      </c>
      <c r="C48" s="18" t="s">
        <v>280</v>
      </c>
      <c r="D48" s="18"/>
      <c r="E48" s="182">
        <f aca="true" t="shared" si="9" ref="E48:K48">E49</f>
        <v>1200</v>
      </c>
      <c r="F48" s="182">
        <f t="shared" si="9"/>
        <v>0</v>
      </c>
      <c r="G48" s="182">
        <f t="shared" si="9"/>
        <v>1200</v>
      </c>
      <c r="H48" s="182">
        <f t="shared" si="9"/>
        <v>0</v>
      </c>
      <c r="I48" s="182">
        <f t="shared" si="9"/>
        <v>1200</v>
      </c>
      <c r="J48" s="182">
        <f t="shared" si="9"/>
        <v>0</v>
      </c>
      <c r="K48" s="182">
        <f t="shared" si="9"/>
        <v>1200</v>
      </c>
    </row>
    <row r="49" spans="1:11" s="97" customFormat="1" ht="18.75">
      <c r="A49" s="89" t="s">
        <v>269</v>
      </c>
      <c r="B49" s="18" t="s">
        <v>262</v>
      </c>
      <c r="C49" s="18" t="s">
        <v>280</v>
      </c>
      <c r="D49" s="18" t="s">
        <v>270</v>
      </c>
      <c r="E49" s="182">
        <v>1200</v>
      </c>
      <c r="F49" s="182"/>
      <c r="G49" s="182">
        <f>E49+F49</f>
        <v>1200</v>
      </c>
      <c r="H49" s="182"/>
      <c r="I49" s="182">
        <f>G49+H49</f>
        <v>1200</v>
      </c>
      <c r="J49" s="182"/>
      <c r="K49" s="182">
        <f aca="true" t="shared" si="10" ref="K49:K63">I49+J49</f>
        <v>1200</v>
      </c>
    </row>
    <row r="50" spans="1:11" s="97" customFormat="1" ht="56.25">
      <c r="A50" s="17" t="s">
        <v>456</v>
      </c>
      <c r="B50" s="18" t="s">
        <v>262</v>
      </c>
      <c r="C50" s="135" t="s">
        <v>457</v>
      </c>
      <c r="D50" s="18"/>
      <c r="E50" s="182"/>
      <c r="F50" s="182"/>
      <c r="G50" s="182"/>
      <c r="H50" s="182"/>
      <c r="I50" s="182">
        <f aca="true" t="shared" si="11" ref="I50:J52">I51</f>
        <v>0</v>
      </c>
      <c r="J50" s="182">
        <f t="shared" si="11"/>
        <v>100</v>
      </c>
      <c r="K50" s="182">
        <f t="shared" si="10"/>
        <v>100</v>
      </c>
    </row>
    <row r="51" spans="1:11" s="97" customFormat="1" ht="78">
      <c r="A51" s="23" t="s">
        <v>458</v>
      </c>
      <c r="B51" s="18" t="s">
        <v>262</v>
      </c>
      <c r="C51" s="20" t="s">
        <v>459</v>
      </c>
      <c r="D51" s="18"/>
      <c r="E51" s="182"/>
      <c r="F51" s="182"/>
      <c r="G51" s="182"/>
      <c r="H51" s="182"/>
      <c r="I51" s="182">
        <f t="shared" si="11"/>
        <v>0</v>
      </c>
      <c r="J51" s="182">
        <f t="shared" si="11"/>
        <v>100</v>
      </c>
      <c r="K51" s="182">
        <f t="shared" si="10"/>
        <v>100</v>
      </c>
    </row>
    <row r="52" spans="1:11" s="97" customFormat="1" ht="56.25">
      <c r="A52" s="89" t="s">
        <v>1005</v>
      </c>
      <c r="B52" s="18" t="s">
        <v>262</v>
      </c>
      <c r="C52" s="19" t="s">
        <v>1004</v>
      </c>
      <c r="D52" s="19"/>
      <c r="E52" s="182"/>
      <c r="F52" s="182"/>
      <c r="G52" s="182"/>
      <c r="H52" s="182"/>
      <c r="I52" s="182">
        <f t="shared" si="11"/>
        <v>0</v>
      </c>
      <c r="J52" s="182">
        <f t="shared" si="11"/>
        <v>100</v>
      </c>
      <c r="K52" s="182">
        <f t="shared" si="10"/>
        <v>100</v>
      </c>
    </row>
    <row r="53" spans="1:11" s="97" customFormat="1" ht="18.75">
      <c r="A53" s="63" t="s">
        <v>269</v>
      </c>
      <c r="B53" s="18" t="s">
        <v>262</v>
      </c>
      <c r="C53" s="19" t="s">
        <v>1004</v>
      </c>
      <c r="D53" s="19" t="s">
        <v>270</v>
      </c>
      <c r="E53" s="182"/>
      <c r="F53" s="182"/>
      <c r="G53" s="182"/>
      <c r="H53" s="182"/>
      <c r="I53" s="182"/>
      <c r="J53" s="182">
        <v>100</v>
      </c>
      <c r="K53" s="182">
        <f t="shared" si="10"/>
        <v>100</v>
      </c>
    </row>
    <row r="54" spans="1:11" s="97" customFormat="1" ht="75">
      <c r="A54" s="17" t="s">
        <v>281</v>
      </c>
      <c r="B54" s="135" t="s">
        <v>262</v>
      </c>
      <c r="C54" s="135" t="s">
        <v>282</v>
      </c>
      <c r="D54" s="18"/>
      <c r="E54" s="182"/>
      <c r="F54" s="182"/>
      <c r="G54" s="182">
        <f>G61</f>
        <v>0</v>
      </c>
      <c r="H54" s="182">
        <f>H61</f>
        <v>856.608</v>
      </c>
      <c r="I54" s="188">
        <f>G54+H54</f>
        <v>856.608</v>
      </c>
      <c r="J54" s="188">
        <f>J61+J55</f>
        <v>56608.577000000005</v>
      </c>
      <c r="K54" s="188">
        <f t="shared" si="10"/>
        <v>57465.185000000005</v>
      </c>
    </row>
    <row r="55" spans="1:11" s="97" customFormat="1" ht="58.5">
      <c r="A55" s="23" t="s">
        <v>461</v>
      </c>
      <c r="B55" s="135" t="s">
        <v>262</v>
      </c>
      <c r="C55" s="135" t="s">
        <v>462</v>
      </c>
      <c r="D55" s="18"/>
      <c r="E55" s="182"/>
      <c r="F55" s="182"/>
      <c r="G55" s="182"/>
      <c r="H55" s="182"/>
      <c r="I55" s="188">
        <f>I56+I58</f>
        <v>0</v>
      </c>
      <c r="J55" s="188">
        <f>J56+J58</f>
        <v>56608.577000000005</v>
      </c>
      <c r="K55" s="188">
        <f t="shared" si="10"/>
        <v>56608.577000000005</v>
      </c>
    </row>
    <row r="56" spans="1:11" s="97" customFormat="1" ht="56.25">
      <c r="A56" s="63" t="s">
        <v>477</v>
      </c>
      <c r="B56" s="20" t="s">
        <v>262</v>
      </c>
      <c r="C56" s="18" t="s">
        <v>478</v>
      </c>
      <c r="D56" s="18"/>
      <c r="E56" s="182">
        <f>E57</f>
        <v>31614.13</v>
      </c>
      <c r="F56" s="182"/>
      <c r="G56" s="182"/>
      <c r="H56" s="182"/>
      <c r="I56" s="182">
        <f>I57</f>
        <v>0</v>
      </c>
      <c r="J56" s="182">
        <f>J57</f>
        <v>31614.13</v>
      </c>
      <c r="K56" s="182">
        <f t="shared" si="10"/>
        <v>31614.13</v>
      </c>
    </row>
    <row r="57" spans="1:11" s="97" customFormat="1" ht="56.25">
      <c r="A57" s="63" t="s">
        <v>431</v>
      </c>
      <c r="B57" s="20" t="s">
        <v>262</v>
      </c>
      <c r="C57" s="20" t="s">
        <v>478</v>
      </c>
      <c r="D57" s="20" t="s">
        <v>285</v>
      </c>
      <c r="E57" s="181">
        <v>31614.13</v>
      </c>
      <c r="F57" s="182"/>
      <c r="G57" s="182"/>
      <c r="H57" s="182"/>
      <c r="I57" s="182"/>
      <c r="J57" s="181">
        <v>31614.13</v>
      </c>
      <c r="K57" s="182">
        <f t="shared" si="10"/>
        <v>31614.13</v>
      </c>
    </row>
    <row r="58" spans="1:11" s="97" customFormat="1" ht="56.25">
      <c r="A58" s="63" t="s">
        <v>861</v>
      </c>
      <c r="B58" s="20" t="s">
        <v>262</v>
      </c>
      <c r="C58" s="20" t="s">
        <v>484</v>
      </c>
      <c r="D58" s="20"/>
      <c r="E58" s="181"/>
      <c r="F58" s="182"/>
      <c r="G58" s="182"/>
      <c r="H58" s="182"/>
      <c r="I58" s="182">
        <v>0</v>
      </c>
      <c r="J58" s="182">
        <f>J59+J60</f>
        <v>24994.447</v>
      </c>
      <c r="K58" s="182">
        <f t="shared" si="10"/>
        <v>24994.447</v>
      </c>
    </row>
    <row r="59" spans="1:11" s="97" customFormat="1" ht="75">
      <c r="A59" s="63" t="s">
        <v>1006</v>
      </c>
      <c r="B59" s="20" t="s">
        <v>262</v>
      </c>
      <c r="C59" s="20" t="s">
        <v>484</v>
      </c>
      <c r="D59" s="20" t="s">
        <v>285</v>
      </c>
      <c r="E59" s="181"/>
      <c r="F59" s="182"/>
      <c r="G59" s="182"/>
      <c r="H59" s="182"/>
      <c r="I59" s="182"/>
      <c r="J59" s="182">
        <v>13850.682</v>
      </c>
      <c r="K59" s="182">
        <f t="shared" si="10"/>
        <v>13850.682</v>
      </c>
    </row>
    <row r="60" spans="1:11" s="97" customFormat="1" ht="75">
      <c r="A60" s="63" t="s">
        <v>1007</v>
      </c>
      <c r="B60" s="20" t="s">
        <v>262</v>
      </c>
      <c r="C60" s="20" t="s">
        <v>484</v>
      </c>
      <c r="D60" s="20" t="s">
        <v>285</v>
      </c>
      <c r="E60" s="181"/>
      <c r="F60" s="182"/>
      <c r="G60" s="182"/>
      <c r="H60" s="182"/>
      <c r="I60" s="182"/>
      <c r="J60" s="182">
        <v>11143.765</v>
      </c>
      <c r="K60" s="182">
        <f t="shared" si="10"/>
        <v>11143.765</v>
      </c>
    </row>
    <row r="61" spans="1:11" s="97" customFormat="1" ht="58.5">
      <c r="A61" s="98" t="s">
        <v>283</v>
      </c>
      <c r="B61" s="18" t="s">
        <v>262</v>
      </c>
      <c r="C61" s="18" t="s">
        <v>284</v>
      </c>
      <c r="D61" s="18"/>
      <c r="E61" s="182"/>
      <c r="F61" s="182"/>
      <c r="G61" s="182">
        <v>0</v>
      </c>
      <c r="H61" s="182">
        <f>H62</f>
        <v>856.608</v>
      </c>
      <c r="I61" s="182">
        <f>G61+H61</f>
        <v>856.608</v>
      </c>
      <c r="J61" s="182">
        <f>J62</f>
        <v>0</v>
      </c>
      <c r="K61" s="182">
        <f t="shared" si="10"/>
        <v>856.608</v>
      </c>
    </row>
    <row r="62" spans="1:11" s="97" customFormat="1" ht="18.75">
      <c r="A62" s="63" t="s">
        <v>609</v>
      </c>
      <c r="B62" s="18" t="s">
        <v>262</v>
      </c>
      <c r="C62" s="18" t="s">
        <v>610</v>
      </c>
      <c r="D62" s="18"/>
      <c r="E62" s="182"/>
      <c r="F62" s="182"/>
      <c r="G62" s="182">
        <v>0</v>
      </c>
      <c r="H62" s="182">
        <f>H63</f>
        <v>856.608</v>
      </c>
      <c r="I62" s="182">
        <f>G62+H62</f>
        <v>856.608</v>
      </c>
      <c r="J62" s="182">
        <f>J63</f>
        <v>0</v>
      </c>
      <c r="K62" s="182">
        <f t="shared" si="10"/>
        <v>856.608</v>
      </c>
    </row>
    <row r="63" spans="1:11" s="97" customFormat="1" ht="37.5">
      <c r="A63" s="89" t="s">
        <v>259</v>
      </c>
      <c r="B63" s="18" t="s">
        <v>262</v>
      </c>
      <c r="C63" s="18" t="s">
        <v>610</v>
      </c>
      <c r="D63" s="18" t="s">
        <v>260</v>
      </c>
      <c r="E63" s="182"/>
      <c r="F63" s="182"/>
      <c r="G63" s="182">
        <v>0</v>
      </c>
      <c r="H63" s="287">
        <v>856.608</v>
      </c>
      <c r="I63" s="182">
        <f>G63+H63</f>
        <v>856.608</v>
      </c>
      <c r="J63" s="287"/>
      <c r="K63" s="182">
        <f t="shared" si="10"/>
        <v>856.608</v>
      </c>
    </row>
    <row r="64" spans="1:11" s="97" customFormat="1" ht="56.25">
      <c r="A64" s="99" t="s">
        <v>289</v>
      </c>
      <c r="B64" s="133" t="s">
        <v>262</v>
      </c>
      <c r="C64" s="135" t="s">
        <v>290</v>
      </c>
      <c r="D64" s="135"/>
      <c r="E64" s="189">
        <f aca="true" t="shared" si="12" ref="E64:K64">E65+E68+E73</f>
        <v>600</v>
      </c>
      <c r="F64" s="189">
        <f t="shared" si="12"/>
        <v>0</v>
      </c>
      <c r="G64" s="189">
        <f t="shared" si="12"/>
        <v>600</v>
      </c>
      <c r="H64" s="189">
        <f t="shared" si="12"/>
        <v>0</v>
      </c>
      <c r="I64" s="189">
        <f t="shared" si="12"/>
        <v>600</v>
      </c>
      <c r="J64" s="189">
        <f t="shared" si="12"/>
        <v>0</v>
      </c>
      <c r="K64" s="189">
        <f t="shared" si="12"/>
        <v>600</v>
      </c>
    </row>
    <row r="65" spans="1:11" s="97" customFormat="1" ht="39">
      <c r="A65" s="98" t="s">
        <v>291</v>
      </c>
      <c r="B65" s="133" t="s">
        <v>262</v>
      </c>
      <c r="C65" s="135" t="s">
        <v>292</v>
      </c>
      <c r="D65" s="135"/>
      <c r="E65" s="189">
        <f aca="true" t="shared" si="13" ref="E65:K66">E66</f>
        <v>0</v>
      </c>
      <c r="F65" s="189">
        <f t="shared" si="13"/>
        <v>0</v>
      </c>
      <c r="G65" s="189">
        <f t="shared" si="13"/>
        <v>0</v>
      </c>
      <c r="H65" s="189">
        <f t="shared" si="13"/>
        <v>0</v>
      </c>
      <c r="I65" s="189">
        <f t="shared" si="13"/>
        <v>0</v>
      </c>
      <c r="J65" s="189">
        <f t="shared" si="13"/>
        <v>0</v>
      </c>
      <c r="K65" s="189">
        <f t="shared" si="13"/>
        <v>0</v>
      </c>
    </row>
    <row r="66" spans="1:11" s="97" customFormat="1" ht="56.25">
      <c r="A66" s="89" t="s">
        <v>293</v>
      </c>
      <c r="B66" s="133" t="s">
        <v>262</v>
      </c>
      <c r="C66" s="135" t="s">
        <v>294</v>
      </c>
      <c r="D66" s="135"/>
      <c r="E66" s="189">
        <f t="shared" si="13"/>
        <v>0</v>
      </c>
      <c r="F66" s="189">
        <f t="shared" si="13"/>
        <v>0</v>
      </c>
      <c r="G66" s="189">
        <f t="shared" si="13"/>
        <v>0</v>
      </c>
      <c r="H66" s="189">
        <f t="shared" si="13"/>
        <v>0</v>
      </c>
      <c r="I66" s="189">
        <f t="shared" si="13"/>
        <v>0</v>
      </c>
      <c r="J66" s="189">
        <f t="shared" si="13"/>
        <v>0</v>
      </c>
      <c r="K66" s="189">
        <f t="shared" si="13"/>
        <v>0</v>
      </c>
    </row>
    <row r="67" spans="1:11" s="97" customFormat="1" ht="37.5">
      <c r="A67" s="89" t="s">
        <v>259</v>
      </c>
      <c r="B67" s="133" t="s">
        <v>262</v>
      </c>
      <c r="C67" s="135" t="s">
        <v>294</v>
      </c>
      <c r="D67" s="135" t="s">
        <v>260</v>
      </c>
      <c r="E67" s="189">
        <v>0</v>
      </c>
      <c r="F67" s="189">
        <v>0</v>
      </c>
      <c r="G67" s="189">
        <f>E67+F67</f>
        <v>0</v>
      </c>
      <c r="H67" s="189">
        <v>0</v>
      </c>
      <c r="I67" s="189">
        <f>G67+H67</f>
        <v>0</v>
      </c>
      <c r="J67" s="189">
        <v>0</v>
      </c>
      <c r="K67" s="189">
        <f>I67+J67</f>
        <v>0</v>
      </c>
    </row>
    <row r="68" spans="1:11" s="97" customFormat="1" ht="39">
      <c r="A68" s="98" t="s">
        <v>295</v>
      </c>
      <c r="B68" s="133" t="s">
        <v>262</v>
      </c>
      <c r="C68" s="135" t="s">
        <v>296</v>
      </c>
      <c r="D68" s="135"/>
      <c r="E68" s="189">
        <f>E69+E71</f>
        <v>300</v>
      </c>
      <c r="F68" s="189">
        <f>F69+F71</f>
        <v>-128</v>
      </c>
      <c r="G68" s="189">
        <f>E68+F68</f>
        <v>172</v>
      </c>
      <c r="H68" s="189">
        <f>H69+H71</f>
        <v>0</v>
      </c>
      <c r="I68" s="189">
        <f>G68+H68</f>
        <v>172</v>
      </c>
      <c r="J68" s="189">
        <f>J69+J71</f>
        <v>0</v>
      </c>
      <c r="K68" s="189">
        <f>I68+J68</f>
        <v>172</v>
      </c>
    </row>
    <row r="69" spans="1:11" s="97" customFormat="1" ht="56.25">
      <c r="A69" s="89" t="s">
        <v>297</v>
      </c>
      <c r="B69" s="18" t="s">
        <v>262</v>
      </c>
      <c r="C69" s="20" t="s">
        <v>298</v>
      </c>
      <c r="D69" s="20"/>
      <c r="E69" s="181">
        <f aca="true" t="shared" si="14" ref="E69:K69">E70</f>
        <v>0</v>
      </c>
      <c r="F69" s="181">
        <f t="shared" si="14"/>
        <v>0</v>
      </c>
      <c r="G69" s="181">
        <f t="shared" si="14"/>
        <v>0</v>
      </c>
      <c r="H69" s="181">
        <f t="shared" si="14"/>
        <v>0</v>
      </c>
      <c r="I69" s="181">
        <f t="shared" si="14"/>
        <v>0</v>
      </c>
      <c r="J69" s="181">
        <f t="shared" si="14"/>
        <v>0</v>
      </c>
      <c r="K69" s="181">
        <f t="shared" si="14"/>
        <v>0</v>
      </c>
    </row>
    <row r="70" spans="1:11" s="97" customFormat="1" ht="37.5">
      <c r="A70" s="89" t="s">
        <v>259</v>
      </c>
      <c r="B70" s="18" t="s">
        <v>262</v>
      </c>
      <c r="C70" s="20" t="s">
        <v>298</v>
      </c>
      <c r="D70" s="20" t="s">
        <v>260</v>
      </c>
      <c r="E70" s="181"/>
      <c r="F70" s="181">
        <v>0</v>
      </c>
      <c r="G70" s="181">
        <f>E70+F70</f>
        <v>0</v>
      </c>
      <c r="H70" s="181">
        <v>0</v>
      </c>
      <c r="I70" s="181">
        <f>G70+H70</f>
        <v>0</v>
      </c>
      <c r="J70" s="181">
        <v>0</v>
      </c>
      <c r="K70" s="181">
        <f>I70+J70</f>
        <v>0</v>
      </c>
    </row>
    <row r="71" spans="1:11" s="97" customFormat="1" ht="75">
      <c r="A71" s="89" t="s">
        <v>299</v>
      </c>
      <c r="B71" s="18" t="s">
        <v>262</v>
      </c>
      <c r="C71" s="20" t="s">
        <v>300</v>
      </c>
      <c r="D71" s="20"/>
      <c r="E71" s="181">
        <f aca="true" t="shared" si="15" ref="E71:K71">E72</f>
        <v>300</v>
      </c>
      <c r="F71" s="181">
        <f t="shared" si="15"/>
        <v>-128</v>
      </c>
      <c r="G71" s="181">
        <f t="shared" si="15"/>
        <v>172</v>
      </c>
      <c r="H71" s="181">
        <f t="shared" si="15"/>
        <v>0</v>
      </c>
      <c r="I71" s="181">
        <f t="shared" si="15"/>
        <v>172</v>
      </c>
      <c r="J71" s="181">
        <f t="shared" si="15"/>
        <v>0</v>
      </c>
      <c r="K71" s="181">
        <f t="shared" si="15"/>
        <v>172</v>
      </c>
    </row>
    <row r="72" spans="1:11" s="97" customFormat="1" ht="37.5">
      <c r="A72" s="89" t="s">
        <v>259</v>
      </c>
      <c r="B72" s="18" t="s">
        <v>262</v>
      </c>
      <c r="C72" s="20" t="s">
        <v>300</v>
      </c>
      <c r="D72" s="20" t="s">
        <v>260</v>
      </c>
      <c r="E72" s="181">
        <v>300</v>
      </c>
      <c r="F72" s="181">
        <v>-128</v>
      </c>
      <c r="G72" s="181">
        <f>E72+F72</f>
        <v>172</v>
      </c>
      <c r="H72" s="181"/>
      <c r="I72" s="181">
        <f>G72+H72</f>
        <v>172</v>
      </c>
      <c r="J72" s="181"/>
      <c r="K72" s="181">
        <f>I72+J72</f>
        <v>172</v>
      </c>
    </row>
    <row r="73" spans="1:11" s="96" customFormat="1" ht="39">
      <c r="A73" s="98" t="s">
        <v>301</v>
      </c>
      <c r="B73" s="133" t="s">
        <v>262</v>
      </c>
      <c r="C73" s="135" t="s">
        <v>302</v>
      </c>
      <c r="D73" s="135"/>
      <c r="E73" s="189">
        <f aca="true" t="shared" si="16" ref="E73:K73">E74</f>
        <v>300</v>
      </c>
      <c r="F73" s="189">
        <f t="shared" si="16"/>
        <v>128</v>
      </c>
      <c r="G73" s="189">
        <f t="shared" si="16"/>
        <v>428</v>
      </c>
      <c r="H73" s="189">
        <f t="shared" si="16"/>
        <v>0</v>
      </c>
      <c r="I73" s="189">
        <f t="shared" si="16"/>
        <v>428</v>
      </c>
      <c r="J73" s="189">
        <f t="shared" si="16"/>
        <v>0</v>
      </c>
      <c r="K73" s="189">
        <f t="shared" si="16"/>
        <v>428</v>
      </c>
    </row>
    <row r="74" spans="1:11" s="96" customFormat="1" ht="56.25">
      <c r="A74" s="89" t="s">
        <v>303</v>
      </c>
      <c r="B74" s="18" t="s">
        <v>262</v>
      </c>
      <c r="C74" s="20" t="s">
        <v>304</v>
      </c>
      <c r="D74" s="20"/>
      <c r="E74" s="181">
        <f>E76+E75+E77</f>
        <v>300</v>
      </c>
      <c r="F74" s="181">
        <f>F76+F75+F77</f>
        <v>128</v>
      </c>
      <c r="G74" s="181">
        <f>E74+F74</f>
        <v>428</v>
      </c>
      <c r="H74" s="181">
        <f>H76+H75+H77</f>
        <v>0</v>
      </c>
      <c r="I74" s="181">
        <f>G74+H74</f>
        <v>428</v>
      </c>
      <c r="J74" s="181">
        <f>J76+J75+J77</f>
        <v>0</v>
      </c>
      <c r="K74" s="181">
        <f>I74+J74</f>
        <v>428</v>
      </c>
    </row>
    <row r="75" spans="1:11" s="96" customFormat="1" ht="93.75">
      <c r="A75" s="89" t="s">
        <v>255</v>
      </c>
      <c r="B75" s="18" t="s">
        <v>262</v>
      </c>
      <c r="C75" s="20" t="s">
        <v>304</v>
      </c>
      <c r="D75" s="20" t="s">
        <v>256</v>
      </c>
      <c r="E75" s="181">
        <v>27</v>
      </c>
      <c r="F75" s="181">
        <v>14</v>
      </c>
      <c r="G75" s="181">
        <f>E75+F75</f>
        <v>41</v>
      </c>
      <c r="H75" s="181"/>
      <c r="I75" s="181">
        <f>G75+H75</f>
        <v>41</v>
      </c>
      <c r="J75" s="181"/>
      <c r="K75" s="181">
        <f>I75+J75</f>
        <v>41</v>
      </c>
    </row>
    <row r="76" spans="1:11" s="96" customFormat="1" ht="37.5">
      <c r="A76" s="89" t="s">
        <v>259</v>
      </c>
      <c r="B76" s="18" t="s">
        <v>262</v>
      </c>
      <c r="C76" s="20" t="s">
        <v>304</v>
      </c>
      <c r="D76" s="20" t="s">
        <v>260</v>
      </c>
      <c r="E76" s="181">
        <v>93</v>
      </c>
      <c r="F76" s="181">
        <v>-30</v>
      </c>
      <c r="G76" s="181">
        <f>E76+F76</f>
        <v>63</v>
      </c>
      <c r="H76" s="181"/>
      <c r="I76" s="181">
        <f>G76+H76</f>
        <v>63</v>
      </c>
      <c r="J76" s="181"/>
      <c r="K76" s="181">
        <f>I76+J76</f>
        <v>63</v>
      </c>
    </row>
    <row r="77" spans="1:11" s="96" customFormat="1" ht="37.5">
      <c r="A77" s="89" t="s">
        <v>305</v>
      </c>
      <c r="B77" s="18" t="s">
        <v>262</v>
      </c>
      <c r="C77" s="20" t="s">
        <v>304</v>
      </c>
      <c r="D77" s="20" t="s">
        <v>306</v>
      </c>
      <c r="E77" s="181">
        <v>180</v>
      </c>
      <c r="F77" s="181">
        <v>144</v>
      </c>
      <c r="G77" s="181">
        <f>E77+F77</f>
        <v>324</v>
      </c>
      <c r="H77" s="181"/>
      <c r="I77" s="181">
        <f>G77+H77</f>
        <v>324</v>
      </c>
      <c r="J77" s="181"/>
      <c r="K77" s="181">
        <f>I77+J77</f>
        <v>324</v>
      </c>
    </row>
    <row r="78" spans="1:11" s="96" customFormat="1" ht="56.25">
      <c r="A78" s="17" t="s">
        <v>307</v>
      </c>
      <c r="B78" s="133" t="s">
        <v>262</v>
      </c>
      <c r="C78" s="135" t="s">
        <v>308</v>
      </c>
      <c r="D78" s="135"/>
      <c r="E78" s="189">
        <f>E79+E84+E89+E92</f>
        <v>30037.242000000002</v>
      </c>
      <c r="F78" s="189">
        <f>F79+F84+F89+F92</f>
        <v>653.94</v>
      </c>
      <c r="G78" s="189">
        <f>G79+G84+G89+G92+G87</f>
        <v>30691.182</v>
      </c>
      <c r="H78" s="189">
        <f>H79+H84+H89+H92</f>
        <v>1294.853</v>
      </c>
      <c r="I78" s="189">
        <f>I79+I84+I89+I92+I87</f>
        <v>31986.035</v>
      </c>
      <c r="J78" s="189">
        <f>J79+J84+J89+J92</f>
        <v>284.656</v>
      </c>
      <c r="K78" s="189">
        <f>K79+K84+K89+K92+K87</f>
        <v>32270.691</v>
      </c>
    </row>
    <row r="79" spans="1:11" s="96" customFormat="1" ht="78">
      <c r="A79" s="23" t="s">
        <v>309</v>
      </c>
      <c r="B79" s="133" t="s">
        <v>262</v>
      </c>
      <c r="C79" s="135" t="s">
        <v>310</v>
      </c>
      <c r="D79" s="135"/>
      <c r="E79" s="189">
        <f>E80+E82</f>
        <v>10</v>
      </c>
      <c r="F79" s="189">
        <f>F80</f>
        <v>0</v>
      </c>
      <c r="G79" s="189">
        <f>G80+G82</f>
        <v>10</v>
      </c>
      <c r="H79" s="189">
        <f>H80</f>
        <v>0</v>
      </c>
      <c r="I79" s="189">
        <f>I80+I82</f>
        <v>10</v>
      </c>
      <c r="J79" s="189">
        <f>J80</f>
        <v>0</v>
      </c>
      <c r="K79" s="189">
        <f>K80+K82</f>
        <v>10</v>
      </c>
    </row>
    <row r="80" spans="1:11" s="96" customFormat="1" ht="18.75">
      <c r="A80" s="21" t="s">
        <v>311</v>
      </c>
      <c r="B80" s="18" t="s">
        <v>262</v>
      </c>
      <c r="C80" s="20" t="s">
        <v>312</v>
      </c>
      <c r="D80" s="20"/>
      <c r="E80" s="181">
        <f>E81</f>
        <v>5</v>
      </c>
      <c r="F80" s="181">
        <f>F81</f>
        <v>0</v>
      </c>
      <c r="G80" s="181">
        <f>G81</f>
        <v>5</v>
      </c>
      <c r="H80" s="181">
        <f>H81</f>
        <v>0</v>
      </c>
      <c r="I80" s="181">
        <f>I81</f>
        <v>5</v>
      </c>
      <c r="J80" s="181">
        <f>J81</f>
        <v>0</v>
      </c>
      <c r="K80" s="181">
        <f>K81</f>
        <v>5</v>
      </c>
    </row>
    <row r="81" spans="1:11" s="96" customFormat="1" ht="37.5">
      <c r="A81" s="89" t="s">
        <v>259</v>
      </c>
      <c r="B81" s="18" t="s">
        <v>262</v>
      </c>
      <c r="C81" s="20" t="s">
        <v>312</v>
      </c>
      <c r="D81" s="20" t="s">
        <v>260</v>
      </c>
      <c r="E81" s="181">
        <v>5</v>
      </c>
      <c r="F81" s="181">
        <v>0</v>
      </c>
      <c r="G81" s="181">
        <f>E81+F81</f>
        <v>5</v>
      </c>
      <c r="H81" s="181">
        <v>0</v>
      </c>
      <c r="I81" s="181">
        <f>G81+H81</f>
        <v>5</v>
      </c>
      <c r="J81" s="181">
        <v>0</v>
      </c>
      <c r="K81" s="181">
        <f>I81+J81</f>
        <v>5</v>
      </c>
    </row>
    <row r="82" spans="1:11" s="96" customFormat="1" ht="37.5">
      <c r="A82" s="89" t="s">
        <v>313</v>
      </c>
      <c r="B82" s="18" t="s">
        <v>262</v>
      </c>
      <c r="C82" s="20" t="s">
        <v>314</v>
      </c>
      <c r="D82" s="20"/>
      <c r="E82" s="181">
        <f aca="true" t="shared" si="17" ref="E82:K82">E83</f>
        <v>5</v>
      </c>
      <c r="F82" s="181">
        <f t="shared" si="17"/>
        <v>0</v>
      </c>
      <c r="G82" s="181">
        <f t="shared" si="17"/>
        <v>5</v>
      </c>
      <c r="H82" s="181">
        <f t="shared" si="17"/>
        <v>0</v>
      </c>
      <c r="I82" s="181">
        <f t="shared" si="17"/>
        <v>5</v>
      </c>
      <c r="J82" s="181">
        <f t="shared" si="17"/>
        <v>0</v>
      </c>
      <c r="K82" s="181">
        <f t="shared" si="17"/>
        <v>5</v>
      </c>
    </row>
    <row r="83" spans="1:11" s="96" customFormat="1" ht="37.5">
      <c r="A83" s="89" t="s">
        <v>259</v>
      </c>
      <c r="B83" s="18" t="s">
        <v>262</v>
      </c>
      <c r="C83" s="20" t="s">
        <v>314</v>
      </c>
      <c r="D83" s="20" t="s">
        <v>260</v>
      </c>
      <c r="E83" s="181">
        <v>5</v>
      </c>
      <c r="F83" s="181">
        <v>0</v>
      </c>
      <c r="G83" s="181">
        <f>E83+F83</f>
        <v>5</v>
      </c>
      <c r="H83" s="181">
        <v>0</v>
      </c>
      <c r="I83" s="181">
        <f>G83+H83</f>
        <v>5</v>
      </c>
      <c r="J83" s="181">
        <v>0</v>
      </c>
      <c r="K83" s="181">
        <f>I83+J83</f>
        <v>5</v>
      </c>
    </row>
    <row r="84" spans="1:11" s="96" customFormat="1" ht="58.5">
      <c r="A84" s="98" t="s">
        <v>315</v>
      </c>
      <c r="B84" s="133" t="s">
        <v>262</v>
      </c>
      <c r="C84" s="135" t="s">
        <v>316</v>
      </c>
      <c r="D84" s="135"/>
      <c r="E84" s="189">
        <f>E85+E87</f>
        <v>2349.7</v>
      </c>
      <c r="F84" s="189">
        <f>F85+F87</f>
        <v>0</v>
      </c>
      <c r="G84" s="189">
        <f aca="true" t="shared" si="18" ref="E84:K85">G85</f>
        <v>10</v>
      </c>
      <c r="H84" s="189">
        <f>H85+H87</f>
        <v>0</v>
      </c>
      <c r="I84" s="189">
        <f t="shared" si="18"/>
        <v>10</v>
      </c>
      <c r="J84" s="189">
        <f>J85+J87</f>
        <v>0</v>
      </c>
      <c r="K84" s="189">
        <f t="shared" si="18"/>
        <v>10</v>
      </c>
    </row>
    <row r="85" spans="1:11" s="96" customFormat="1" ht="37.5">
      <c r="A85" s="21" t="s">
        <v>317</v>
      </c>
      <c r="B85" s="18" t="s">
        <v>318</v>
      </c>
      <c r="C85" s="20" t="s">
        <v>319</v>
      </c>
      <c r="D85" s="20"/>
      <c r="E85" s="181">
        <f t="shared" si="18"/>
        <v>10</v>
      </c>
      <c r="F85" s="181">
        <f t="shared" si="18"/>
        <v>0</v>
      </c>
      <c r="G85" s="181">
        <f t="shared" si="18"/>
        <v>10</v>
      </c>
      <c r="H85" s="181">
        <f t="shared" si="18"/>
        <v>0</v>
      </c>
      <c r="I85" s="181">
        <f t="shared" si="18"/>
        <v>10</v>
      </c>
      <c r="J85" s="181">
        <f t="shared" si="18"/>
        <v>0</v>
      </c>
      <c r="K85" s="181">
        <f t="shared" si="18"/>
        <v>10</v>
      </c>
    </row>
    <row r="86" spans="1:11" s="96" customFormat="1" ht="37.5">
      <c r="A86" s="89" t="s">
        <v>259</v>
      </c>
      <c r="B86" s="18" t="s">
        <v>318</v>
      </c>
      <c r="C86" s="20" t="s">
        <v>319</v>
      </c>
      <c r="D86" s="20" t="s">
        <v>260</v>
      </c>
      <c r="E86" s="181">
        <v>10</v>
      </c>
      <c r="F86" s="181">
        <v>0</v>
      </c>
      <c r="G86" s="181">
        <f>E86+F86</f>
        <v>10</v>
      </c>
      <c r="H86" s="181">
        <v>0</v>
      </c>
      <c r="I86" s="181">
        <f>G86+H86</f>
        <v>10</v>
      </c>
      <c r="J86" s="181">
        <v>0</v>
      </c>
      <c r="K86" s="181">
        <f>I86+J86</f>
        <v>10</v>
      </c>
    </row>
    <row r="87" spans="1:11" s="96" customFormat="1" ht="37.5">
      <c r="A87" s="89" t="s">
        <v>773</v>
      </c>
      <c r="B87" s="18" t="s">
        <v>262</v>
      </c>
      <c r="C87" s="20" t="s">
        <v>772</v>
      </c>
      <c r="D87" s="20"/>
      <c r="E87" s="181">
        <f>E88</f>
        <v>2339.7</v>
      </c>
      <c r="F87" s="181">
        <f>F88</f>
        <v>0</v>
      </c>
      <c r="G87" s="181">
        <f>E87+F87</f>
        <v>2339.7</v>
      </c>
      <c r="H87" s="181">
        <f>H88</f>
        <v>0</v>
      </c>
      <c r="I87" s="181">
        <f>G87+H87</f>
        <v>2339.7</v>
      </c>
      <c r="J87" s="181">
        <f>J88</f>
        <v>0</v>
      </c>
      <c r="K87" s="181">
        <f>I87+J87</f>
        <v>2339.7</v>
      </c>
    </row>
    <row r="88" spans="1:11" s="96" customFormat="1" ht="56.25">
      <c r="A88" s="89" t="s">
        <v>389</v>
      </c>
      <c r="B88" s="18" t="s">
        <v>262</v>
      </c>
      <c r="C88" s="20" t="s">
        <v>772</v>
      </c>
      <c r="D88" s="20" t="s">
        <v>369</v>
      </c>
      <c r="E88" s="181">
        <v>2339.7</v>
      </c>
      <c r="F88" s="181"/>
      <c r="G88" s="181">
        <f>E88+F88</f>
        <v>2339.7</v>
      </c>
      <c r="H88" s="181"/>
      <c r="I88" s="181">
        <f>G88+H88</f>
        <v>2339.7</v>
      </c>
      <c r="J88" s="181"/>
      <c r="K88" s="181">
        <f>I88+J88</f>
        <v>2339.7</v>
      </c>
    </row>
    <row r="89" spans="1:11" s="96" customFormat="1" ht="58.5">
      <c r="A89" s="98" t="s">
        <v>320</v>
      </c>
      <c r="B89" s="133" t="s">
        <v>318</v>
      </c>
      <c r="C89" s="135" t="s">
        <v>321</v>
      </c>
      <c r="D89" s="135"/>
      <c r="E89" s="189">
        <f aca="true" t="shared" si="19" ref="E89:K90">E90</f>
        <v>60</v>
      </c>
      <c r="F89" s="189">
        <f t="shared" si="19"/>
        <v>0</v>
      </c>
      <c r="G89" s="189">
        <f t="shared" si="19"/>
        <v>60</v>
      </c>
      <c r="H89" s="189">
        <f t="shared" si="19"/>
        <v>0</v>
      </c>
      <c r="I89" s="189">
        <f t="shared" si="19"/>
        <v>60</v>
      </c>
      <c r="J89" s="189">
        <f t="shared" si="19"/>
        <v>0</v>
      </c>
      <c r="K89" s="189">
        <f t="shared" si="19"/>
        <v>60</v>
      </c>
    </row>
    <row r="90" spans="1:11" s="96" customFormat="1" ht="93.75">
      <c r="A90" s="63" t="s">
        <v>1000</v>
      </c>
      <c r="B90" s="18" t="s">
        <v>318</v>
      </c>
      <c r="C90" s="20" t="s">
        <v>322</v>
      </c>
      <c r="D90" s="20"/>
      <c r="E90" s="181">
        <f t="shared" si="19"/>
        <v>60</v>
      </c>
      <c r="F90" s="181">
        <f t="shared" si="19"/>
        <v>0</v>
      </c>
      <c r="G90" s="181">
        <f t="shared" si="19"/>
        <v>60</v>
      </c>
      <c r="H90" s="181">
        <f t="shared" si="19"/>
        <v>0</v>
      </c>
      <c r="I90" s="181">
        <f t="shared" si="19"/>
        <v>60</v>
      </c>
      <c r="J90" s="181">
        <f t="shared" si="19"/>
        <v>0</v>
      </c>
      <c r="K90" s="181">
        <f t="shared" si="19"/>
        <v>60</v>
      </c>
    </row>
    <row r="91" spans="1:11" s="96" customFormat="1" ht="37.5">
      <c r="A91" s="89" t="s">
        <v>259</v>
      </c>
      <c r="B91" s="18" t="s">
        <v>262</v>
      </c>
      <c r="C91" s="20" t="s">
        <v>322</v>
      </c>
      <c r="D91" s="20" t="s">
        <v>260</v>
      </c>
      <c r="E91" s="181">
        <v>60</v>
      </c>
      <c r="F91" s="181"/>
      <c r="G91" s="181">
        <f>E91+F91</f>
        <v>60</v>
      </c>
      <c r="H91" s="181"/>
      <c r="I91" s="181">
        <f>G91+H91</f>
        <v>60</v>
      </c>
      <c r="J91" s="181"/>
      <c r="K91" s="181">
        <f>I91+J91</f>
        <v>60</v>
      </c>
    </row>
    <row r="92" spans="1:11" s="96" customFormat="1" ht="37.5">
      <c r="A92" s="99" t="s">
        <v>323</v>
      </c>
      <c r="B92" s="133" t="s">
        <v>318</v>
      </c>
      <c r="C92" s="135" t="s">
        <v>324</v>
      </c>
      <c r="D92" s="135"/>
      <c r="E92" s="189">
        <f aca="true" t="shared" si="20" ref="E92:K92">E93</f>
        <v>27617.542</v>
      </c>
      <c r="F92" s="189">
        <f t="shared" si="20"/>
        <v>653.94</v>
      </c>
      <c r="G92" s="189">
        <f t="shared" si="20"/>
        <v>28271.482</v>
      </c>
      <c r="H92" s="189">
        <f t="shared" si="20"/>
        <v>1294.853</v>
      </c>
      <c r="I92" s="189">
        <f t="shared" si="20"/>
        <v>29566.335</v>
      </c>
      <c r="J92" s="189">
        <f t="shared" si="20"/>
        <v>284.656</v>
      </c>
      <c r="K92" s="189">
        <f t="shared" si="20"/>
        <v>29850.990999999998</v>
      </c>
    </row>
    <row r="93" spans="1:11" s="96" customFormat="1" ht="56.25">
      <c r="A93" s="89" t="s">
        <v>325</v>
      </c>
      <c r="B93" s="18" t="s">
        <v>318</v>
      </c>
      <c r="C93" s="20" t="s">
        <v>326</v>
      </c>
      <c r="D93" s="20"/>
      <c r="E93" s="181">
        <f aca="true" t="shared" si="21" ref="E93:K93">E94+E95+E96</f>
        <v>27617.542</v>
      </c>
      <c r="F93" s="181">
        <f t="shared" si="21"/>
        <v>653.94</v>
      </c>
      <c r="G93" s="181">
        <f t="shared" si="21"/>
        <v>28271.482</v>
      </c>
      <c r="H93" s="181">
        <f t="shared" si="21"/>
        <v>1294.853</v>
      </c>
      <c r="I93" s="181">
        <f t="shared" si="21"/>
        <v>29566.335</v>
      </c>
      <c r="J93" s="181">
        <f t="shared" si="21"/>
        <v>284.656</v>
      </c>
      <c r="K93" s="181">
        <f t="shared" si="21"/>
        <v>29850.990999999998</v>
      </c>
    </row>
    <row r="94" spans="1:11" s="96" customFormat="1" ht="93.75">
      <c r="A94" s="89" t="s">
        <v>255</v>
      </c>
      <c r="B94" s="18" t="s">
        <v>318</v>
      </c>
      <c r="C94" s="20" t="s">
        <v>326</v>
      </c>
      <c r="D94" s="18" t="s">
        <v>256</v>
      </c>
      <c r="E94" s="182">
        <v>23538.572</v>
      </c>
      <c r="F94" s="182">
        <v>653.94</v>
      </c>
      <c r="G94" s="182">
        <f>E94+F94</f>
        <v>24192.512</v>
      </c>
      <c r="H94" s="287">
        <v>30</v>
      </c>
      <c r="I94" s="182">
        <f>G94+H94</f>
        <v>24222.512</v>
      </c>
      <c r="J94" s="287">
        <v>284.656</v>
      </c>
      <c r="K94" s="182">
        <f>I94+J94</f>
        <v>24507.167999999998</v>
      </c>
    </row>
    <row r="95" spans="1:11" s="96" customFormat="1" ht="37.5">
      <c r="A95" s="89" t="s">
        <v>259</v>
      </c>
      <c r="B95" s="18" t="s">
        <v>318</v>
      </c>
      <c r="C95" s="20" t="s">
        <v>326</v>
      </c>
      <c r="D95" s="18" t="s">
        <v>260</v>
      </c>
      <c r="E95" s="182">
        <v>4062.97</v>
      </c>
      <c r="F95" s="182"/>
      <c r="G95" s="182">
        <f>E95+F95</f>
        <v>4062.97</v>
      </c>
      <c r="H95" s="287">
        <v>1264.853</v>
      </c>
      <c r="I95" s="182">
        <f>G95+H95</f>
        <v>5327.823</v>
      </c>
      <c r="J95" s="287"/>
      <c r="K95" s="182">
        <f>I95+J95</f>
        <v>5327.823</v>
      </c>
    </row>
    <row r="96" spans="1:11" s="96" customFormat="1" ht="18.75">
      <c r="A96" s="89" t="s">
        <v>269</v>
      </c>
      <c r="B96" s="18" t="s">
        <v>318</v>
      </c>
      <c r="C96" s="20" t="s">
        <v>326</v>
      </c>
      <c r="D96" s="18" t="s">
        <v>270</v>
      </c>
      <c r="E96" s="182">
        <v>16</v>
      </c>
      <c r="F96" s="182"/>
      <c r="G96" s="182">
        <f>E96+F96</f>
        <v>16</v>
      </c>
      <c r="H96" s="182"/>
      <c r="I96" s="182">
        <f>G96+H96</f>
        <v>16</v>
      </c>
      <c r="J96" s="182"/>
      <c r="K96" s="182">
        <f>I96+J96</f>
        <v>16</v>
      </c>
    </row>
    <row r="97" spans="1:11" s="96" customFormat="1" ht="56.25">
      <c r="A97" s="99" t="s">
        <v>327</v>
      </c>
      <c r="B97" s="133" t="s">
        <v>262</v>
      </c>
      <c r="C97" s="133" t="s">
        <v>328</v>
      </c>
      <c r="D97" s="135"/>
      <c r="E97" s="189">
        <f aca="true" t="shared" si="22" ref="E97:K97">E98</f>
        <v>223.934</v>
      </c>
      <c r="F97" s="189">
        <f t="shared" si="22"/>
        <v>-0.034</v>
      </c>
      <c r="G97" s="189">
        <f t="shared" si="22"/>
        <v>223.9</v>
      </c>
      <c r="H97" s="189">
        <f t="shared" si="22"/>
        <v>2200</v>
      </c>
      <c r="I97" s="189">
        <f t="shared" si="22"/>
        <v>2423.9</v>
      </c>
      <c r="J97" s="189">
        <f t="shared" si="22"/>
        <v>0</v>
      </c>
      <c r="K97" s="189">
        <f t="shared" si="22"/>
        <v>2423.9</v>
      </c>
    </row>
    <row r="98" spans="1:11" s="96" customFormat="1" ht="19.5">
      <c r="A98" s="98" t="s">
        <v>329</v>
      </c>
      <c r="B98" s="133" t="s">
        <v>262</v>
      </c>
      <c r="C98" s="133" t="s">
        <v>330</v>
      </c>
      <c r="D98" s="133"/>
      <c r="E98" s="188">
        <f>E101</f>
        <v>223.934</v>
      </c>
      <c r="F98" s="188">
        <f>F101</f>
        <v>-0.034</v>
      </c>
      <c r="G98" s="188">
        <f>E98+F98+G99</f>
        <v>223.9</v>
      </c>
      <c r="H98" s="188">
        <f>H101+H99</f>
        <v>2200</v>
      </c>
      <c r="I98" s="188">
        <f>G98+H98</f>
        <v>2423.9</v>
      </c>
      <c r="J98" s="188">
        <f>J101+J99</f>
        <v>0</v>
      </c>
      <c r="K98" s="188">
        <f>I98+J98</f>
        <v>2423.9</v>
      </c>
    </row>
    <row r="99" spans="1:11" s="96" customFormat="1" ht="18.75">
      <c r="A99" s="89" t="s">
        <v>390</v>
      </c>
      <c r="B99" s="18" t="s">
        <v>262</v>
      </c>
      <c r="C99" s="18" t="s">
        <v>496</v>
      </c>
      <c r="D99" s="18"/>
      <c r="E99" s="188"/>
      <c r="F99" s="188"/>
      <c r="G99" s="188">
        <f>G100</f>
        <v>0</v>
      </c>
      <c r="H99" s="188">
        <f>H100</f>
        <v>2200</v>
      </c>
      <c r="I99" s="188">
        <f>I100</f>
        <v>2200</v>
      </c>
      <c r="J99" s="188">
        <f>J100</f>
        <v>0</v>
      </c>
      <c r="K99" s="188">
        <f>K100</f>
        <v>2200</v>
      </c>
    </row>
    <row r="100" spans="1:11" s="96" customFormat="1" ht="37.5">
      <c r="A100" s="63" t="s">
        <v>259</v>
      </c>
      <c r="B100" s="18" t="s">
        <v>262</v>
      </c>
      <c r="C100" s="18" t="s">
        <v>496</v>
      </c>
      <c r="D100" s="18" t="s">
        <v>260</v>
      </c>
      <c r="E100" s="188"/>
      <c r="F100" s="188"/>
      <c r="G100" s="182"/>
      <c r="H100" s="182">
        <v>2200</v>
      </c>
      <c r="I100" s="182">
        <f>G100+H100</f>
        <v>2200</v>
      </c>
      <c r="J100" s="182"/>
      <c r="K100" s="182">
        <f>I100+J100</f>
        <v>2200</v>
      </c>
    </row>
    <row r="101" spans="1:11" s="96" customFormat="1" ht="75">
      <c r="A101" s="89" t="s">
        <v>331</v>
      </c>
      <c r="B101" s="18" t="s">
        <v>262</v>
      </c>
      <c r="C101" s="18" t="s">
        <v>332</v>
      </c>
      <c r="D101" s="18"/>
      <c r="E101" s="181">
        <f>E102</f>
        <v>223.934</v>
      </c>
      <c r="F101" s="182">
        <f>F102</f>
        <v>-0.034</v>
      </c>
      <c r="G101" s="181">
        <f>E101+F101</f>
        <v>223.9</v>
      </c>
      <c r="H101" s="182">
        <f>H102</f>
        <v>0</v>
      </c>
      <c r="I101" s="181">
        <f>G101+H101</f>
        <v>223.9</v>
      </c>
      <c r="J101" s="182">
        <f>J102</f>
        <v>0</v>
      </c>
      <c r="K101" s="181">
        <f>I101+J101</f>
        <v>223.9</v>
      </c>
    </row>
    <row r="102" spans="1:11" s="96" customFormat="1" ht="37.5">
      <c r="A102" s="89" t="s">
        <v>259</v>
      </c>
      <c r="B102" s="18" t="s">
        <v>262</v>
      </c>
      <c r="C102" s="18" t="s">
        <v>332</v>
      </c>
      <c r="D102" s="18" t="s">
        <v>260</v>
      </c>
      <c r="E102" s="181">
        <v>223.934</v>
      </c>
      <c r="F102" s="182">
        <v>-0.034</v>
      </c>
      <c r="G102" s="181">
        <f>E102+F102</f>
        <v>223.9</v>
      </c>
      <c r="H102" s="182"/>
      <c r="I102" s="181">
        <f>G102+H102</f>
        <v>223.9</v>
      </c>
      <c r="J102" s="182"/>
      <c r="K102" s="181">
        <f>I102+J102</f>
        <v>223.9</v>
      </c>
    </row>
    <row r="103" spans="1:11" s="96" customFormat="1" ht="37.5">
      <c r="A103" s="99" t="s">
        <v>333</v>
      </c>
      <c r="B103" s="133" t="s">
        <v>262</v>
      </c>
      <c r="C103" s="135" t="s">
        <v>334</v>
      </c>
      <c r="D103" s="135"/>
      <c r="E103" s="189">
        <f aca="true" t="shared" si="23" ref="E103:K103">E104+E115</f>
        <v>1000</v>
      </c>
      <c r="F103" s="189">
        <f t="shared" si="23"/>
        <v>-400</v>
      </c>
      <c r="G103" s="189">
        <f t="shared" si="23"/>
        <v>600</v>
      </c>
      <c r="H103" s="189">
        <f t="shared" si="23"/>
        <v>-60</v>
      </c>
      <c r="I103" s="189">
        <f t="shared" si="23"/>
        <v>540</v>
      </c>
      <c r="J103" s="189">
        <f t="shared" si="23"/>
        <v>0</v>
      </c>
      <c r="K103" s="189">
        <f t="shared" si="23"/>
        <v>540</v>
      </c>
    </row>
    <row r="104" spans="1:11" s="96" customFormat="1" ht="78">
      <c r="A104" s="98" t="s">
        <v>335</v>
      </c>
      <c r="B104" s="133" t="s">
        <v>318</v>
      </c>
      <c r="C104" s="135" t="s">
        <v>336</v>
      </c>
      <c r="D104" s="135"/>
      <c r="E104" s="189">
        <f aca="true" t="shared" si="24" ref="E104:K104">E105+E107+E109+E112</f>
        <v>900</v>
      </c>
      <c r="F104" s="189">
        <f t="shared" si="24"/>
        <v>-300</v>
      </c>
      <c r="G104" s="189">
        <f t="shared" si="24"/>
        <v>600</v>
      </c>
      <c r="H104" s="189">
        <f t="shared" si="24"/>
        <v>-60</v>
      </c>
      <c r="I104" s="189">
        <f t="shared" si="24"/>
        <v>540</v>
      </c>
      <c r="J104" s="189">
        <f t="shared" si="24"/>
        <v>0</v>
      </c>
      <c r="K104" s="189">
        <f t="shared" si="24"/>
        <v>540</v>
      </c>
    </row>
    <row r="105" spans="1:11" s="96" customFormat="1" ht="75">
      <c r="A105" s="89" t="s">
        <v>337</v>
      </c>
      <c r="B105" s="18" t="s">
        <v>318</v>
      </c>
      <c r="C105" s="20" t="s">
        <v>338</v>
      </c>
      <c r="D105" s="20"/>
      <c r="E105" s="181">
        <f aca="true" t="shared" si="25" ref="E105:K105">E106</f>
        <v>150</v>
      </c>
      <c r="F105" s="181">
        <f t="shared" si="25"/>
        <v>-100</v>
      </c>
      <c r="G105" s="181">
        <f t="shared" si="25"/>
        <v>50</v>
      </c>
      <c r="H105" s="181">
        <f t="shared" si="25"/>
        <v>0</v>
      </c>
      <c r="I105" s="181">
        <f t="shared" si="25"/>
        <v>50</v>
      </c>
      <c r="J105" s="181">
        <f t="shared" si="25"/>
        <v>200</v>
      </c>
      <c r="K105" s="181">
        <f t="shared" si="25"/>
        <v>250</v>
      </c>
    </row>
    <row r="106" spans="1:11" s="96" customFormat="1" ht="37.5">
      <c r="A106" s="89" t="s">
        <v>305</v>
      </c>
      <c r="B106" s="18" t="s">
        <v>318</v>
      </c>
      <c r="C106" s="20" t="s">
        <v>338</v>
      </c>
      <c r="D106" s="20" t="s">
        <v>306</v>
      </c>
      <c r="E106" s="181">
        <v>150</v>
      </c>
      <c r="F106" s="181">
        <v>-100</v>
      </c>
      <c r="G106" s="181">
        <f>E106+F106</f>
        <v>50</v>
      </c>
      <c r="H106" s="190"/>
      <c r="I106" s="181">
        <f>G106+H106</f>
        <v>50</v>
      </c>
      <c r="J106" s="190">
        <v>200</v>
      </c>
      <c r="K106" s="181">
        <f>I106+J106</f>
        <v>250</v>
      </c>
    </row>
    <row r="107" spans="1:11" s="96" customFormat="1" ht="37.5">
      <c r="A107" s="89" t="s">
        <v>339</v>
      </c>
      <c r="B107" s="18" t="s">
        <v>262</v>
      </c>
      <c r="C107" s="20" t="s">
        <v>340</v>
      </c>
      <c r="D107" s="20"/>
      <c r="E107" s="181">
        <f aca="true" t="shared" si="26" ref="E107:K107">E108</f>
        <v>50</v>
      </c>
      <c r="F107" s="181">
        <f t="shared" si="26"/>
        <v>0</v>
      </c>
      <c r="G107" s="181">
        <f t="shared" si="26"/>
        <v>50</v>
      </c>
      <c r="H107" s="181">
        <f t="shared" si="26"/>
        <v>0</v>
      </c>
      <c r="I107" s="181">
        <f t="shared" si="26"/>
        <v>50</v>
      </c>
      <c r="J107" s="181">
        <f t="shared" si="26"/>
        <v>0</v>
      </c>
      <c r="K107" s="181">
        <f t="shared" si="26"/>
        <v>50</v>
      </c>
    </row>
    <row r="108" spans="1:11" s="96" customFormat="1" ht="37.5">
      <c r="A108" s="89" t="s">
        <v>259</v>
      </c>
      <c r="B108" s="18" t="s">
        <v>262</v>
      </c>
      <c r="C108" s="20" t="s">
        <v>340</v>
      </c>
      <c r="D108" s="20" t="s">
        <v>260</v>
      </c>
      <c r="E108" s="181">
        <v>50</v>
      </c>
      <c r="F108" s="181"/>
      <c r="G108" s="181">
        <f>E108+F108</f>
        <v>50</v>
      </c>
      <c r="H108" s="181"/>
      <c r="I108" s="181">
        <f>G108+H108</f>
        <v>50</v>
      </c>
      <c r="J108" s="181"/>
      <c r="K108" s="181">
        <f>I108+J108</f>
        <v>50</v>
      </c>
    </row>
    <row r="109" spans="1:11" s="96" customFormat="1" ht="56.25">
      <c r="A109" s="63" t="s">
        <v>860</v>
      </c>
      <c r="B109" s="18" t="s">
        <v>262</v>
      </c>
      <c r="C109" s="20" t="s">
        <v>341</v>
      </c>
      <c r="D109" s="20"/>
      <c r="E109" s="181">
        <f>E111</f>
        <v>300</v>
      </c>
      <c r="F109" s="181">
        <f>F110+F111</f>
        <v>0</v>
      </c>
      <c r="G109" s="181">
        <f>G111+G110</f>
        <v>300</v>
      </c>
      <c r="H109" s="181">
        <f>H110+H111</f>
        <v>-60</v>
      </c>
      <c r="I109" s="181">
        <f>I111+I110</f>
        <v>240</v>
      </c>
      <c r="J109" s="181">
        <f>J110+J111</f>
        <v>0</v>
      </c>
      <c r="K109" s="181">
        <f>K111+K110</f>
        <v>240</v>
      </c>
    </row>
    <row r="110" spans="1:11" s="96" customFormat="1" ht="56.25">
      <c r="A110" s="89" t="s">
        <v>389</v>
      </c>
      <c r="B110" s="18" t="s">
        <v>318</v>
      </c>
      <c r="C110" s="20" t="s">
        <v>341</v>
      </c>
      <c r="D110" s="20" t="s">
        <v>369</v>
      </c>
      <c r="E110" s="181"/>
      <c r="F110" s="181">
        <v>300</v>
      </c>
      <c r="G110" s="181">
        <f>E110+F110</f>
        <v>300</v>
      </c>
      <c r="H110" s="190">
        <v>-60</v>
      </c>
      <c r="I110" s="181">
        <f>G110+H110</f>
        <v>240</v>
      </c>
      <c r="J110" s="190"/>
      <c r="K110" s="181">
        <f>I110+J110</f>
        <v>240</v>
      </c>
    </row>
    <row r="111" spans="1:11" s="96" customFormat="1" ht="18.75">
      <c r="A111" s="89" t="s">
        <v>269</v>
      </c>
      <c r="B111" s="18" t="s">
        <v>262</v>
      </c>
      <c r="C111" s="20" t="s">
        <v>341</v>
      </c>
      <c r="D111" s="20" t="s">
        <v>270</v>
      </c>
      <c r="E111" s="181">
        <v>300</v>
      </c>
      <c r="F111" s="181">
        <v>-300</v>
      </c>
      <c r="G111" s="181">
        <f>E111+F111</f>
        <v>0</v>
      </c>
      <c r="H111" s="181"/>
      <c r="I111" s="181">
        <f>G111+H111</f>
        <v>0</v>
      </c>
      <c r="J111" s="181"/>
      <c r="K111" s="181">
        <f>I111+J111</f>
        <v>0</v>
      </c>
    </row>
    <row r="112" spans="1:11" s="96" customFormat="1" ht="37.5">
      <c r="A112" s="89" t="s">
        <v>342</v>
      </c>
      <c r="B112" s="18" t="s">
        <v>262</v>
      </c>
      <c r="C112" s="20" t="s">
        <v>343</v>
      </c>
      <c r="D112" s="20"/>
      <c r="E112" s="181">
        <f aca="true" t="shared" si="27" ref="E112:K112">E113+E114</f>
        <v>400</v>
      </c>
      <c r="F112" s="181">
        <f t="shared" si="27"/>
        <v>-200</v>
      </c>
      <c r="G112" s="181">
        <f t="shared" si="27"/>
        <v>200</v>
      </c>
      <c r="H112" s="181">
        <f t="shared" si="27"/>
        <v>0</v>
      </c>
      <c r="I112" s="181">
        <f t="shared" si="27"/>
        <v>200</v>
      </c>
      <c r="J112" s="181">
        <f t="shared" si="27"/>
        <v>-200</v>
      </c>
      <c r="K112" s="181">
        <f t="shared" si="27"/>
        <v>0</v>
      </c>
    </row>
    <row r="113" spans="1:11" s="96" customFormat="1" ht="56.25">
      <c r="A113" s="89" t="s">
        <v>389</v>
      </c>
      <c r="B113" s="18" t="s">
        <v>262</v>
      </c>
      <c r="C113" s="20" t="s">
        <v>343</v>
      </c>
      <c r="D113" s="20" t="s">
        <v>369</v>
      </c>
      <c r="E113" s="181">
        <v>0</v>
      </c>
      <c r="F113" s="181">
        <v>200</v>
      </c>
      <c r="G113" s="181">
        <f>E113+F113</f>
        <v>200</v>
      </c>
      <c r="H113" s="181"/>
      <c r="I113" s="181">
        <f>G113+H113</f>
        <v>200</v>
      </c>
      <c r="J113" s="181">
        <v>-200</v>
      </c>
      <c r="K113" s="181">
        <f>I113+J113</f>
        <v>0</v>
      </c>
    </row>
    <row r="114" spans="1:11" s="96" customFormat="1" ht="18.75">
      <c r="A114" s="89" t="s">
        <v>269</v>
      </c>
      <c r="B114" s="18" t="s">
        <v>262</v>
      </c>
      <c r="C114" s="20" t="s">
        <v>343</v>
      </c>
      <c r="D114" s="20" t="s">
        <v>270</v>
      </c>
      <c r="E114" s="181">
        <v>400</v>
      </c>
      <c r="F114" s="181">
        <v>-400</v>
      </c>
      <c r="G114" s="181">
        <f>E114+F114</f>
        <v>0</v>
      </c>
      <c r="H114" s="181"/>
      <c r="I114" s="181">
        <f>G114+H114</f>
        <v>0</v>
      </c>
      <c r="J114" s="181"/>
      <c r="K114" s="181">
        <f>I114+J114</f>
        <v>0</v>
      </c>
    </row>
    <row r="115" spans="1:11" s="96" customFormat="1" ht="39">
      <c r="A115" s="98" t="s">
        <v>344</v>
      </c>
      <c r="B115" s="133" t="s">
        <v>318</v>
      </c>
      <c r="C115" s="135" t="s">
        <v>345</v>
      </c>
      <c r="D115" s="135"/>
      <c r="E115" s="189">
        <f aca="true" t="shared" si="28" ref="E115:K116">E116</f>
        <v>100</v>
      </c>
      <c r="F115" s="189">
        <f t="shared" si="28"/>
        <v>-100</v>
      </c>
      <c r="G115" s="189">
        <f t="shared" si="28"/>
        <v>0</v>
      </c>
      <c r="H115" s="189">
        <f t="shared" si="28"/>
        <v>0</v>
      </c>
      <c r="I115" s="189">
        <f t="shared" si="28"/>
        <v>0</v>
      </c>
      <c r="J115" s="189">
        <f t="shared" si="28"/>
        <v>0</v>
      </c>
      <c r="K115" s="189">
        <f t="shared" si="28"/>
        <v>0</v>
      </c>
    </row>
    <row r="116" spans="1:11" s="96" customFormat="1" ht="37.5">
      <c r="A116" s="89" t="s">
        <v>346</v>
      </c>
      <c r="B116" s="18" t="s">
        <v>262</v>
      </c>
      <c r="C116" s="20" t="s">
        <v>347</v>
      </c>
      <c r="D116" s="20"/>
      <c r="E116" s="181">
        <f t="shared" si="28"/>
        <v>100</v>
      </c>
      <c r="F116" s="181">
        <f t="shared" si="28"/>
        <v>-100</v>
      </c>
      <c r="G116" s="181">
        <f t="shared" si="28"/>
        <v>0</v>
      </c>
      <c r="H116" s="181">
        <f t="shared" si="28"/>
        <v>0</v>
      </c>
      <c r="I116" s="181">
        <f t="shared" si="28"/>
        <v>0</v>
      </c>
      <c r="J116" s="181">
        <f t="shared" si="28"/>
        <v>0</v>
      </c>
      <c r="K116" s="181">
        <f t="shared" si="28"/>
        <v>0</v>
      </c>
    </row>
    <row r="117" spans="1:11" s="96" customFormat="1" ht="37.5">
      <c r="A117" s="89" t="s">
        <v>305</v>
      </c>
      <c r="B117" s="24">
        <v>923</v>
      </c>
      <c r="C117" s="24" t="s">
        <v>347</v>
      </c>
      <c r="D117" s="24">
        <v>300</v>
      </c>
      <c r="E117" s="181">
        <v>100</v>
      </c>
      <c r="F117" s="181">
        <v>-100</v>
      </c>
      <c r="G117" s="181">
        <f>E117+F117</f>
        <v>0</v>
      </c>
      <c r="H117" s="181"/>
      <c r="I117" s="181">
        <f>G117+H117</f>
        <v>0</v>
      </c>
      <c r="J117" s="181"/>
      <c r="K117" s="181">
        <f>I117+J117</f>
        <v>0</v>
      </c>
    </row>
    <row r="118" spans="1:11" s="96" customFormat="1" ht="18.75">
      <c r="A118" s="99" t="s">
        <v>251</v>
      </c>
      <c r="B118" s="133" t="s">
        <v>262</v>
      </c>
      <c r="C118" s="133" t="s">
        <v>348</v>
      </c>
      <c r="D118" s="133" t="s">
        <v>349</v>
      </c>
      <c r="E118" s="188">
        <f aca="true" t="shared" si="29" ref="E118:K118">E119</f>
        <v>8379.862000000001</v>
      </c>
      <c r="F118" s="188">
        <f t="shared" si="29"/>
        <v>-0.002</v>
      </c>
      <c r="G118" s="188">
        <f t="shared" si="29"/>
        <v>8379.86</v>
      </c>
      <c r="H118" s="188">
        <f t="shared" si="29"/>
        <v>27.842</v>
      </c>
      <c r="I118" s="188">
        <f t="shared" si="29"/>
        <v>8407.702000000001</v>
      </c>
      <c r="J118" s="188">
        <f t="shared" si="29"/>
        <v>0</v>
      </c>
      <c r="K118" s="188">
        <f t="shared" si="29"/>
        <v>8407.702000000001</v>
      </c>
    </row>
    <row r="119" spans="1:11" s="96" customFormat="1" ht="18.75">
      <c r="A119" s="89" t="s">
        <v>350</v>
      </c>
      <c r="B119" s="133" t="s">
        <v>262</v>
      </c>
      <c r="C119" s="133" t="s">
        <v>351</v>
      </c>
      <c r="D119" s="133"/>
      <c r="E119" s="188">
        <f>E120+E132+E134+E124+E126+E129+E122</f>
        <v>8379.862000000001</v>
      </c>
      <c r="F119" s="188">
        <f>F120+F132+F134+F124+F126+F129+F122</f>
        <v>-0.002</v>
      </c>
      <c r="G119" s="188">
        <f>E119+F119</f>
        <v>8379.86</v>
      </c>
      <c r="H119" s="188">
        <f>H120+H132+H134+H124+H126+H129+H122</f>
        <v>27.842</v>
      </c>
      <c r="I119" s="188">
        <f>G119+H119</f>
        <v>8407.702000000001</v>
      </c>
      <c r="J119" s="188">
        <f>J120+J132+J134+J124+J126+J129+J122</f>
        <v>0</v>
      </c>
      <c r="K119" s="188">
        <f>I119+J119</f>
        <v>8407.702000000001</v>
      </c>
    </row>
    <row r="120" spans="1:11" s="96" customFormat="1" ht="18.75">
      <c r="A120" s="89" t="s">
        <v>352</v>
      </c>
      <c r="B120" s="18" t="s">
        <v>262</v>
      </c>
      <c r="C120" s="18" t="s">
        <v>353</v>
      </c>
      <c r="D120" s="18"/>
      <c r="E120" s="182">
        <f aca="true" t="shared" si="30" ref="E120:K120">E121</f>
        <v>1712.6</v>
      </c>
      <c r="F120" s="182">
        <f t="shared" si="30"/>
        <v>0</v>
      </c>
      <c r="G120" s="182">
        <f t="shared" si="30"/>
        <v>1712.6</v>
      </c>
      <c r="H120" s="182">
        <f t="shared" si="30"/>
        <v>0</v>
      </c>
      <c r="I120" s="182">
        <f t="shared" si="30"/>
        <v>1712.6</v>
      </c>
      <c r="J120" s="182">
        <f t="shared" si="30"/>
        <v>0</v>
      </c>
      <c r="K120" s="182">
        <f t="shared" si="30"/>
        <v>1712.6</v>
      </c>
    </row>
    <row r="121" spans="1:11" s="96" customFormat="1" ht="93.75">
      <c r="A121" s="89" t="s">
        <v>255</v>
      </c>
      <c r="B121" s="18" t="s">
        <v>318</v>
      </c>
      <c r="C121" s="18" t="s">
        <v>353</v>
      </c>
      <c r="D121" s="18" t="s">
        <v>256</v>
      </c>
      <c r="E121" s="182">
        <v>1712.6</v>
      </c>
      <c r="F121" s="182"/>
      <c r="G121" s="182">
        <f>E121+F121</f>
        <v>1712.6</v>
      </c>
      <c r="H121" s="182"/>
      <c r="I121" s="182">
        <f>G121+H121</f>
        <v>1712.6</v>
      </c>
      <c r="J121" s="182"/>
      <c r="K121" s="182">
        <f>I121+J121</f>
        <v>1712.6</v>
      </c>
    </row>
    <row r="122" spans="1:11" s="96" customFormat="1" ht="112.5">
      <c r="A122" s="89" t="s">
        <v>756</v>
      </c>
      <c r="B122" s="18" t="s">
        <v>262</v>
      </c>
      <c r="C122" s="18" t="s">
        <v>755</v>
      </c>
      <c r="D122" s="18"/>
      <c r="E122" s="182">
        <f>E123</f>
        <v>0</v>
      </c>
      <c r="F122" s="182">
        <f>F123</f>
        <v>0</v>
      </c>
      <c r="G122" s="182">
        <f>E122+F122</f>
        <v>0</v>
      </c>
      <c r="H122" s="182">
        <f>H123</f>
        <v>0</v>
      </c>
      <c r="I122" s="182">
        <f>G122+H122</f>
        <v>0</v>
      </c>
      <c r="J122" s="182">
        <f>J123</f>
        <v>0</v>
      </c>
      <c r="K122" s="182">
        <f>I122+J122</f>
        <v>0</v>
      </c>
    </row>
    <row r="123" spans="1:11" s="96" customFormat="1" ht="37.5">
      <c r="A123" s="89" t="s">
        <v>259</v>
      </c>
      <c r="B123" s="18" t="s">
        <v>262</v>
      </c>
      <c r="C123" s="18" t="s">
        <v>755</v>
      </c>
      <c r="D123" s="18" t="s">
        <v>260</v>
      </c>
      <c r="E123" s="182">
        <v>0</v>
      </c>
      <c r="F123" s="182"/>
      <c r="G123" s="182">
        <f>E123+F123</f>
        <v>0</v>
      </c>
      <c r="H123" s="182"/>
      <c r="I123" s="182">
        <f>G123+H123</f>
        <v>0</v>
      </c>
      <c r="J123" s="182"/>
      <c r="K123" s="182">
        <f>I123+J123</f>
        <v>0</v>
      </c>
    </row>
    <row r="124" spans="1:11" s="96" customFormat="1" ht="112.5">
      <c r="A124" s="89" t="s">
        <v>354</v>
      </c>
      <c r="B124" s="18" t="s">
        <v>262</v>
      </c>
      <c r="C124" s="20" t="s">
        <v>355</v>
      </c>
      <c r="D124" s="20"/>
      <c r="E124" s="181">
        <f aca="true" t="shared" si="31" ref="E124:K124">E125</f>
        <v>48.844</v>
      </c>
      <c r="F124" s="181">
        <f t="shared" si="31"/>
        <v>0</v>
      </c>
      <c r="G124" s="181">
        <f t="shared" si="31"/>
        <v>48.844</v>
      </c>
      <c r="H124" s="181">
        <f t="shared" si="31"/>
        <v>0</v>
      </c>
      <c r="I124" s="181">
        <f t="shared" si="31"/>
        <v>48.844</v>
      </c>
      <c r="J124" s="181">
        <f t="shared" si="31"/>
        <v>0</v>
      </c>
      <c r="K124" s="181">
        <f t="shared" si="31"/>
        <v>48.844</v>
      </c>
    </row>
    <row r="125" spans="1:11" s="96" customFormat="1" ht="37.5">
      <c r="A125" s="89" t="s">
        <v>259</v>
      </c>
      <c r="B125" s="18" t="s">
        <v>262</v>
      </c>
      <c r="C125" s="20" t="s">
        <v>355</v>
      </c>
      <c r="D125" s="20" t="s">
        <v>260</v>
      </c>
      <c r="E125" s="181">
        <v>48.844</v>
      </c>
      <c r="F125" s="181"/>
      <c r="G125" s="181">
        <f>E125+F125</f>
        <v>48.844</v>
      </c>
      <c r="H125" s="181"/>
      <c r="I125" s="181">
        <f>G125+H125</f>
        <v>48.844</v>
      </c>
      <c r="J125" s="181"/>
      <c r="K125" s="181">
        <f>I125+J125</f>
        <v>48.844</v>
      </c>
    </row>
    <row r="126" spans="1:11" s="96" customFormat="1" ht="262.5">
      <c r="A126" s="100" t="s">
        <v>356</v>
      </c>
      <c r="B126" s="18" t="s">
        <v>262</v>
      </c>
      <c r="C126" s="20" t="s">
        <v>357</v>
      </c>
      <c r="D126" s="18"/>
      <c r="E126" s="182">
        <f aca="true" t="shared" si="32" ref="E126:K126">E128+E127</f>
        <v>176.77100000000002</v>
      </c>
      <c r="F126" s="182">
        <f t="shared" si="32"/>
        <v>0</v>
      </c>
      <c r="G126" s="182">
        <f t="shared" si="32"/>
        <v>176.77100000000002</v>
      </c>
      <c r="H126" s="182">
        <f t="shared" si="32"/>
        <v>-2.103999999999999</v>
      </c>
      <c r="I126" s="182">
        <f t="shared" si="32"/>
        <v>174.66700000000003</v>
      </c>
      <c r="J126" s="182">
        <f t="shared" si="32"/>
        <v>0</v>
      </c>
      <c r="K126" s="182">
        <f t="shared" si="32"/>
        <v>174.66700000000003</v>
      </c>
    </row>
    <row r="127" spans="1:11" s="96" customFormat="1" ht="93.75">
      <c r="A127" s="89" t="s">
        <v>255</v>
      </c>
      <c r="B127" s="18" t="s">
        <v>262</v>
      </c>
      <c r="C127" s="20" t="s">
        <v>357</v>
      </c>
      <c r="D127" s="18" t="s">
        <v>256</v>
      </c>
      <c r="E127" s="182">
        <v>119.263</v>
      </c>
      <c r="F127" s="182"/>
      <c r="G127" s="182">
        <f>E127+F127</f>
        <v>119.263</v>
      </c>
      <c r="H127" s="182">
        <v>52.633</v>
      </c>
      <c r="I127" s="182">
        <f>G127+H127</f>
        <v>171.89600000000002</v>
      </c>
      <c r="J127" s="182"/>
      <c r="K127" s="182">
        <f>I127+J127</f>
        <v>171.89600000000002</v>
      </c>
    </row>
    <row r="128" spans="1:11" s="96" customFormat="1" ht="37.5">
      <c r="A128" s="89" t="s">
        <v>259</v>
      </c>
      <c r="B128" s="20" t="s">
        <v>262</v>
      </c>
      <c r="C128" s="20" t="s">
        <v>357</v>
      </c>
      <c r="D128" s="20" t="s">
        <v>260</v>
      </c>
      <c r="E128" s="181">
        <v>57.508</v>
      </c>
      <c r="F128" s="181"/>
      <c r="G128" s="181">
        <f>E128+F128</f>
        <v>57.508</v>
      </c>
      <c r="H128" s="181">
        <f>-2.104-52.633</f>
        <v>-54.737</v>
      </c>
      <c r="I128" s="181">
        <f>G128+H128</f>
        <v>2.771000000000001</v>
      </c>
      <c r="J128" s="181"/>
      <c r="K128" s="181">
        <f>I128+J128</f>
        <v>2.771000000000001</v>
      </c>
    </row>
    <row r="129" spans="1:11" s="96" customFormat="1" ht="168.75">
      <c r="A129" s="89" t="s">
        <v>360</v>
      </c>
      <c r="B129" s="20" t="s">
        <v>262</v>
      </c>
      <c r="C129" s="20" t="s">
        <v>361</v>
      </c>
      <c r="D129" s="20"/>
      <c r="E129" s="181">
        <f>E131</f>
        <v>6.084</v>
      </c>
      <c r="F129" s="181">
        <f>F131</f>
        <v>-0.002</v>
      </c>
      <c r="G129" s="181">
        <f>E129+F129</f>
        <v>6.082</v>
      </c>
      <c r="H129" s="181">
        <f>H131+H130</f>
        <v>-0.05400000000000027</v>
      </c>
      <c r="I129" s="181">
        <f>G129+H129</f>
        <v>6.028</v>
      </c>
      <c r="J129" s="181">
        <f>J131+J130</f>
        <v>0</v>
      </c>
      <c r="K129" s="181">
        <f>I129+J129</f>
        <v>6.028</v>
      </c>
    </row>
    <row r="130" spans="1:11" s="96" customFormat="1" ht="93.75">
      <c r="A130" s="89" t="s">
        <v>255</v>
      </c>
      <c r="B130" s="20" t="s">
        <v>262</v>
      </c>
      <c r="C130" s="20" t="s">
        <v>361</v>
      </c>
      <c r="D130" s="20" t="s">
        <v>256</v>
      </c>
      <c r="E130" s="181"/>
      <c r="F130" s="181"/>
      <c r="G130" s="181">
        <v>0</v>
      </c>
      <c r="H130" s="181">
        <v>4.582</v>
      </c>
      <c r="I130" s="181">
        <f>G130+H130</f>
        <v>4.582</v>
      </c>
      <c r="J130" s="181"/>
      <c r="K130" s="181">
        <f>I130+J130</f>
        <v>4.582</v>
      </c>
    </row>
    <row r="131" spans="1:11" s="96" customFormat="1" ht="37.5">
      <c r="A131" s="89" t="s">
        <v>259</v>
      </c>
      <c r="B131" s="20" t="s">
        <v>262</v>
      </c>
      <c r="C131" s="20" t="s">
        <v>361</v>
      </c>
      <c r="D131" s="20" t="s">
        <v>260</v>
      </c>
      <c r="E131" s="181">
        <v>6.084</v>
      </c>
      <c r="F131" s="181">
        <v>-0.002</v>
      </c>
      <c r="G131" s="181">
        <f>E131+F131</f>
        <v>6.082</v>
      </c>
      <c r="H131" s="190">
        <f>-0.054-4.582</f>
        <v>-4.636</v>
      </c>
      <c r="I131" s="181">
        <f>G131+H131</f>
        <v>1.4459999999999997</v>
      </c>
      <c r="J131" s="190"/>
      <c r="K131" s="181">
        <f>I131+J131</f>
        <v>1.4459999999999997</v>
      </c>
    </row>
    <row r="132" spans="1:18" s="96" customFormat="1" ht="56.25">
      <c r="A132" s="89" t="s">
        <v>364</v>
      </c>
      <c r="B132" s="18" t="s">
        <v>262</v>
      </c>
      <c r="C132" s="18" t="s">
        <v>365</v>
      </c>
      <c r="D132" s="18"/>
      <c r="E132" s="182">
        <f aca="true" t="shared" si="33" ref="E132:K132">E133</f>
        <v>1500</v>
      </c>
      <c r="F132" s="182">
        <f t="shared" si="33"/>
        <v>0</v>
      </c>
      <c r="G132" s="182">
        <f t="shared" si="33"/>
        <v>1500</v>
      </c>
      <c r="H132" s="182">
        <f t="shared" si="33"/>
        <v>0</v>
      </c>
      <c r="I132" s="182">
        <f t="shared" si="33"/>
        <v>1500</v>
      </c>
      <c r="J132" s="182">
        <f t="shared" si="33"/>
        <v>0</v>
      </c>
      <c r="K132" s="182">
        <f t="shared" si="33"/>
        <v>1500</v>
      </c>
      <c r="P132" s="89"/>
      <c r="Q132" s="18"/>
      <c r="R132" s="18"/>
    </row>
    <row r="133" spans="1:11" s="96" customFormat="1" ht="18.75">
      <c r="A133" s="89" t="s">
        <v>269</v>
      </c>
      <c r="B133" s="18" t="s">
        <v>262</v>
      </c>
      <c r="C133" s="18" t="s">
        <v>365</v>
      </c>
      <c r="D133" s="18" t="s">
        <v>270</v>
      </c>
      <c r="E133" s="182">
        <v>1500</v>
      </c>
      <c r="F133" s="182"/>
      <c r="G133" s="182">
        <f aca="true" t="shared" si="34" ref="G133:G138">E133+F133</f>
        <v>1500</v>
      </c>
      <c r="H133" s="182"/>
      <c r="I133" s="182">
        <f aca="true" t="shared" si="35" ref="I133:I138">G133+H133</f>
        <v>1500</v>
      </c>
      <c r="J133" s="182"/>
      <c r="K133" s="182">
        <f aca="true" t="shared" si="36" ref="K133:K138">I133+J133</f>
        <v>1500</v>
      </c>
    </row>
    <row r="134" spans="1:11" s="96" customFormat="1" ht="37.5">
      <c r="A134" s="89" t="s">
        <v>366</v>
      </c>
      <c r="B134" s="18" t="s">
        <v>262</v>
      </c>
      <c r="C134" s="18" t="s">
        <v>367</v>
      </c>
      <c r="D134" s="18"/>
      <c r="E134" s="182">
        <f>E135+E137+E136</f>
        <v>4935.563</v>
      </c>
      <c r="F134" s="182">
        <f>F135+F137</f>
        <v>0</v>
      </c>
      <c r="G134" s="182">
        <f t="shared" si="34"/>
        <v>4935.563</v>
      </c>
      <c r="H134" s="182">
        <f>H135+H137</f>
        <v>30</v>
      </c>
      <c r="I134" s="182">
        <f t="shared" si="35"/>
        <v>4965.563</v>
      </c>
      <c r="J134" s="182">
        <f>J135+J137</f>
        <v>0</v>
      </c>
      <c r="K134" s="182">
        <f t="shared" si="36"/>
        <v>4965.563</v>
      </c>
    </row>
    <row r="135" spans="1:11" s="97" customFormat="1" ht="37.5">
      <c r="A135" s="89" t="s">
        <v>259</v>
      </c>
      <c r="B135" s="18" t="s">
        <v>262</v>
      </c>
      <c r="C135" s="18" t="s">
        <v>367</v>
      </c>
      <c r="D135" s="18" t="s">
        <v>260</v>
      </c>
      <c r="E135" s="182">
        <v>1208</v>
      </c>
      <c r="F135" s="182"/>
      <c r="G135" s="182">
        <f t="shared" si="34"/>
        <v>1208</v>
      </c>
      <c r="H135" s="182"/>
      <c r="I135" s="182">
        <f t="shared" si="35"/>
        <v>1208</v>
      </c>
      <c r="J135" s="182">
        <f>-10-898</f>
        <v>-908</v>
      </c>
      <c r="K135" s="182">
        <f t="shared" si="36"/>
        <v>300</v>
      </c>
    </row>
    <row r="136" spans="1:11" s="97" customFormat="1" ht="37.5">
      <c r="A136" s="89" t="s">
        <v>305</v>
      </c>
      <c r="B136" s="18" t="s">
        <v>262</v>
      </c>
      <c r="C136" s="18" t="s">
        <v>367</v>
      </c>
      <c r="D136" s="18" t="s">
        <v>306</v>
      </c>
      <c r="E136" s="182">
        <v>3657.563</v>
      </c>
      <c r="F136" s="182"/>
      <c r="G136" s="182">
        <f>E136+F136</f>
        <v>3657.563</v>
      </c>
      <c r="H136" s="182"/>
      <c r="I136" s="182">
        <f t="shared" si="35"/>
        <v>3657.563</v>
      </c>
      <c r="J136" s="182"/>
      <c r="K136" s="182">
        <f t="shared" si="36"/>
        <v>3657.563</v>
      </c>
    </row>
    <row r="137" spans="1:11" s="96" customFormat="1" ht="18.75">
      <c r="A137" s="89" t="s">
        <v>269</v>
      </c>
      <c r="B137" s="18" t="s">
        <v>262</v>
      </c>
      <c r="C137" s="18" t="s">
        <v>370</v>
      </c>
      <c r="D137" s="18" t="s">
        <v>270</v>
      </c>
      <c r="E137" s="182">
        <v>70</v>
      </c>
      <c r="F137" s="182"/>
      <c r="G137" s="182">
        <f t="shared" si="34"/>
        <v>70</v>
      </c>
      <c r="H137" s="287">
        <v>30</v>
      </c>
      <c r="I137" s="182">
        <f t="shared" si="35"/>
        <v>100</v>
      </c>
      <c r="J137" s="287">
        <f>10+898</f>
        <v>908</v>
      </c>
      <c r="K137" s="182">
        <f t="shared" si="36"/>
        <v>1008</v>
      </c>
    </row>
    <row r="138" spans="1:11" s="97" customFormat="1" ht="56.25">
      <c r="A138" s="17" t="s">
        <v>373</v>
      </c>
      <c r="B138" s="200" t="s">
        <v>374</v>
      </c>
      <c r="C138" s="137"/>
      <c r="D138" s="137"/>
      <c r="E138" s="191">
        <f>E139+E146+E210</f>
        <v>67293.857</v>
      </c>
      <c r="F138" s="191">
        <f>F139+F146+F210</f>
        <v>192.79999999999995</v>
      </c>
      <c r="G138" s="191">
        <f t="shared" si="34"/>
        <v>67486.657</v>
      </c>
      <c r="H138" s="191">
        <f>H139+H146+H210</f>
        <v>7.1</v>
      </c>
      <c r="I138" s="191">
        <f t="shared" si="35"/>
        <v>67493.75700000001</v>
      </c>
      <c r="J138" s="191">
        <f>J139+J146+J210</f>
        <v>48.698</v>
      </c>
      <c r="K138" s="191">
        <f t="shared" si="36"/>
        <v>67542.45500000002</v>
      </c>
    </row>
    <row r="139" spans="1:11" s="97" customFormat="1" ht="37.5">
      <c r="A139" s="17" t="s">
        <v>263</v>
      </c>
      <c r="B139" s="135" t="s">
        <v>374</v>
      </c>
      <c r="C139" s="135" t="s">
        <v>264</v>
      </c>
      <c r="D139" s="135"/>
      <c r="E139" s="189">
        <f aca="true" t="shared" si="37" ref="E139:K139">E140</f>
        <v>232</v>
      </c>
      <c r="F139" s="189">
        <f t="shared" si="37"/>
        <v>0</v>
      </c>
      <c r="G139" s="189">
        <f t="shared" si="37"/>
        <v>232</v>
      </c>
      <c r="H139" s="189">
        <f t="shared" si="37"/>
        <v>0</v>
      </c>
      <c r="I139" s="189">
        <f t="shared" si="37"/>
        <v>232</v>
      </c>
      <c r="J139" s="189">
        <f t="shared" si="37"/>
        <v>0</v>
      </c>
      <c r="K139" s="189">
        <f t="shared" si="37"/>
        <v>232</v>
      </c>
    </row>
    <row r="140" spans="1:11" s="97" customFormat="1" ht="58.5">
      <c r="A140" s="98" t="s">
        <v>378</v>
      </c>
      <c r="B140" s="133" t="s">
        <v>374</v>
      </c>
      <c r="C140" s="135" t="s">
        <v>379</v>
      </c>
      <c r="D140" s="135"/>
      <c r="E140" s="189">
        <f>E141+E143</f>
        <v>232</v>
      </c>
      <c r="F140" s="189">
        <f>F143</f>
        <v>0</v>
      </c>
      <c r="G140" s="189">
        <f>G141+G143</f>
        <v>232</v>
      </c>
      <c r="H140" s="189">
        <f>H143</f>
        <v>0</v>
      </c>
      <c r="I140" s="189">
        <f>I141+I143</f>
        <v>232</v>
      </c>
      <c r="J140" s="189">
        <f>J143</f>
        <v>0</v>
      </c>
      <c r="K140" s="189">
        <f>K141+K143</f>
        <v>232</v>
      </c>
    </row>
    <row r="141" spans="1:11" s="97" customFormat="1" ht="37.5">
      <c r="A141" s="89" t="s">
        <v>380</v>
      </c>
      <c r="B141" s="18" t="s">
        <v>374</v>
      </c>
      <c r="C141" s="20" t="s">
        <v>381</v>
      </c>
      <c r="D141" s="20"/>
      <c r="E141" s="181">
        <f aca="true" t="shared" si="38" ref="E141:K141">E142</f>
        <v>200</v>
      </c>
      <c r="F141" s="181">
        <f t="shared" si="38"/>
        <v>0</v>
      </c>
      <c r="G141" s="181">
        <f t="shared" si="38"/>
        <v>200</v>
      </c>
      <c r="H141" s="181">
        <f t="shared" si="38"/>
        <v>0</v>
      </c>
      <c r="I141" s="181">
        <f t="shared" si="38"/>
        <v>200</v>
      </c>
      <c r="J141" s="181">
        <f t="shared" si="38"/>
        <v>0</v>
      </c>
      <c r="K141" s="181">
        <f t="shared" si="38"/>
        <v>200</v>
      </c>
    </row>
    <row r="142" spans="1:11" s="97" customFormat="1" ht="18.75">
      <c r="A142" s="89" t="s">
        <v>269</v>
      </c>
      <c r="B142" s="18" t="s">
        <v>374</v>
      </c>
      <c r="C142" s="20" t="s">
        <v>381</v>
      </c>
      <c r="D142" s="20" t="s">
        <v>270</v>
      </c>
      <c r="E142" s="181">
        <v>200</v>
      </c>
      <c r="F142" s="181"/>
      <c r="G142" s="181">
        <f>E142+F142</f>
        <v>200</v>
      </c>
      <c r="H142" s="181"/>
      <c r="I142" s="181">
        <f>G142+H142</f>
        <v>200</v>
      </c>
      <c r="J142" s="181"/>
      <c r="K142" s="181">
        <f>I142+J142</f>
        <v>200</v>
      </c>
    </row>
    <row r="143" spans="1:11" s="97" customFormat="1" ht="56.25">
      <c r="A143" s="89" t="s">
        <v>382</v>
      </c>
      <c r="B143" s="18" t="s">
        <v>374</v>
      </c>
      <c r="C143" s="20" t="s">
        <v>383</v>
      </c>
      <c r="D143" s="20"/>
      <c r="E143" s="181">
        <f>E144</f>
        <v>32</v>
      </c>
      <c r="F143" s="181">
        <f>F144</f>
        <v>0</v>
      </c>
      <c r="G143" s="181">
        <f>G144</f>
        <v>32</v>
      </c>
      <c r="H143" s="181">
        <f>H144</f>
        <v>0</v>
      </c>
      <c r="I143" s="181">
        <f>I144</f>
        <v>32</v>
      </c>
      <c r="J143" s="181">
        <f>J144+J145</f>
        <v>0</v>
      </c>
      <c r="K143" s="181">
        <f>K144+K145</f>
        <v>32</v>
      </c>
    </row>
    <row r="144" spans="1:11" s="97" customFormat="1" ht="37.5">
      <c r="A144" s="89" t="s">
        <v>259</v>
      </c>
      <c r="B144" s="18" t="s">
        <v>374</v>
      </c>
      <c r="C144" s="20" t="s">
        <v>383</v>
      </c>
      <c r="D144" s="20" t="s">
        <v>260</v>
      </c>
      <c r="E144" s="181">
        <v>32</v>
      </c>
      <c r="F144" s="181"/>
      <c r="G144" s="181">
        <f>E144+F144</f>
        <v>32</v>
      </c>
      <c r="H144" s="181"/>
      <c r="I144" s="181">
        <f>G144+H144</f>
        <v>32</v>
      </c>
      <c r="J144" s="181">
        <v>-32</v>
      </c>
      <c r="K144" s="181">
        <f>I144+J144</f>
        <v>0</v>
      </c>
    </row>
    <row r="145" spans="1:11" s="97" customFormat="1" ht="56.25">
      <c r="A145" s="89" t="s">
        <v>389</v>
      </c>
      <c r="B145" s="18" t="s">
        <v>374</v>
      </c>
      <c r="C145" s="20" t="s">
        <v>383</v>
      </c>
      <c r="D145" s="20" t="s">
        <v>369</v>
      </c>
      <c r="E145" s="181"/>
      <c r="F145" s="181"/>
      <c r="G145" s="181"/>
      <c r="H145" s="181"/>
      <c r="I145" s="181"/>
      <c r="J145" s="181">
        <v>32</v>
      </c>
      <c r="K145" s="181">
        <f>I145+J145</f>
        <v>32</v>
      </c>
    </row>
    <row r="146" spans="1:11" s="97" customFormat="1" ht="56.25">
      <c r="A146" s="17" t="s">
        <v>384</v>
      </c>
      <c r="B146" s="133" t="s">
        <v>374</v>
      </c>
      <c r="C146" s="135" t="s">
        <v>385</v>
      </c>
      <c r="D146" s="135"/>
      <c r="E146" s="189">
        <f>E147+E154+E177+E182+E199+E207</f>
        <v>66698.357</v>
      </c>
      <c r="F146" s="189">
        <f>F147+F154+F177+F182+F199+F207+F152</f>
        <v>192.79999999999995</v>
      </c>
      <c r="G146" s="189">
        <f>G147+G154+G177+G182+G199+G207</f>
        <v>66891.157</v>
      </c>
      <c r="H146" s="189">
        <f>H147+H154+H177+H182+H199+H207+H152</f>
        <v>7.1</v>
      </c>
      <c r="I146" s="189">
        <f>I147+I154+I177+I182+I199+I207</f>
        <v>66898.257</v>
      </c>
      <c r="J146" s="189">
        <f>J147+J154+J177+J182+J199+J207+J152</f>
        <v>48.698</v>
      </c>
      <c r="K146" s="189">
        <f>K147+K154+K177+K182+K199+K207</f>
        <v>66946.955</v>
      </c>
    </row>
    <row r="147" spans="1:11" s="97" customFormat="1" ht="39">
      <c r="A147" s="23" t="s">
        <v>386</v>
      </c>
      <c r="B147" s="133" t="s">
        <v>374</v>
      </c>
      <c r="C147" s="135" t="s">
        <v>387</v>
      </c>
      <c r="D147" s="135"/>
      <c r="E147" s="189">
        <f>E148+E152</f>
        <v>11871.363000000001</v>
      </c>
      <c r="F147" s="189">
        <f>F148+F152</f>
        <v>0</v>
      </c>
      <c r="G147" s="189">
        <f>E147+F147</f>
        <v>11871.363000000001</v>
      </c>
      <c r="H147" s="189">
        <f>H148+H152</f>
        <v>0</v>
      </c>
      <c r="I147" s="189">
        <f>G147+H147</f>
        <v>11871.363000000001</v>
      </c>
      <c r="J147" s="189">
        <f>J148+J152</f>
        <v>0</v>
      </c>
      <c r="K147" s="189">
        <f>I147+J147</f>
        <v>11871.363000000001</v>
      </c>
    </row>
    <row r="148" spans="1:11" s="97" customFormat="1" ht="37.5">
      <c r="A148" s="21" t="s">
        <v>1001</v>
      </c>
      <c r="B148" s="18" t="s">
        <v>374</v>
      </c>
      <c r="C148" s="20" t="s">
        <v>388</v>
      </c>
      <c r="D148" s="20"/>
      <c r="E148" s="181">
        <f aca="true" t="shared" si="39" ref="E148:K148">E149</f>
        <v>68.2</v>
      </c>
      <c r="F148" s="181">
        <f t="shared" si="39"/>
        <v>0</v>
      </c>
      <c r="G148" s="181">
        <f t="shared" si="39"/>
        <v>68.2</v>
      </c>
      <c r="H148" s="181">
        <f t="shared" si="39"/>
        <v>0</v>
      </c>
      <c r="I148" s="181">
        <f t="shared" si="39"/>
        <v>68.2</v>
      </c>
      <c r="J148" s="181">
        <f t="shared" si="39"/>
        <v>0</v>
      </c>
      <c r="K148" s="181">
        <f t="shared" si="39"/>
        <v>68.2</v>
      </c>
    </row>
    <row r="149" spans="1:11" s="97" customFormat="1" ht="56.25">
      <c r="A149" s="89" t="s">
        <v>389</v>
      </c>
      <c r="B149" s="18" t="s">
        <v>374</v>
      </c>
      <c r="C149" s="20" t="s">
        <v>388</v>
      </c>
      <c r="D149" s="20" t="s">
        <v>369</v>
      </c>
      <c r="E149" s="181">
        <v>68.2</v>
      </c>
      <c r="F149" s="181">
        <f>F150</f>
        <v>0</v>
      </c>
      <c r="G149" s="181">
        <f>E149+F149</f>
        <v>68.2</v>
      </c>
      <c r="H149" s="181">
        <f>H150</f>
        <v>0</v>
      </c>
      <c r="I149" s="181">
        <f>G149+H149</f>
        <v>68.2</v>
      </c>
      <c r="J149" s="181">
        <f>J150</f>
        <v>0</v>
      </c>
      <c r="K149" s="181">
        <f>I149+J149</f>
        <v>68.2</v>
      </c>
    </row>
    <row r="150" spans="1:11" s="97" customFormat="1" ht="18.75">
      <c r="A150" s="26" t="s">
        <v>390</v>
      </c>
      <c r="B150" s="18" t="s">
        <v>374</v>
      </c>
      <c r="C150" s="18" t="s">
        <v>391</v>
      </c>
      <c r="D150" s="20"/>
      <c r="E150" s="181">
        <f>E151</f>
        <v>0</v>
      </c>
      <c r="F150" s="181"/>
      <c r="G150" s="181">
        <f>G151</f>
        <v>0</v>
      </c>
      <c r="H150" s="181"/>
      <c r="I150" s="181">
        <f>I151</f>
        <v>0</v>
      </c>
      <c r="J150" s="181"/>
      <c r="K150" s="181">
        <f>K151</f>
        <v>0</v>
      </c>
    </row>
    <row r="151" spans="1:11" s="97" customFormat="1" ht="56.25">
      <c r="A151" s="89" t="s">
        <v>389</v>
      </c>
      <c r="B151" s="18" t="s">
        <v>374</v>
      </c>
      <c r="C151" s="18" t="s">
        <v>391</v>
      </c>
      <c r="D151" s="20" t="s">
        <v>369</v>
      </c>
      <c r="E151" s="181"/>
      <c r="F151" s="181">
        <v>0</v>
      </c>
      <c r="G151" s="181">
        <f>E151+F151</f>
        <v>0</v>
      </c>
      <c r="H151" s="181">
        <v>0</v>
      </c>
      <c r="I151" s="181">
        <f>G151+H151</f>
        <v>0</v>
      </c>
      <c r="J151" s="181">
        <v>0</v>
      </c>
      <c r="K151" s="181">
        <f>I151+J151</f>
        <v>0</v>
      </c>
    </row>
    <row r="152" spans="1:11" s="97" customFormat="1" ht="18.75">
      <c r="A152" s="26" t="s">
        <v>392</v>
      </c>
      <c r="B152" s="18" t="s">
        <v>374</v>
      </c>
      <c r="C152" s="18" t="s">
        <v>393</v>
      </c>
      <c r="D152" s="20"/>
      <c r="E152" s="181">
        <f aca="true" t="shared" si="40" ref="E152:K152">E153</f>
        <v>11803.163</v>
      </c>
      <c r="F152" s="181">
        <f t="shared" si="40"/>
        <v>0</v>
      </c>
      <c r="G152" s="181">
        <f t="shared" si="40"/>
        <v>11803.163</v>
      </c>
      <c r="H152" s="181">
        <f t="shared" si="40"/>
        <v>0</v>
      </c>
      <c r="I152" s="181">
        <f t="shared" si="40"/>
        <v>11803.163</v>
      </c>
      <c r="J152" s="181">
        <f t="shared" si="40"/>
        <v>0</v>
      </c>
      <c r="K152" s="181">
        <f t="shared" si="40"/>
        <v>11803.163</v>
      </c>
    </row>
    <row r="153" spans="1:11" s="97" customFormat="1" ht="56.25">
      <c r="A153" s="89" t="s">
        <v>389</v>
      </c>
      <c r="B153" s="18" t="s">
        <v>374</v>
      </c>
      <c r="C153" s="18" t="s">
        <v>393</v>
      </c>
      <c r="D153" s="20" t="s">
        <v>369</v>
      </c>
      <c r="E153" s="181">
        <v>11803.163</v>
      </c>
      <c r="F153" s="181">
        <v>0</v>
      </c>
      <c r="G153" s="181">
        <f>E153+F153</f>
        <v>11803.163</v>
      </c>
      <c r="H153" s="181">
        <v>0</v>
      </c>
      <c r="I153" s="181">
        <f>G153+H153</f>
        <v>11803.163</v>
      </c>
      <c r="J153" s="181">
        <v>0</v>
      </c>
      <c r="K153" s="181">
        <f>I153+J153</f>
        <v>11803.163</v>
      </c>
    </row>
    <row r="154" spans="1:11" s="97" customFormat="1" ht="39">
      <c r="A154" s="23" t="s">
        <v>399</v>
      </c>
      <c r="B154" s="133" t="s">
        <v>396</v>
      </c>
      <c r="C154" s="135" t="s">
        <v>400</v>
      </c>
      <c r="D154" s="135"/>
      <c r="E154" s="189">
        <f>E155+E158+E160+E162+E164+E172+E174+E166</f>
        <v>15107</v>
      </c>
      <c r="F154" s="189">
        <f>F155+F158+F160+F162+F164+F172+F174+F166</f>
        <v>-125.60000000000001</v>
      </c>
      <c r="G154" s="189">
        <f>E154+F154</f>
        <v>14981.4</v>
      </c>
      <c r="H154" s="189">
        <f>H155+H158+H160+H162+H164+H172+H174+H166+H168</f>
        <v>7.1</v>
      </c>
      <c r="I154" s="189">
        <f>G154+H154</f>
        <v>14988.5</v>
      </c>
      <c r="J154" s="189">
        <f>J155+J158+J160+J162+J164+J172+J174+J166+J168+J170</f>
        <v>48.698</v>
      </c>
      <c r="K154" s="189">
        <f>I154+J154</f>
        <v>15037.198</v>
      </c>
    </row>
    <row r="155" spans="1:11" s="97" customFormat="1" ht="18.75">
      <c r="A155" s="21" t="s">
        <v>401</v>
      </c>
      <c r="B155" s="18" t="s">
        <v>374</v>
      </c>
      <c r="C155" s="20" t="s">
        <v>402</v>
      </c>
      <c r="D155" s="20"/>
      <c r="E155" s="181">
        <f aca="true" t="shared" si="41" ref="E155:K155">E157+E156</f>
        <v>78.7</v>
      </c>
      <c r="F155" s="181">
        <f t="shared" si="41"/>
        <v>49</v>
      </c>
      <c r="G155" s="181">
        <f t="shared" si="41"/>
        <v>127.7</v>
      </c>
      <c r="H155" s="181">
        <f t="shared" si="41"/>
        <v>0</v>
      </c>
      <c r="I155" s="181">
        <f t="shared" si="41"/>
        <v>127.7</v>
      </c>
      <c r="J155" s="181">
        <f t="shared" si="41"/>
        <v>0</v>
      </c>
      <c r="K155" s="181">
        <f t="shared" si="41"/>
        <v>127.7</v>
      </c>
    </row>
    <row r="156" spans="1:11" s="97" customFormat="1" ht="37.5">
      <c r="A156" s="89" t="s">
        <v>259</v>
      </c>
      <c r="B156" s="18" t="s">
        <v>374</v>
      </c>
      <c r="C156" s="20" t="s">
        <v>402</v>
      </c>
      <c r="D156" s="20" t="s">
        <v>260</v>
      </c>
      <c r="E156" s="181"/>
      <c r="F156" s="181">
        <v>49</v>
      </c>
      <c r="G156" s="181">
        <f>E156+F156</f>
        <v>49</v>
      </c>
      <c r="H156" s="181"/>
      <c r="I156" s="181">
        <f>G156+H156</f>
        <v>49</v>
      </c>
      <c r="J156" s="181"/>
      <c r="K156" s="181">
        <f>I156+J156</f>
        <v>49</v>
      </c>
    </row>
    <row r="157" spans="1:11" s="97" customFormat="1" ht="56.25">
      <c r="A157" s="89" t="s">
        <v>389</v>
      </c>
      <c r="B157" s="18" t="s">
        <v>374</v>
      </c>
      <c r="C157" s="20" t="s">
        <v>402</v>
      </c>
      <c r="D157" s="20" t="s">
        <v>369</v>
      </c>
      <c r="E157" s="181">
        <v>78.7</v>
      </c>
      <c r="F157" s="181"/>
      <c r="G157" s="181">
        <f>E157+F157</f>
        <v>78.7</v>
      </c>
      <c r="H157" s="181"/>
      <c r="I157" s="181">
        <f>G157+H157</f>
        <v>78.7</v>
      </c>
      <c r="J157" s="181"/>
      <c r="K157" s="181">
        <f>I157+J157</f>
        <v>78.7</v>
      </c>
    </row>
    <row r="158" spans="1:11" s="97" customFormat="1" ht="18.75">
      <c r="A158" s="21" t="s">
        <v>403</v>
      </c>
      <c r="B158" s="18" t="s">
        <v>374</v>
      </c>
      <c r="C158" s="20" t="s">
        <v>404</v>
      </c>
      <c r="D158" s="20"/>
      <c r="E158" s="181">
        <f aca="true" t="shared" si="42" ref="E158:K158">E159</f>
        <v>230</v>
      </c>
      <c r="F158" s="181">
        <f t="shared" si="42"/>
        <v>0</v>
      </c>
      <c r="G158" s="181">
        <f t="shared" si="42"/>
        <v>230</v>
      </c>
      <c r="H158" s="181">
        <f t="shared" si="42"/>
        <v>0</v>
      </c>
      <c r="I158" s="181">
        <f t="shared" si="42"/>
        <v>230</v>
      </c>
      <c r="J158" s="181">
        <f t="shared" si="42"/>
        <v>0</v>
      </c>
      <c r="K158" s="181">
        <f t="shared" si="42"/>
        <v>230</v>
      </c>
    </row>
    <row r="159" spans="1:11" s="97" customFormat="1" ht="56.25">
      <c r="A159" s="89" t="s">
        <v>389</v>
      </c>
      <c r="B159" s="18" t="s">
        <v>374</v>
      </c>
      <c r="C159" s="20" t="s">
        <v>404</v>
      </c>
      <c r="D159" s="20" t="s">
        <v>369</v>
      </c>
      <c r="E159" s="181">
        <v>230</v>
      </c>
      <c r="F159" s="181"/>
      <c r="G159" s="181">
        <f>E159+F159</f>
        <v>230</v>
      </c>
      <c r="H159" s="181"/>
      <c r="I159" s="181">
        <f>G159+H159</f>
        <v>230</v>
      </c>
      <c r="J159" s="181"/>
      <c r="K159" s="181">
        <f>I159+J159</f>
        <v>230</v>
      </c>
    </row>
    <row r="160" spans="1:11" s="97" customFormat="1" ht="18.75">
      <c r="A160" s="89" t="s">
        <v>405</v>
      </c>
      <c r="B160" s="18" t="s">
        <v>374</v>
      </c>
      <c r="C160" s="20" t="s">
        <v>406</v>
      </c>
      <c r="D160" s="20"/>
      <c r="E160" s="181">
        <f aca="true" t="shared" si="43" ref="E160:K160">E161</f>
        <v>135.3</v>
      </c>
      <c r="F160" s="181">
        <f t="shared" si="43"/>
        <v>-135.3</v>
      </c>
      <c r="G160" s="181">
        <f t="shared" si="43"/>
        <v>0</v>
      </c>
      <c r="H160" s="181">
        <f t="shared" si="43"/>
        <v>0</v>
      </c>
      <c r="I160" s="181">
        <f t="shared" si="43"/>
        <v>0</v>
      </c>
      <c r="J160" s="181">
        <f t="shared" si="43"/>
        <v>0</v>
      </c>
      <c r="K160" s="181">
        <f t="shared" si="43"/>
        <v>0</v>
      </c>
    </row>
    <row r="161" spans="1:11" s="97" customFormat="1" ht="56.25">
      <c r="A161" s="89" t="s">
        <v>389</v>
      </c>
      <c r="B161" s="18" t="s">
        <v>374</v>
      </c>
      <c r="C161" s="20" t="s">
        <v>406</v>
      </c>
      <c r="D161" s="20" t="s">
        <v>369</v>
      </c>
      <c r="E161" s="181">
        <v>135.3</v>
      </c>
      <c r="F161" s="181">
        <v>-135.3</v>
      </c>
      <c r="G161" s="181">
        <f>E161+F161</f>
        <v>0</v>
      </c>
      <c r="H161" s="181"/>
      <c r="I161" s="181">
        <f>G161+H161</f>
        <v>0</v>
      </c>
      <c r="J161" s="181"/>
      <c r="K161" s="181">
        <f>I161+J161</f>
        <v>0</v>
      </c>
    </row>
    <row r="162" spans="1:11" s="97" customFormat="1" ht="18.75">
      <c r="A162" s="89" t="s">
        <v>407</v>
      </c>
      <c r="B162" s="18" t="s">
        <v>396</v>
      </c>
      <c r="C162" s="20" t="s">
        <v>408</v>
      </c>
      <c r="D162" s="20"/>
      <c r="E162" s="181">
        <f aca="true" t="shared" si="44" ref="E162:K162">E163</f>
        <v>0</v>
      </c>
      <c r="F162" s="181">
        <f t="shared" si="44"/>
        <v>0</v>
      </c>
      <c r="G162" s="181">
        <f t="shared" si="44"/>
        <v>0</v>
      </c>
      <c r="H162" s="181">
        <f t="shared" si="44"/>
        <v>0</v>
      </c>
      <c r="I162" s="181">
        <f t="shared" si="44"/>
        <v>0</v>
      </c>
      <c r="J162" s="181">
        <f t="shared" si="44"/>
        <v>0</v>
      </c>
      <c r="K162" s="181">
        <f t="shared" si="44"/>
        <v>0</v>
      </c>
    </row>
    <row r="163" spans="1:11" s="97" customFormat="1" ht="56.25">
      <c r="A163" s="89" t="s">
        <v>389</v>
      </c>
      <c r="B163" s="18" t="s">
        <v>374</v>
      </c>
      <c r="C163" s="20" t="s">
        <v>408</v>
      </c>
      <c r="D163" s="20" t="s">
        <v>369</v>
      </c>
      <c r="E163" s="181">
        <v>0</v>
      </c>
      <c r="F163" s="181"/>
      <c r="G163" s="181">
        <f>E163+F163</f>
        <v>0</v>
      </c>
      <c r="H163" s="181"/>
      <c r="I163" s="181">
        <f>G163+H163</f>
        <v>0</v>
      </c>
      <c r="J163" s="181"/>
      <c r="K163" s="181">
        <f>I163+J163</f>
        <v>0</v>
      </c>
    </row>
    <row r="164" spans="1:11" s="97" customFormat="1" ht="56.25">
      <c r="A164" s="186" t="s">
        <v>780</v>
      </c>
      <c r="B164" s="18" t="s">
        <v>374</v>
      </c>
      <c r="C164" s="20" t="s">
        <v>408</v>
      </c>
      <c r="D164" s="20"/>
      <c r="E164" s="181">
        <f aca="true" t="shared" si="45" ref="E164:K164">E165</f>
        <v>126</v>
      </c>
      <c r="F164" s="181">
        <f t="shared" si="45"/>
        <v>0</v>
      </c>
      <c r="G164" s="181">
        <f t="shared" si="45"/>
        <v>126</v>
      </c>
      <c r="H164" s="181">
        <f t="shared" si="45"/>
        <v>0</v>
      </c>
      <c r="I164" s="181">
        <f t="shared" si="45"/>
        <v>126</v>
      </c>
      <c r="J164" s="181">
        <f t="shared" si="45"/>
        <v>0</v>
      </c>
      <c r="K164" s="181">
        <f t="shared" si="45"/>
        <v>126</v>
      </c>
    </row>
    <row r="165" spans="1:11" s="97" customFormat="1" ht="56.25">
      <c r="A165" s="89" t="s">
        <v>389</v>
      </c>
      <c r="B165" s="18" t="s">
        <v>374</v>
      </c>
      <c r="C165" s="20" t="s">
        <v>408</v>
      </c>
      <c r="D165" s="20" t="s">
        <v>369</v>
      </c>
      <c r="E165" s="181">
        <v>126</v>
      </c>
      <c r="F165" s="181">
        <v>0</v>
      </c>
      <c r="G165" s="181">
        <f>E165+F165</f>
        <v>126</v>
      </c>
      <c r="H165" s="181">
        <v>0</v>
      </c>
      <c r="I165" s="181">
        <f>G165+H165</f>
        <v>126</v>
      </c>
      <c r="J165" s="181">
        <v>0</v>
      </c>
      <c r="K165" s="181">
        <f aca="true" t="shared" si="46" ref="K165:K171">I165+J165</f>
        <v>126</v>
      </c>
    </row>
    <row r="166" spans="1:11" s="97" customFormat="1" ht="18.75">
      <c r="A166" s="186" t="s">
        <v>392</v>
      </c>
      <c r="B166" s="18" t="s">
        <v>374</v>
      </c>
      <c r="C166" s="20" t="s">
        <v>409</v>
      </c>
      <c r="D166" s="20"/>
      <c r="E166" s="181">
        <f>E167</f>
        <v>14339</v>
      </c>
      <c r="F166" s="181">
        <f>F167</f>
        <v>0</v>
      </c>
      <c r="G166" s="181">
        <f>E166+F166</f>
        <v>14339</v>
      </c>
      <c r="H166" s="181">
        <f>H167</f>
        <v>0</v>
      </c>
      <c r="I166" s="181">
        <f>G166+H166</f>
        <v>14339</v>
      </c>
      <c r="J166" s="181">
        <f>J167</f>
        <v>0</v>
      </c>
      <c r="K166" s="181">
        <f t="shared" si="46"/>
        <v>14339</v>
      </c>
    </row>
    <row r="167" spans="1:11" s="97" customFormat="1" ht="56.25">
      <c r="A167" s="89" t="s">
        <v>389</v>
      </c>
      <c r="B167" s="18" t="s">
        <v>374</v>
      </c>
      <c r="C167" s="20" t="s">
        <v>409</v>
      </c>
      <c r="D167" s="20" t="s">
        <v>369</v>
      </c>
      <c r="E167" s="181">
        <v>14339</v>
      </c>
      <c r="F167" s="181"/>
      <c r="G167" s="181">
        <f>E167+F167</f>
        <v>14339</v>
      </c>
      <c r="H167" s="181"/>
      <c r="I167" s="181">
        <f>G167+H167</f>
        <v>14339</v>
      </c>
      <c r="J167" s="181"/>
      <c r="K167" s="181">
        <f t="shared" si="46"/>
        <v>14339</v>
      </c>
    </row>
    <row r="168" spans="1:11" s="97" customFormat="1" ht="75">
      <c r="A168" s="89" t="s">
        <v>859</v>
      </c>
      <c r="B168" s="18" t="s">
        <v>374</v>
      </c>
      <c r="C168" s="20" t="s">
        <v>847</v>
      </c>
      <c r="D168" s="20"/>
      <c r="E168" s="181"/>
      <c r="F168" s="181"/>
      <c r="G168" s="181">
        <f>G169</f>
        <v>0</v>
      </c>
      <c r="H168" s="181">
        <f>H169</f>
        <v>7.1</v>
      </c>
      <c r="I168" s="181">
        <f>G168+H168</f>
        <v>7.1</v>
      </c>
      <c r="J168" s="181">
        <f>J169</f>
        <v>0</v>
      </c>
      <c r="K168" s="181">
        <f t="shared" si="46"/>
        <v>7.1</v>
      </c>
    </row>
    <row r="169" spans="1:11" s="97" customFormat="1" ht="56.25">
      <c r="A169" s="89" t="s">
        <v>389</v>
      </c>
      <c r="B169" s="18" t="s">
        <v>374</v>
      </c>
      <c r="C169" s="20" t="s">
        <v>847</v>
      </c>
      <c r="D169" s="20" t="s">
        <v>369</v>
      </c>
      <c r="E169" s="181"/>
      <c r="F169" s="181"/>
      <c r="G169" s="181"/>
      <c r="H169" s="181">
        <v>7.1</v>
      </c>
      <c r="I169" s="181">
        <f>G169+H169</f>
        <v>7.1</v>
      </c>
      <c r="J169" s="181"/>
      <c r="K169" s="181">
        <f t="shared" si="46"/>
        <v>7.1</v>
      </c>
    </row>
    <row r="170" spans="1:11" s="97" customFormat="1" ht="90.75" customHeight="1">
      <c r="A170" s="89" t="s">
        <v>1012</v>
      </c>
      <c r="B170" s="18" t="s">
        <v>374</v>
      </c>
      <c r="C170" s="20" t="s">
        <v>1011</v>
      </c>
      <c r="D170" s="20"/>
      <c r="E170" s="181"/>
      <c r="F170" s="181"/>
      <c r="G170" s="181"/>
      <c r="H170" s="181"/>
      <c r="I170" s="181">
        <f>I171</f>
        <v>0</v>
      </c>
      <c r="J170" s="181">
        <f>J171</f>
        <v>48.698</v>
      </c>
      <c r="K170" s="181">
        <f t="shared" si="46"/>
        <v>48.698</v>
      </c>
    </row>
    <row r="171" spans="1:11" s="97" customFormat="1" ht="56.25">
      <c r="A171" s="89" t="s">
        <v>389</v>
      </c>
      <c r="B171" s="18" t="s">
        <v>374</v>
      </c>
      <c r="C171" s="20" t="s">
        <v>1011</v>
      </c>
      <c r="D171" s="20" t="s">
        <v>369</v>
      </c>
      <c r="E171" s="181"/>
      <c r="F171" s="181"/>
      <c r="G171" s="181"/>
      <c r="H171" s="181"/>
      <c r="I171" s="181"/>
      <c r="J171" s="181">
        <v>48.698</v>
      </c>
      <c r="K171" s="181">
        <f t="shared" si="46"/>
        <v>48.698</v>
      </c>
    </row>
    <row r="172" spans="1:11" s="97" customFormat="1" ht="56.25">
      <c r="A172" s="186" t="s">
        <v>778</v>
      </c>
      <c r="B172" s="18" t="s">
        <v>374</v>
      </c>
      <c r="C172" s="18" t="s">
        <v>779</v>
      </c>
      <c r="D172" s="20"/>
      <c r="E172" s="181">
        <f aca="true" t="shared" si="47" ref="E172:K172">E173</f>
        <v>119.3</v>
      </c>
      <c r="F172" s="181">
        <f t="shared" si="47"/>
        <v>0</v>
      </c>
      <c r="G172" s="181">
        <f t="shared" si="47"/>
        <v>119.3</v>
      </c>
      <c r="H172" s="181">
        <f t="shared" si="47"/>
        <v>0</v>
      </c>
      <c r="I172" s="181">
        <f t="shared" si="47"/>
        <v>119.3</v>
      </c>
      <c r="J172" s="181">
        <f t="shared" si="47"/>
        <v>0</v>
      </c>
      <c r="K172" s="181">
        <f t="shared" si="47"/>
        <v>119.3</v>
      </c>
    </row>
    <row r="173" spans="1:11" s="97" customFormat="1" ht="56.25">
      <c r="A173" s="89" t="s">
        <v>389</v>
      </c>
      <c r="B173" s="18" t="s">
        <v>374</v>
      </c>
      <c r="C173" s="18" t="s">
        <v>779</v>
      </c>
      <c r="D173" s="20" t="s">
        <v>369</v>
      </c>
      <c r="E173" s="190">
        <v>119.3</v>
      </c>
      <c r="F173" s="181"/>
      <c r="G173" s="181">
        <f>E173+F173</f>
        <v>119.3</v>
      </c>
      <c r="H173" s="181"/>
      <c r="I173" s="181">
        <f>G173+H173</f>
        <v>119.3</v>
      </c>
      <c r="J173" s="181"/>
      <c r="K173" s="181">
        <f>I173+J173</f>
        <v>119.3</v>
      </c>
    </row>
    <row r="174" spans="1:11" s="97" customFormat="1" ht="37.5">
      <c r="A174" s="89" t="s">
        <v>412</v>
      </c>
      <c r="B174" s="18" t="s">
        <v>374</v>
      </c>
      <c r="C174" s="18" t="s">
        <v>413</v>
      </c>
      <c r="D174" s="20"/>
      <c r="E174" s="181">
        <f>E175+E176</f>
        <v>78.7</v>
      </c>
      <c r="F174" s="181">
        <f>F175+F176</f>
        <v>-39.3</v>
      </c>
      <c r="G174" s="181">
        <f>E174+F174</f>
        <v>39.400000000000006</v>
      </c>
      <c r="H174" s="181">
        <f>H175+H176</f>
        <v>0</v>
      </c>
      <c r="I174" s="181">
        <f>G174+H174</f>
        <v>39.400000000000006</v>
      </c>
      <c r="J174" s="181">
        <f>J175+J176</f>
        <v>0</v>
      </c>
      <c r="K174" s="181">
        <f>I174+J174</f>
        <v>39.400000000000006</v>
      </c>
    </row>
    <row r="175" spans="1:11" s="97" customFormat="1" ht="37.5">
      <c r="A175" s="89" t="s">
        <v>259</v>
      </c>
      <c r="B175" s="18" t="s">
        <v>374</v>
      </c>
      <c r="C175" s="18" t="s">
        <v>413</v>
      </c>
      <c r="D175" s="20" t="s">
        <v>260</v>
      </c>
      <c r="E175" s="181">
        <v>0</v>
      </c>
      <c r="F175" s="181">
        <v>0</v>
      </c>
      <c r="G175" s="181">
        <f>E175+F175</f>
        <v>0</v>
      </c>
      <c r="H175" s="181">
        <v>0</v>
      </c>
      <c r="I175" s="181">
        <f>G175+H175</f>
        <v>0</v>
      </c>
      <c r="J175" s="181">
        <v>0</v>
      </c>
      <c r="K175" s="181">
        <f>I175+J175</f>
        <v>0</v>
      </c>
    </row>
    <row r="176" spans="1:11" s="97" customFormat="1" ht="56.25">
      <c r="A176" s="89" t="s">
        <v>389</v>
      </c>
      <c r="B176" s="18" t="s">
        <v>374</v>
      </c>
      <c r="C176" s="18" t="s">
        <v>413</v>
      </c>
      <c r="D176" s="20" t="s">
        <v>369</v>
      </c>
      <c r="E176" s="181">
        <v>78.7</v>
      </c>
      <c r="F176" s="190">
        <v>-39.3</v>
      </c>
      <c r="G176" s="181">
        <f>E176+F176</f>
        <v>39.400000000000006</v>
      </c>
      <c r="H176" s="190"/>
      <c r="I176" s="181">
        <f>G176+H176</f>
        <v>39.400000000000006</v>
      </c>
      <c r="J176" s="190"/>
      <c r="K176" s="181">
        <f>I176+J176</f>
        <v>39.400000000000006</v>
      </c>
    </row>
    <row r="177" spans="1:11" s="97" customFormat="1" ht="19.5">
      <c r="A177" s="98" t="s">
        <v>414</v>
      </c>
      <c r="B177" s="133" t="s">
        <v>374</v>
      </c>
      <c r="C177" s="135" t="s">
        <v>415</v>
      </c>
      <c r="D177" s="135"/>
      <c r="E177" s="189">
        <f>E178+E180</f>
        <v>2116.18</v>
      </c>
      <c r="F177" s="189">
        <f>F178+F180</f>
        <v>0</v>
      </c>
      <c r="G177" s="189">
        <f>E177+F177</f>
        <v>2116.18</v>
      </c>
      <c r="H177" s="189">
        <f>H178+H180</f>
        <v>0</v>
      </c>
      <c r="I177" s="189">
        <f>G177+H177</f>
        <v>2116.18</v>
      </c>
      <c r="J177" s="189">
        <f>J178+J180</f>
        <v>0</v>
      </c>
      <c r="K177" s="189">
        <f>I177+J177</f>
        <v>2116.18</v>
      </c>
    </row>
    <row r="178" spans="1:11" s="97" customFormat="1" ht="18.75">
      <c r="A178" s="89" t="s">
        <v>405</v>
      </c>
      <c r="B178" s="18" t="s">
        <v>374</v>
      </c>
      <c r="C178" s="20" t="s">
        <v>416</v>
      </c>
      <c r="D178" s="20"/>
      <c r="E178" s="181">
        <f aca="true" t="shared" si="48" ref="E178:K178">E179</f>
        <v>18.6</v>
      </c>
      <c r="F178" s="181">
        <f t="shared" si="48"/>
        <v>0</v>
      </c>
      <c r="G178" s="181">
        <f t="shared" si="48"/>
        <v>18.6</v>
      </c>
      <c r="H178" s="181">
        <f t="shared" si="48"/>
        <v>0</v>
      </c>
      <c r="I178" s="181">
        <f t="shared" si="48"/>
        <v>18.6</v>
      </c>
      <c r="J178" s="181">
        <f t="shared" si="48"/>
        <v>0</v>
      </c>
      <c r="K178" s="181">
        <f t="shared" si="48"/>
        <v>18.6</v>
      </c>
    </row>
    <row r="179" spans="1:11" s="97" customFormat="1" ht="56.25">
      <c r="A179" s="89" t="s">
        <v>389</v>
      </c>
      <c r="B179" s="18" t="s">
        <v>374</v>
      </c>
      <c r="C179" s="20" t="s">
        <v>416</v>
      </c>
      <c r="D179" s="20" t="s">
        <v>369</v>
      </c>
      <c r="E179" s="181">
        <v>18.6</v>
      </c>
      <c r="F179" s="181"/>
      <c r="G179" s="181">
        <f>E179+F179</f>
        <v>18.6</v>
      </c>
      <c r="H179" s="181"/>
      <c r="I179" s="181">
        <f>G179+H179</f>
        <v>18.6</v>
      </c>
      <c r="J179" s="181"/>
      <c r="K179" s="181">
        <f>I179+J179</f>
        <v>18.6</v>
      </c>
    </row>
    <row r="180" spans="1:11" s="97" customFormat="1" ht="18.75">
      <c r="A180" s="89" t="s">
        <v>392</v>
      </c>
      <c r="B180" s="18" t="s">
        <v>374</v>
      </c>
      <c r="C180" s="20" t="s">
        <v>417</v>
      </c>
      <c r="D180" s="20"/>
      <c r="E180" s="181">
        <f aca="true" t="shared" si="49" ref="E180:K180">E181</f>
        <v>2097.58</v>
      </c>
      <c r="F180" s="181">
        <f t="shared" si="49"/>
        <v>0</v>
      </c>
      <c r="G180" s="181">
        <f t="shared" si="49"/>
        <v>2097.58</v>
      </c>
      <c r="H180" s="181">
        <f t="shared" si="49"/>
        <v>0</v>
      </c>
      <c r="I180" s="181">
        <f t="shared" si="49"/>
        <v>2097.58</v>
      </c>
      <c r="J180" s="181">
        <f t="shared" si="49"/>
        <v>0</v>
      </c>
      <c r="K180" s="181">
        <f t="shared" si="49"/>
        <v>2097.58</v>
      </c>
    </row>
    <row r="181" spans="1:11" s="97" customFormat="1" ht="56.25">
      <c r="A181" s="89" t="s">
        <v>389</v>
      </c>
      <c r="B181" s="18" t="s">
        <v>374</v>
      </c>
      <c r="C181" s="20" t="s">
        <v>417</v>
      </c>
      <c r="D181" s="20" t="s">
        <v>369</v>
      </c>
      <c r="E181" s="181">
        <v>2097.58</v>
      </c>
      <c r="F181" s="181"/>
      <c r="G181" s="181">
        <f>E181+F181</f>
        <v>2097.58</v>
      </c>
      <c r="H181" s="181"/>
      <c r="I181" s="181">
        <f>G181+H181</f>
        <v>2097.58</v>
      </c>
      <c r="J181" s="181"/>
      <c r="K181" s="181">
        <f>I181+J181</f>
        <v>2097.58</v>
      </c>
    </row>
    <row r="182" spans="1:11" s="97" customFormat="1" ht="58.5">
      <c r="A182" s="98" t="s">
        <v>418</v>
      </c>
      <c r="B182" s="133" t="s">
        <v>374</v>
      </c>
      <c r="C182" s="135" t="s">
        <v>419</v>
      </c>
      <c r="D182" s="135"/>
      <c r="E182" s="189">
        <f>E183+E185+E187+E189+E191+E193+E195+E197</f>
        <v>24014.099999999995</v>
      </c>
      <c r="F182" s="189">
        <f>F183+F185+F187+F189+F191+F193+F195+F197</f>
        <v>318.4</v>
      </c>
      <c r="G182" s="189">
        <f>E182+F182</f>
        <v>24332.499999999996</v>
      </c>
      <c r="H182" s="189">
        <f>H183+H185+H187+H189+H191+H193+H195+H197</f>
        <v>0</v>
      </c>
      <c r="I182" s="189">
        <f>G182+H182</f>
        <v>24332.499999999996</v>
      </c>
      <c r="J182" s="189">
        <f>J183+J185+J187+J189+J191+J193+J195+J197</f>
        <v>0</v>
      </c>
      <c r="K182" s="189">
        <f>I182+J182</f>
        <v>24332.499999999996</v>
      </c>
    </row>
    <row r="183" spans="1:11" s="97" customFormat="1" ht="18.75">
      <c r="A183" s="89" t="s">
        <v>392</v>
      </c>
      <c r="B183" s="18" t="s">
        <v>374</v>
      </c>
      <c r="C183" s="20" t="s">
        <v>420</v>
      </c>
      <c r="D183" s="20"/>
      <c r="E183" s="181">
        <f aca="true" t="shared" si="50" ref="E183:K183">E184</f>
        <v>23058.8</v>
      </c>
      <c r="F183" s="181">
        <f t="shared" si="50"/>
        <v>0</v>
      </c>
      <c r="G183" s="181">
        <f t="shared" si="50"/>
        <v>23058.8</v>
      </c>
      <c r="H183" s="181">
        <f t="shared" si="50"/>
        <v>0</v>
      </c>
      <c r="I183" s="181">
        <f t="shared" si="50"/>
        <v>23058.8</v>
      </c>
      <c r="J183" s="181">
        <f t="shared" si="50"/>
        <v>0</v>
      </c>
      <c r="K183" s="181">
        <f t="shared" si="50"/>
        <v>23058.8</v>
      </c>
    </row>
    <row r="184" spans="1:11" s="97" customFormat="1" ht="56.25">
      <c r="A184" s="89" t="s">
        <v>389</v>
      </c>
      <c r="B184" s="18" t="s">
        <v>374</v>
      </c>
      <c r="C184" s="20" t="s">
        <v>420</v>
      </c>
      <c r="D184" s="20" t="s">
        <v>369</v>
      </c>
      <c r="E184" s="181">
        <v>23058.8</v>
      </c>
      <c r="F184" s="181">
        <v>0</v>
      </c>
      <c r="G184" s="181">
        <f>E184+F184</f>
        <v>23058.8</v>
      </c>
      <c r="H184" s="181">
        <v>0</v>
      </c>
      <c r="I184" s="181">
        <f>G184+H184</f>
        <v>23058.8</v>
      </c>
      <c r="J184" s="181">
        <v>0</v>
      </c>
      <c r="K184" s="181">
        <f>I184+J184</f>
        <v>23058.8</v>
      </c>
    </row>
    <row r="185" spans="1:11" s="97" customFormat="1" ht="18.75">
      <c r="A185" s="89" t="s">
        <v>421</v>
      </c>
      <c r="B185" s="18" t="s">
        <v>396</v>
      </c>
      <c r="C185" s="20" t="s">
        <v>422</v>
      </c>
      <c r="D185" s="20"/>
      <c r="E185" s="181">
        <f>E186</f>
        <v>400</v>
      </c>
      <c r="F185" s="181">
        <f>F186</f>
        <v>-49</v>
      </c>
      <c r="G185" s="181">
        <f>E185+F185</f>
        <v>351</v>
      </c>
      <c r="H185" s="181">
        <f>H186</f>
        <v>0</v>
      </c>
      <c r="I185" s="181">
        <f>G185+H185</f>
        <v>351</v>
      </c>
      <c r="J185" s="181">
        <f>J186</f>
        <v>0</v>
      </c>
      <c r="K185" s="181">
        <f>I185+J185</f>
        <v>351</v>
      </c>
    </row>
    <row r="186" spans="1:11" s="97" customFormat="1" ht="56.25">
      <c r="A186" s="89" t="s">
        <v>389</v>
      </c>
      <c r="B186" s="18" t="s">
        <v>374</v>
      </c>
      <c r="C186" s="20" t="s">
        <v>422</v>
      </c>
      <c r="D186" s="20" t="s">
        <v>369</v>
      </c>
      <c r="E186" s="181">
        <v>400</v>
      </c>
      <c r="F186" s="181">
        <v>-49</v>
      </c>
      <c r="G186" s="181">
        <f>E186+F186</f>
        <v>351</v>
      </c>
      <c r="H186" s="181"/>
      <c r="I186" s="181">
        <f>G186+H186</f>
        <v>351</v>
      </c>
      <c r="J186" s="181"/>
      <c r="K186" s="181">
        <f>I186+J186</f>
        <v>351</v>
      </c>
    </row>
    <row r="187" spans="1:11" s="97" customFormat="1" ht="18.75">
      <c r="A187" s="89" t="s">
        <v>423</v>
      </c>
      <c r="B187" s="18" t="s">
        <v>374</v>
      </c>
      <c r="C187" s="20" t="s">
        <v>424</v>
      </c>
      <c r="D187" s="20"/>
      <c r="E187" s="181">
        <f aca="true" t="shared" si="51" ref="E187:K187">E188</f>
        <v>195.6</v>
      </c>
      <c r="F187" s="181">
        <f t="shared" si="51"/>
        <v>-97.8</v>
      </c>
      <c r="G187" s="181">
        <f t="shared" si="51"/>
        <v>97.8</v>
      </c>
      <c r="H187" s="181">
        <f t="shared" si="51"/>
        <v>0</v>
      </c>
      <c r="I187" s="181">
        <f t="shared" si="51"/>
        <v>97.8</v>
      </c>
      <c r="J187" s="181">
        <f t="shared" si="51"/>
        <v>0</v>
      </c>
      <c r="K187" s="181">
        <f t="shared" si="51"/>
        <v>97.8</v>
      </c>
    </row>
    <row r="188" spans="1:11" s="97" customFormat="1" ht="56.25">
      <c r="A188" s="89" t="s">
        <v>389</v>
      </c>
      <c r="B188" s="18" t="s">
        <v>374</v>
      </c>
      <c r="C188" s="20" t="s">
        <v>424</v>
      </c>
      <c r="D188" s="20" t="s">
        <v>369</v>
      </c>
      <c r="E188" s="181">
        <v>195.6</v>
      </c>
      <c r="F188" s="181">
        <v>-97.8</v>
      </c>
      <c r="G188" s="181">
        <f>E188+F188</f>
        <v>97.8</v>
      </c>
      <c r="H188" s="181"/>
      <c r="I188" s="181">
        <f>G188+H188</f>
        <v>97.8</v>
      </c>
      <c r="J188" s="181"/>
      <c r="K188" s="181">
        <f>I188+J188</f>
        <v>97.8</v>
      </c>
    </row>
    <row r="189" spans="1:11" s="97" customFormat="1" ht="56.25">
      <c r="A189" s="89" t="s">
        <v>425</v>
      </c>
      <c r="B189" s="18" t="s">
        <v>374</v>
      </c>
      <c r="C189" s="20" t="s">
        <v>426</v>
      </c>
      <c r="D189" s="20"/>
      <c r="E189" s="181">
        <f aca="true" t="shared" si="52" ref="E189:K189">E190</f>
        <v>164.1</v>
      </c>
      <c r="F189" s="181">
        <f t="shared" si="52"/>
        <v>0</v>
      </c>
      <c r="G189" s="181">
        <f t="shared" si="52"/>
        <v>164.1</v>
      </c>
      <c r="H189" s="181">
        <f t="shared" si="52"/>
        <v>0</v>
      </c>
      <c r="I189" s="181">
        <f t="shared" si="52"/>
        <v>164.1</v>
      </c>
      <c r="J189" s="181">
        <f t="shared" si="52"/>
        <v>0</v>
      </c>
      <c r="K189" s="181">
        <f t="shared" si="52"/>
        <v>164.1</v>
      </c>
    </row>
    <row r="190" spans="1:11" s="97" customFormat="1" ht="56.25">
      <c r="A190" s="89" t="s">
        <v>389</v>
      </c>
      <c r="B190" s="18" t="s">
        <v>374</v>
      </c>
      <c r="C190" s="20" t="s">
        <v>426</v>
      </c>
      <c r="D190" s="20" t="s">
        <v>369</v>
      </c>
      <c r="E190" s="181">
        <v>164.1</v>
      </c>
      <c r="F190" s="181"/>
      <c r="G190" s="181">
        <f>E190+F190</f>
        <v>164.1</v>
      </c>
      <c r="H190" s="181"/>
      <c r="I190" s="181">
        <f>G190+H190</f>
        <v>164.1</v>
      </c>
      <c r="J190" s="181"/>
      <c r="K190" s="181">
        <f>I190+J190</f>
        <v>164.1</v>
      </c>
    </row>
    <row r="191" spans="1:11" s="97" customFormat="1" ht="18.75">
      <c r="A191" s="89" t="s">
        <v>427</v>
      </c>
      <c r="B191" s="18" t="s">
        <v>374</v>
      </c>
      <c r="C191" s="18" t="s">
        <v>428</v>
      </c>
      <c r="D191" s="20"/>
      <c r="E191" s="181">
        <f aca="true" t="shared" si="53" ref="E191:K191">E192</f>
        <v>0</v>
      </c>
      <c r="F191" s="181">
        <f t="shared" si="53"/>
        <v>0</v>
      </c>
      <c r="G191" s="181">
        <f t="shared" si="53"/>
        <v>0</v>
      </c>
      <c r="H191" s="181">
        <f t="shared" si="53"/>
        <v>0</v>
      </c>
      <c r="I191" s="181">
        <f t="shared" si="53"/>
        <v>0</v>
      </c>
      <c r="J191" s="181">
        <f t="shared" si="53"/>
        <v>0</v>
      </c>
      <c r="K191" s="181">
        <f t="shared" si="53"/>
        <v>0</v>
      </c>
    </row>
    <row r="192" spans="1:11" s="97" customFormat="1" ht="56.25">
      <c r="A192" s="89" t="s">
        <v>389</v>
      </c>
      <c r="B192" s="18" t="s">
        <v>396</v>
      </c>
      <c r="C192" s="18" t="s">
        <v>428</v>
      </c>
      <c r="D192" s="20" t="s">
        <v>369</v>
      </c>
      <c r="E192" s="181"/>
      <c r="F192" s="181">
        <v>0</v>
      </c>
      <c r="G192" s="181">
        <f aca="true" t="shared" si="54" ref="G192:G198">E192+F192</f>
        <v>0</v>
      </c>
      <c r="H192" s="181">
        <v>0</v>
      </c>
      <c r="I192" s="181">
        <f aca="true" t="shared" si="55" ref="I192:I198">G192+H192</f>
        <v>0</v>
      </c>
      <c r="J192" s="181">
        <v>0</v>
      </c>
      <c r="K192" s="181">
        <f aca="true" t="shared" si="56" ref="K192:K198">I192+J192</f>
        <v>0</v>
      </c>
    </row>
    <row r="193" spans="1:11" s="97" customFormat="1" ht="18.75">
      <c r="A193" s="89" t="s">
        <v>434</v>
      </c>
      <c r="B193" s="18" t="s">
        <v>374</v>
      </c>
      <c r="C193" s="18" t="s">
        <v>435</v>
      </c>
      <c r="D193" s="20"/>
      <c r="E193" s="181">
        <f>E194</f>
        <v>0</v>
      </c>
      <c r="F193" s="181">
        <f>F194</f>
        <v>563</v>
      </c>
      <c r="G193" s="181">
        <f t="shared" si="54"/>
        <v>563</v>
      </c>
      <c r="H193" s="181">
        <f>H194</f>
        <v>0</v>
      </c>
      <c r="I193" s="181">
        <f t="shared" si="55"/>
        <v>563</v>
      </c>
      <c r="J193" s="181">
        <f>J194</f>
        <v>0</v>
      </c>
      <c r="K193" s="181">
        <f t="shared" si="56"/>
        <v>563</v>
      </c>
    </row>
    <row r="194" spans="1:11" s="97" customFormat="1" ht="56.25">
      <c r="A194" s="89" t="s">
        <v>389</v>
      </c>
      <c r="B194" s="18" t="s">
        <v>374</v>
      </c>
      <c r="C194" s="18" t="s">
        <v>435</v>
      </c>
      <c r="D194" s="20" t="s">
        <v>369</v>
      </c>
      <c r="E194" s="181"/>
      <c r="F194" s="181">
        <f>400+163</f>
        <v>563</v>
      </c>
      <c r="G194" s="181">
        <f t="shared" si="54"/>
        <v>563</v>
      </c>
      <c r="H194" s="181"/>
      <c r="I194" s="181">
        <f t="shared" si="55"/>
        <v>563</v>
      </c>
      <c r="J194" s="181"/>
      <c r="K194" s="181">
        <f t="shared" si="56"/>
        <v>563</v>
      </c>
    </row>
    <row r="195" spans="1:11" s="97" customFormat="1" ht="131.25">
      <c r="A195" s="89" t="s">
        <v>438</v>
      </c>
      <c r="B195" s="18" t="s">
        <v>374</v>
      </c>
      <c r="C195" s="18" t="s">
        <v>439</v>
      </c>
      <c r="D195" s="20"/>
      <c r="E195" s="181">
        <f>E196</f>
        <v>195.6</v>
      </c>
      <c r="F195" s="181">
        <f>F196</f>
        <v>-97.8</v>
      </c>
      <c r="G195" s="181">
        <f t="shared" si="54"/>
        <v>97.8</v>
      </c>
      <c r="H195" s="181">
        <f>H196</f>
        <v>0</v>
      </c>
      <c r="I195" s="181">
        <f t="shared" si="55"/>
        <v>97.8</v>
      </c>
      <c r="J195" s="181">
        <f>J196</f>
        <v>0</v>
      </c>
      <c r="K195" s="181">
        <f t="shared" si="56"/>
        <v>97.8</v>
      </c>
    </row>
    <row r="196" spans="1:11" s="97" customFormat="1" ht="56.25">
      <c r="A196" s="89" t="s">
        <v>389</v>
      </c>
      <c r="B196" s="18" t="s">
        <v>374</v>
      </c>
      <c r="C196" s="18" t="s">
        <v>439</v>
      </c>
      <c r="D196" s="20" t="s">
        <v>369</v>
      </c>
      <c r="E196" s="181">
        <v>195.6</v>
      </c>
      <c r="F196" s="181">
        <v>-97.8</v>
      </c>
      <c r="G196" s="181">
        <f t="shared" si="54"/>
        <v>97.8</v>
      </c>
      <c r="H196" s="181"/>
      <c r="I196" s="181">
        <f t="shared" si="55"/>
        <v>97.8</v>
      </c>
      <c r="J196" s="181"/>
      <c r="K196" s="181">
        <f t="shared" si="56"/>
        <v>97.8</v>
      </c>
    </row>
    <row r="197" spans="1:11" s="97" customFormat="1" ht="37.5">
      <c r="A197" s="89" t="s">
        <v>216</v>
      </c>
      <c r="B197" s="18" t="s">
        <v>374</v>
      </c>
      <c r="C197" s="18" t="s">
        <v>440</v>
      </c>
      <c r="D197" s="20"/>
      <c r="E197" s="181">
        <f>E198</f>
        <v>0</v>
      </c>
      <c r="F197" s="181">
        <f>F198</f>
        <v>0</v>
      </c>
      <c r="G197" s="181">
        <f t="shared" si="54"/>
        <v>0</v>
      </c>
      <c r="H197" s="181">
        <f>H198</f>
        <v>0</v>
      </c>
      <c r="I197" s="181">
        <f t="shared" si="55"/>
        <v>0</v>
      </c>
      <c r="J197" s="181">
        <f>J198</f>
        <v>0</v>
      </c>
      <c r="K197" s="181">
        <f t="shared" si="56"/>
        <v>0</v>
      </c>
    </row>
    <row r="198" spans="1:11" s="97" customFormat="1" ht="56.25">
      <c r="A198" s="89" t="s">
        <v>389</v>
      </c>
      <c r="B198" s="18" t="s">
        <v>374</v>
      </c>
      <c r="C198" s="18" t="s">
        <v>440</v>
      </c>
      <c r="D198" s="20" t="s">
        <v>369</v>
      </c>
      <c r="E198" s="181"/>
      <c r="F198" s="181"/>
      <c r="G198" s="181">
        <f t="shared" si="54"/>
        <v>0</v>
      </c>
      <c r="H198" s="181"/>
      <c r="I198" s="181">
        <f t="shared" si="55"/>
        <v>0</v>
      </c>
      <c r="J198" s="181"/>
      <c r="K198" s="181">
        <f t="shared" si="56"/>
        <v>0</v>
      </c>
    </row>
    <row r="199" spans="1:11" s="97" customFormat="1" ht="37.5">
      <c r="A199" s="99" t="s">
        <v>441</v>
      </c>
      <c r="B199" s="133" t="s">
        <v>374</v>
      </c>
      <c r="C199" s="135" t="s">
        <v>442</v>
      </c>
      <c r="D199" s="135"/>
      <c r="E199" s="189">
        <f aca="true" t="shared" si="57" ref="E199:K199">E200+E203</f>
        <v>2932.023</v>
      </c>
      <c r="F199" s="189">
        <f t="shared" si="57"/>
        <v>0</v>
      </c>
      <c r="G199" s="189">
        <f t="shared" si="57"/>
        <v>2932.023</v>
      </c>
      <c r="H199" s="189">
        <f t="shared" si="57"/>
        <v>0</v>
      </c>
      <c r="I199" s="189">
        <f t="shared" si="57"/>
        <v>2932.023</v>
      </c>
      <c r="J199" s="189">
        <f t="shared" si="57"/>
        <v>0</v>
      </c>
      <c r="K199" s="189">
        <f t="shared" si="57"/>
        <v>2932.023</v>
      </c>
    </row>
    <row r="200" spans="1:11" s="97" customFormat="1" ht="37.5">
      <c r="A200" s="89" t="s">
        <v>443</v>
      </c>
      <c r="B200" s="18" t="s">
        <v>374</v>
      </c>
      <c r="C200" s="20" t="s">
        <v>444</v>
      </c>
      <c r="D200" s="20"/>
      <c r="E200" s="181">
        <f>E201+E202</f>
        <v>1182.035</v>
      </c>
      <c r="F200" s="181">
        <f>F201+F202</f>
        <v>0</v>
      </c>
      <c r="G200" s="181">
        <f>E200+F200</f>
        <v>1182.035</v>
      </c>
      <c r="H200" s="181">
        <f>H201+H202</f>
        <v>0</v>
      </c>
      <c r="I200" s="181">
        <f>G200+H200</f>
        <v>1182.035</v>
      </c>
      <c r="J200" s="181">
        <f>J201+J202</f>
        <v>0</v>
      </c>
      <c r="K200" s="181">
        <f>I200+J200</f>
        <v>1182.035</v>
      </c>
    </row>
    <row r="201" spans="1:11" s="97" customFormat="1" ht="93.75">
      <c r="A201" s="89" t="s">
        <v>255</v>
      </c>
      <c r="B201" s="18" t="s">
        <v>374</v>
      </c>
      <c r="C201" s="20" t="s">
        <v>444</v>
      </c>
      <c r="D201" s="20" t="s">
        <v>256</v>
      </c>
      <c r="E201" s="181">
        <v>1172.035</v>
      </c>
      <c r="F201" s="181"/>
      <c r="G201" s="181">
        <f>E201+F201</f>
        <v>1172.035</v>
      </c>
      <c r="H201" s="181"/>
      <c r="I201" s="181">
        <f>G201+H201</f>
        <v>1172.035</v>
      </c>
      <c r="J201" s="181"/>
      <c r="K201" s="181">
        <f>I201+J201</f>
        <v>1172.035</v>
      </c>
    </row>
    <row r="202" spans="1:11" s="97" customFormat="1" ht="37.5">
      <c r="A202" s="89" t="s">
        <v>259</v>
      </c>
      <c r="B202" s="18" t="s">
        <v>374</v>
      </c>
      <c r="C202" s="20" t="s">
        <v>444</v>
      </c>
      <c r="D202" s="20" t="s">
        <v>260</v>
      </c>
      <c r="E202" s="181">
        <v>10</v>
      </c>
      <c r="F202" s="181"/>
      <c r="G202" s="181">
        <f>E202+F202</f>
        <v>10</v>
      </c>
      <c r="H202" s="181"/>
      <c r="I202" s="181">
        <f>G202+H202</f>
        <v>10</v>
      </c>
      <c r="J202" s="181"/>
      <c r="K202" s="181">
        <f>I202+J202</f>
        <v>10</v>
      </c>
    </row>
    <row r="203" spans="1:11" s="97" customFormat="1" ht="37.5">
      <c r="A203" s="89" t="s">
        <v>371</v>
      </c>
      <c r="B203" s="18" t="s">
        <v>374</v>
      </c>
      <c r="C203" s="20" t="s">
        <v>445</v>
      </c>
      <c r="D203" s="20"/>
      <c r="E203" s="181">
        <f>E204+E205+E206</f>
        <v>1749.9879999999998</v>
      </c>
      <c r="F203" s="181">
        <f>F204+F205</f>
        <v>0</v>
      </c>
      <c r="G203" s="181">
        <f>G204+G205+G206</f>
        <v>1749.9879999999998</v>
      </c>
      <c r="H203" s="181">
        <f>H204+H205</f>
        <v>0</v>
      </c>
      <c r="I203" s="181">
        <f>I204+I205+I206</f>
        <v>1749.9879999999998</v>
      </c>
      <c r="J203" s="181">
        <f>J204+J205</f>
        <v>0</v>
      </c>
      <c r="K203" s="181">
        <f>K204+K205+K206</f>
        <v>1749.9879999999998</v>
      </c>
    </row>
    <row r="204" spans="1:11" s="97" customFormat="1" ht="93.75">
      <c r="A204" s="89" t="s">
        <v>255</v>
      </c>
      <c r="B204" s="18" t="s">
        <v>374</v>
      </c>
      <c r="C204" s="20" t="s">
        <v>445</v>
      </c>
      <c r="D204" s="18" t="s">
        <v>256</v>
      </c>
      <c r="E204" s="181">
        <v>1150.847</v>
      </c>
      <c r="F204" s="182">
        <v>0</v>
      </c>
      <c r="G204" s="181">
        <f>E204+F204</f>
        <v>1150.847</v>
      </c>
      <c r="H204" s="182">
        <v>0</v>
      </c>
      <c r="I204" s="181">
        <f>G204+H204</f>
        <v>1150.847</v>
      </c>
      <c r="J204" s="182">
        <v>0</v>
      </c>
      <c r="K204" s="181">
        <f>I204+J204</f>
        <v>1150.847</v>
      </c>
    </row>
    <row r="205" spans="1:11" s="97" customFormat="1" ht="37.5">
      <c r="A205" s="89" t="s">
        <v>259</v>
      </c>
      <c r="B205" s="18" t="s">
        <v>374</v>
      </c>
      <c r="C205" s="20" t="s">
        <v>445</v>
      </c>
      <c r="D205" s="20" t="s">
        <v>260</v>
      </c>
      <c r="E205" s="181">
        <v>598.141</v>
      </c>
      <c r="F205" s="181">
        <v>0</v>
      </c>
      <c r="G205" s="181">
        <f>E205+F205</f>
        <v>598.141</v>
      </c>
      <c r="H205" s="181">
        <v>0</v>
      </c>
      <c r="I205" s="181">
        <f>G205+H205</f>
        <v>598.141</v>
      </c>
      <c r="J205" s="181">
        <v>0</v>
      </c>
      <c r="K205" s="181">
        <f>I205+J205</f>
        <v>598.141</v>
      </c>
    </row>
    <row r="206" spans="1:11" s="97" customFormat="1" ht="18.75">
      <c r="A206" s="89" t="s">
        <v>269</v>
      </c>
      <c r="B206" s="18" t="s">
        <v>374</v>
      </c>
      <c r="C206" s="20" t="s">
        <v>445</v>
      </c>
      <c r="D206" s="20" t="s">
        <v>270</v>
      </c>
      <c r="E206" s="181">
        <v>1</v>
      </c>
      <c r="F206" s="181">
        <f>F210</f>
        <v>0</v>
      </c>
      <c r="G206" s="181">
        <f>E206+F206</f>
        <v>1</v>
      </c>
      <c r="H206" s="181">
        <f>H210</f>
        <v>0</v>
      </c>
      <c r="I206" s="181">
        <f>G206+H206</f>
        <v>1</v>
      </c>
      <c r="J206" s="181">
        <f>J210</f>
        <v>0</v>
      </c>
      <c r="K206" s="181">
        <f>I206+J206</f>
        <v>1</v>
      </c>
    </row>
    <row r="207" spans="1:11" s="97" customFormat="1" ht="39">
      <c r="A207" s="98" t="s">
        <v>446</v>
      </c>
      <c r="B207" s="133" t="s">
        <v>374</v>
      </c>
      <c r="C207" s="135" t="s">
        <v>447</v>
      </c>
      <c r="D207" s="135"/>
      <c r="E207" s="189">
        <f aca="true" t="shared" si="58" ref="E207:K208">E208</f>
        <v>10657.691</v>
      </c>
      <c r="F207" s="189">
        <f t="shared" si="58"/>
        <v>0</v>
      </c>
      <c r="G207" s="189">
        <f t="shared" si="58"/>
        <v>10657.691</v>
      </c>
      <c r="H207" s="189">
        <f t="shared" si="58"/>
        <v>0</v>
      </c>
      <c r="I207" s="189">
        <f t="shared" si="58"/>
        <v>10657.691</v>
      </c>
      <c r="J207" s="189">
        <f t="shared" si="58"/>
        <v>0</v>
      </c>
      <c r="K207" s="189">
        <f t="shared" si="58"/>
        <v>10657.691</v>
      </c>
    </row>
    <row r="208" spans="1:11" s="97" customFormat="1" ht="18.75">
      <c r="A208" s="89" t="s">
        <v>392</v>
      </c>
      <c r="B208" s="18" t="s">
        <v>374</v>
      </c>
      <c r="C208" s="20" t="s">
        <v>448</v>
      </c>
      <c r="D208" s="20"/>
      <c r="E208" s="181">
        <f t="shared" si="58"/>
        <v>10657.691</v>
      </c>
      <c r="F208" s="181">
        <f t="shared" si="58"/>
        <v>0</v>
      </c>
      <c r="G208" s="181">
        <f t="shared" si="58"/>
        <v>10657.691</v>
      </c>
      <c r="H208" s="181">
        <f t="shared" si="58"/>
        <v>0</v>
      </c>
      <c r="I208" s="181">
        <f t="shared" si="58"/>
        <v>10657.691</v>
      </c>
      <c r="J208" s="181">
        <f t="shared" si="58"/>
        <v>0</v>
      </c>
      <c r="K208" s="181">
        <f t="shared" si="58"/>
        <v>10657.691</v>
      </c>
    </row>
    <row r="209" spans="1:11" s="97" customFormat="1" ht="56.25">
      <c r="A209" s="89" t="s">
        <v>389</v>
      </c>
      <c r="B209" s="18" t="s">
        <v>374</v>
      </c>
      <c r="C209" s="20" t="s">
        <v>448</v>
      </c>
      <c r="D209" s="20" t="s">
        <v>369</v>
      </c>
      <c r="E209" s="181">
        <v>10657.691</v>
      </c>
      <c r="F209" s="181"/>
      <c r="G209" s="181">
        <f>E209+F209</f>
        <v>10657.691</v>
      </c>
      <c r="H209" s="181"/>
      <c r="I209" s="181">
        <f>G209+H209</f>
        <v>10657.691</v>
      </c>
      <c r="J209" s="181"/>
      <c r="K209" s="181">
        <f>I209+J209</f>
        <v>10657.691</v>
      </c>
    </row>
    <row r="210" spans="1:11" s="97" customFormat="1" ht="56.25">
      <c r="A210" s="99" t="s">
        <v>449</v>
      </c>
      <c r="B210" s="133" t="s">
        <v>374</v>
      </c>
      <c r="C210" s="133" t="s">
        <v>328</v>
      </c>
      <c r="D210" s="135"/>
      <c r="E210" s="189">
        <f aca="true" t="shared" si="59" ref="E210:K211">E211</f>
        <v>363.5</v>
      </c>
      <c r="F210" s="189">
        <f t="shared" si="59"/>
        <v>0</v>
      </c>
      <c r="G210" s="189">
        <f t="shared" si="59"/>
        <v>363.5</v>
      </c>
      <c r="H210" s="189">
        <f t="shared" si="59"/>
        <v>0</v>
      </c>
      <c r="I210" s="189">
        <f t="shared" si="59"/>
        <v>363.5</v>
      </c>
      <c r="J210" s="189">
        <f t="shared" si="59"/>
        <v>0</v>
      </c>
      <c r="K210" s="189">
        <f t="shared" si="59"/>
        <v>363.5</v>
      </c>
    </row>
    <row r="211" spans="1:11" s="97" customFormat="1" ht="39">
      <c r="A211" s="98" t="s">
        <v>450</v>
      </c>
      <c r="B211" s="133" t="s">
        <v>374</v>
      </c>
      <c r="C211" s="133" t="s">
        <v>451</v>
      </c>
      <c r="D211" s="135"/>
      <c r="E211" s="189">
        <f t="shared" si="59"/>
        <v>363.5</v>
      </c>
      <c r="F211" s="189">
        <f t="shared" si="59"/>
        <v>0</v>
      </c>
      <c r="G211" s="189">
        <f t="shared" si="59"/>
        <v>363.5</v>
      </c>
      <c r="H211" s="189">
        <f t="shared" si="59"/>
        <v>0</v>
      </c>
      <c r="I211" s="189">
        <f t="shared" si="59"/>
        <v>363.5</v>
      </c>
      <c r="J211" s="189">
        <f t="shared" si="59"/>
        <v>0</v>
      </c>
      <c r="K211" s="189">
        <f t="shared" si="59"/>
        <v>363.5</v>
      </c>
    </row>
    <row r="212" spans="1:11" s="97" customFormat="1" ht="37.5">
      <c r="A212" s="89" t="s">
        <v>452</v>
      </c>
      <c r="B212" s="18" t="s">
        <v>374</v>
      </c>
      <c r="C212" s="18" t="s">
        <v>453</v>
      </c>
      <c r="D212" s="20"/>
      <c r="E212" s="181">
        <f>E214</f>
        <v>363.5</v>
      </c>
      <c r="F212" s="181">
        <f>F214</f>
        <v>0</v>
      </c>
      <c r="G212" s="181">
        <f>G214</f>
        <v>363.5</v>
      </c>
      <c r="H212" s="181">
        <f>H214+H213</f>
        <v>0</v>
      </c>
      <c r="I212" s="181">
        <f>G212+H212</f>
        <v>363.5</v>
      </c>
      <c r="J212" s="181">
        <f>J214+J213</f>
        <v>0</v>
      </c>
      <c r="K212" s="181">
        <f>I212+J212</f>
        <v>363.5</v>
      </c>
    </row>
    <row r="213" spans="1:11" s="97" customFormat="1" ht="37.5">
      <c r="A213" s="89" t="s">
        <v>305</v>
      </c>
      <c r="B213" s="18" t="s">
        <v>374</v>
      </c>
      <c r="C213" s="18" t="s">
        <v>453</v>
      </c>
      <c r="D213" s="20" t="s">
        <v>306</v>
      </c>
      <c r="E213" s="181"/>
      <c r="F213" s="181"/>
      <c r="G213" s="181"/>
      <c r="H213" s="181">
        <v>363.5</v>
      </c>
      <c r="I213" s="181">
        <f>G213+H213</f>
        <v>363.5</v>
      </c>
      <c r="J213" s="181"/>
      <c r="K213" s="181">
        <f>I213+J213</f>
        <v>363.5</v>
      </c>
    </row>
    <row r="214" spans="1:11" s="97" customFormat="1" ht="56.25">
      <c r="A214" s="89" t="s">
        <v>389</v>
      </c>
      <c r="B214" s="18" t="s">
        <v>374</v>
      </c>
      <c r="C214" s="18" t="s">
        <v>453</v>
      </c>
      <c r="D214" s="18" t="s">
        <v>369</v>
      </c>
      <c r="E214" s="181">
        <v>363.5</v>
      </c>
      <c r="F214" s="182"/>
      <c r="G214" s="181">
        <f aca="true" t="shared" si="60" ref="G214:G232">E214+F214</f>
        <v>363.5</v>
      </c>
      <c r="H214" s="182">
        <v>-363.5</v>
      </c>
      <c r="I214" s="181">
        <f aca="true" t="shared" si="61" ref="I214:I227">G214+H214</f>
        <v>0</v>
      </c>
      <c r="J214" s="182"/>
      <c r="K214" s="181">
        <f aca="true" t="shared" si="62" ref="K214:K227">I214+J214</f>
        <v>0</v>
      </c>
    </row>
    <row r="215" spans="1:11" s="96" customFormat="1" ht="75">
      <c r="A215" s="17" t="s">
        <v>454</v>
      </c>
      <c r="B215" s="198" t="s">
        <v>455</v>
      </c>
      <c r="C215" s="137"/>
      <c r="D215" s="137"/>
      <c r="E215" s="191">
        <f>E216+E220+E238+E285+E291</f>
        <v>126527.284</v>
      </c>
      <c r="F215" s="191">
        <f>F216+F220+F238+F285+F291</f>
        <v>112356.436</v>
      </c>
      <c r="G215" s="191">
        <f>E215+F215</f>
        <v>238883.72</v>
      </c>
      <c r="H215" s="191">
        <f>H216+H220+H238+H285+H291</f>
        <v>27463.572</v>
      </c>
      <c r="I215" s="191">
        <f t="shared" si="61"/>
        <v>266347.292</v>
      </c>
      <c r="J215" s="191">
        <f>J216+J220+J238+J285+J291</f>
        <v>-56827.62100000001</v>
      </c>
      <c r="K215" s="191">
        <f t="shared" si="62"/>
        <v>209519.671</v>
      </c>
    </row>
    <row r="216" spans="1:11" s="96" customFormat="1" ht="37.5">
      <c r="A216" s="17" t="s">
        <v>263</v>
      </c>
      <c r="B216" s="135" t="s">
        <v>455</v>
      </c>
      <c r="C216" s="135" t="s">
        <v>264</v>
      </c>
      <c r="D216" s="137"/>
      <c r="E216" s="189">
        <f aca="true" t="shared" si="63" ref="E216:J218">E217</f>
        <v>306</v>
      </c>
      <c r="F216" s="189">
        <f t="shared" si="63"/>
        <v>0</v>
      </c>
      <c r="G216" s="189">
        <f t="shared" si="60"/>
        <v>306</v>
      </c>
      <c r="H216" s="189">
        <f t="shared" si="63"/>
        <v>0</v>
      </c>
      <c r="I216" s="189">
        <f t="shared" si="61"/>
        <v>306</v>
      </c>
      <c r="J216" s="189">
        <f t="shared" si="63"/>
        <v>0</v>
      </c>
      <c r="K216" s="189">
        <f t="shared" si="62"/>
        <v>306</v>
      </c>
    </row>
    <row r="217" spans="1:11" s="96" customFormat="1" ht="19.5">
      <c r="A217" s="98" t="s">
        <v>277</v>
      </c>
      <c r="B217" s="133" t="s">
        <v>455</v>
      </c>
      <c r="C217" s="133" t="s">
        <v>278</v>
      </c>
      <c r="D217" s="137"/>
      <c r="E217" s="189">
        <f t="shared" si="63"/>
        <v>306</v>
      </c>
      <c r="F217" s="189">
        <f t="shared" si="63"/>
        <v>0</v>
      </c>
      <c r="G217" s="189">
        <f t="shared" si="60"/>
        <v>306</v>
      </c>
      <c r="H217" s="189">
        <f t="shared" si="63"/>
        <v>0</v>
      </c>
      <c r="I217" s="189">
        <f t="shared" si="61"/>
        <v>306</v>
      </c>
      <c r="J217" s="189">
        <f t="shared" si="63"/>
        <v>0</v>
      </c>
      <c r="K217" s="189">
        <f t="shared" si="62"/>
        <v>306</v>
      </c>
    </row>
    <row r="218" spans="1:11" s="96" customFormat="1" ht="37.5">
      <c r="A218" s="186" t="s">
        <v>835</v>
      </c>
      <c r="B218" s="18" t="s">
        <v>455</v>
      </c>
      <c r="C218" s="18" t="s">
        <v>787</v>
      </c>
      <c r="D218" s="15"/>
      <c r="E218" s="181">
        <f t="shared" si="63"/>
        <v>306</v>
      </c>
      <c r="F218" s="181">
        <f t="shared" si="63"/>
        <v>0</v>
      </c>
      <c r="G218" s="181">
        <f t="shared" si="60"/>
        <v>306</v>
      </c>
      <c r="H218" s="181">
        <f t="shared" si="63"/>
        <v>0</v>
      </c>
      <c r="I218" s="181">
        <f t="shared" si="61"/>
        <v>306</v>
      </c>
      <c r="J218" s="181">
        <f t="shared" si="63"/>
        <v>0</v>
      </c>
      <c r="K218" s="181">
        <f t="shared" si="62"/>
        <v>306</v>
      </c>
    </row>
    <row r="219" spans="1:11" s="96" customFormat="1" ht="37.5">
      <c r="A219" s="89" t="s">
        <v>259</v>
      </c>
      <c r="B219" s="20" t="s">
        <v>455</v>
      </c>
      <c r="C219" s="19" t="s">
        <v>787</v>
      </c>
      <c r="D219" s="19" t="s">
        <v>260</v>
      </c>
      <c r="E219" s="181">
        <v>306</v>
      </c>
      <c r="F219" s="181"/>
      <c r="G219" s="181">
        <f t="shared" si="60"/>
        <v>306</v>
      </c>
      <c r="H219" s="181"/>
      <c r="I219" s="181">
        <f t="shared" si="61"/>
        <v>306</v>
      </c>
      <c r="J219" s="181"/>
      <c r="K219" s="181">
        <f t="shared" si="62"/>
        <v>306</v>
      </c>
    </row>
    <row r="220" spans="1:11" s="96" customFormat="1" ht="56.25">
      <c r="A220" s="17" t="s">
        <v>456</v>
      </c>
      <c r="B220" s="135" t="s">
        <v>455</v>
      </c>
      <c r="C220" s="134" t="s">
        <v>457</v>
      </c>
      <c r="D220" s="134"/>
      <c r="E220" s="189">
        <f>E221</f>
        <v>44926.894</v>
      </c>
      <c r="F220" s="189">
        <f>F221</f>
        <v>-5525.5</v>
      </c>
      <c r="G220" s="189">
        <f t="shared" si="60"/>
        <v>39401.394</v>
      </c>
      <c r="H220" s="189">
        <f>H221</f>
        <v>-662.668</v>
      </c>
      <c r="I220" s="189">
        <f t="shared" si="61"/>
        <v>38738.726</v>
      </c>
      <c r="J220" s="189">
        <f>J221</f>
        <v>0</v>
      </c>
      <c r="K220" s="189">
        <f t="shared" si="62"/>
        <v>38738.726</v>
      </c>
    </row>
    <row r="221" spans="1:11" s="96" customFormat="1" ht="78">
      <c r="A221" s="23" t="s">
        <v>458</v>
      </c>
      <c r="B221" s="135" t="s">
        <v>455</v>
      </c>
      <c r="C221" s="134" t="s">
        <v>459</v>
      </c>
      <c r="D221" s="134"/>
      <c r="E221" s="189">
        <f>E229+E222+E224+E226+E231+E233+E235</f>
        <v>44926.894</v>
      </c>
      <c r="F221" s="189">
        <f>F229+F222+F224+F226+F231+F233+F235</f>
        <v>-5525.5</v>
      </c>
      <c r="G221" s="189">
        <f t="shared" si="60"/>
        <v>39401.394</v>
      </c>
      <c r="H221" s="189">
        <f>H229+H222+H224+H226+H231+H233+H235</f>
        <v>-662.668</v>
      </c>
      <c r="I221" s="189">
        <f t="shared" si="61"/>
        <v>38738.726</v>
      </c>
      <c r="J221" s="189">
        <f>J229+J222+J224+J226+J231+J233+J235</f>
        <v>0</v>
      </c>
      <c r="K221" s="189">
        <f t="shared" si="62"/>
        <v>38738.726</v>
      </c>
    </row>
    <row r="222" spans="1:11" s="96" customFormat="1" ht="56.25">
      <c r="A222" s="186" t="s">
        <v>782</v>
      </c>
      <c r="B222" s="20" t="s">
        <v>455</v>
      </c>
      <c r="C222" s="19" t="s">
        <v>599</v>
      </c>
      <c r="D222" s="19"/>
      <c r="E222" s="181">
        <f>E223</f>
        <v>4371.124</v>
      </c>
      <c r="F222" s="181">
        <f>F223</f>
        <v>0</v>
      </c>
      <c r="G222" s="181">
        <f t="shared" si="60"/>
        <v>4371.124</v>
      </c>
      <c r="H222" s="181">
        <f>H223</f>
        <v>-6.706</v>
      </c>
      <c r="I222" s="181">
        <f t="shared" si="61"/>
        <v>4364.418</v>
      </c>
      <c r="J222" s="181">
        <f>J223</f>
        <v>0</v>
      </c>
      <c r="K222" s="181">
        <f t="shared" si="62"/>
        <v>4364.418</v>
      </c>
    </row>
    <row r="223" spans="1:11" s="96" customFormat="1" ht="37.5">
      <c r="A223" s="89" t="s">
        <v>259</v>
      </c>
      <c r="B223" s="20" t="s">
        <v>455</v>
      </c>
      <c r="C223" s="19" t="s">
        <v>599</v>
      </c>
      <c r="D223" s="19" t="s">
        <v>260</v>
      </c>
      <c r="E223" s="181">
        <v>4371.124</v>
      </c>
      <c r="F223" s="181"/>
      <c r="G223" s="181">
        <f t="shared" si="60"/>
        <v>4371.124</v>
      </c>
      <c r="H223" s="181">
        <v>-6.706</v>
      </c>
      <c r="I223" s="181">
        <f t="shared" si="61"/>
        <v>4364.418</v>
      </c>
      <c r="J223" s="181"/>
      <c r="K223" s="181">
        <f t="shared" si="62"/>
        <v>4364.418</v>
      </c>
    </row>
    <row r="224" spans="1:11" s="96" customFormat="1" ht="18.75">
      <c r="A224" s="186" t="s">
        <v>602</v>
      </c>
      <c r="B224" s="20" t="s">
        <v>455</v>
      </c>
      <c r="C224" s="19" t="s">
        <v>603</v>
      </c>
      <c r="D224" s="19"/>
      <c r="E224" s="181">
        <f>E225</f>
        <v>19.77</v>
      </c>
      <c r="F224" s="181">
        <f>F225</f>
        <v>0</v>
      </c>
      <c r="G224" s="181">
        <f t="shared" si="60"/>
        <v>19.77</v>
      </c>
      <c r="H224" s="181">
        <f>H225</f>
        <v>0</v>
      </c>
      <c r="I224" s="181">
        <f t="shared" si="61"/>
        <v>19.77</v>
      </c>
      <c r="J224" s="181">
        <f>J225</f>
        <v>0</v>
      </c>
      <c r="K224" s="181">
        <f t="shared" si="62"/>
        <v>19.77</v>
      </c>
    </row>
    <row r="225" spans="1:11" s="96" customFormat="1" ht="37.5">
      <c r="A225" s="89" t="s">
        <v>259</v>
      </c>
      <c r="B225" s="20" t="s">
        <v>455</v>
      </c>
      <c r="C225" s="19" t="s">
        <v>603</v>
      </c>
      <c r="D225" s="19" t="s">
        <v>260</v>
      </c>
      <c r="E225" s="181">
        <v>19.77</v>
      </c>
      <c r="F225" s="181"/>
      <c r="G225" s="181">
        <f t="shared" si="60"/>
        <v>19.77</v>
      </c>
      <c r="H225" s="181"/>
      <c r="I225" s="181">
        <f t="shared" si="61"/>
        <v>19.77</v>
      </c>
      <c r="J225" s="181"/>
      <c r="K225" s="181">
        <f t="shared" si="62"/>
        <v>19.77</v>
      </c>
    </row>
    <row r="226" spans="1:11" s="96" customFormat="1" ht="75">
      <c r="A226" s="89" t="s">
        <v>604</v>
      </c>
      <c r="B226" s="20" t="s">
        <v>455</v>
      </c>
      <c r="C226" s="19" t="s">
        <v>605</v>
      </c>
      <c r="D226" s="19"/>
      <c r="E226" s="181">
        <f>E227+E228</f>
        <v>3000</v>
      </c>
      <c r="F226" s="181">
        <f>F227+F228</f>
        <v>-3000</v>
      </c>
      <c r="G226" s="181">
        <f t="shared" si="60"/>
        <v>0</v>
      </c>
      <c r="H226" s="181">
        <f>H227+H228</f>
        <v>0</v>
      </c>
      <c r="I226" s="181">
        <f t="shared" si="61"/>
        <v>0</v>
      </c>
      <c r="J226" s="181">
        <f>J227+J228</f>
        <v>0</v>
      </c>
      <c r="K226" s="181">
        <f t="shared" si="62"/>
        <v>0</v>
      </c>
    </row>
    <row r="227" spans="1:11" s="96" customFormat="1" ht="37.5">
      <c r="A227" s="89" t="s">
        <v>259</v>
      </c>
      <c r="B227" s="20" t="s">
        <v>455</v>
      </c>
      <c r="C227" s="19" t="s">
        <v>605</v>
      </c>
      <c r="D227" s="19" t="s">
        <v>260</v>
      </c>
      <c r="E227" s="181">
        <v>3000</v>
      </c>
      <c r="F227" s="181">
        <v>-3000</v>
      </c>
      <c r="G227" s="181">
        <f t="shared" si="60"/>
        <v>0</v>
      </c>
      <c r="H227" s="181"/>
      <c r="I227" s="181">
        <f t="shared" si="61"/>
        <v>0</v>
      </c>
      <c r="J227" s="181"/>
      <c r="K227" s="181">
        <f t="shared" si="62"/>
        <v>0</v>
      </c>
    </row>
    <row r="228" spans="1:11" s="96" customFormat="1" ht="18.75">
      <c r="A228" s="89" t="s">
        <v>600</v>
      </c>
      <c r="B228" s="20" t="s">
        <v>455</v>
      </c>
      <c r="C228" s="19" t="s">
        <v>605</v>
      </c>
      <c r="D228" s="19" t="s">
        <v>601</v>
      </c>
      <c r="E228" s="181">
        <v>0</v>
      </c>
      <c r="F228" s="181"/>
      <c r="G228" s="181">
        <f>E228+F228</f>
        <v>0</v>
      </c>
      <c r="H228" s="181"/>
      <c r="I228" s="181">
        <f>G228+H228</f>
        <v>0</v>
      </c>
      <c r="J228" s="181"/>
      <c r="K228" s="181">
        <f>I228+J228</f>
        <v>0</v>
      </c>
    </row>
    <row r="229" spans="1:11" s="96" customFormat="1" ht="18.75">
      <c r="A229" s="21" t="s">
        <v>460</v>
      </c>
      <c r="B229" s="20" t="s">
        <v>455</v>
      </c>
      <c r="C229" s="19" t="s">
        <v>785</v>
      </c>
      <c r="D229" s="19"/>
      <c r="E229" s="181">
        <f>E230</f>
        <v>26000</v>
      </c>
      <c r="F229" s="181">
        <f>F230</f>
        <v>0</v>
      </c>
      <c r="G229" s="181">
        <f t="shared" si="60"/>
        <v>26000</v>
      </c>
      <c r="H229" s="181">
        <f>H230</f>
        <v>0</v>
      </c>
      <c r="I229" s="181">
        <f>G229+H229</f>
        <v>26000</v>
      </c>
      <c r="J229" s="181">
        <f>J230</f>
        <v>0</v>
      </c>
      <c r="K229" s="181">
        <f>I229+J229</f>
        <v>26000</v>
      </c>
    </row>
    <row r="230" spans="1:11" s="96" customFormat="1" ht="37.5">
      <c r="A230" s="89" t="s">
        <v>259</v>
      </c>
      <c r="B230" s="19" t="s">
        <v>455</v>
      </c>
      <c r="C230" s="19" t="s">
        <v>785</v>
      </c>
      <c r="D230" s="19" t="s">
        <v>260</v>
      </c>
      <c r="E230" s="181">
        <v>26000</v>
      </c>
      <c r="F230" s="181"/>
      <c r="G230" s="181">
        <f t="shared" si="60"/>
        <v>26000</v>
      </c>
      <c r="H230" s="181"/>
      <c r="I230" s="181">
        <f>G230+H230</f>
        <v>26000</v>
      </c>
      <c r="J230" s="181"/>
      <c r="K230" s="181">
        <f>I230+J230</f>
        <v>26000</v>
      </c>
    </row>
    <row r="231" spans="1:11" s="96" customFormat="1" ht="56.25">
      <c r="A231" s="186" t="s">
        <v>783</v>
      </c>
      <c r="B231" s="19" t="s">
        <v>455</v>
      </c>
      <c r="C231" s="19" t="s">
        <v>784</v>
      </c>
      <c r="D231" s="19"/>
      <c r="E231" s="181">
        <f>E232</f>
        <v>2525.5</v>
      </c>
      <c r="F231" s="181">
        <f>F232</f>
        <v>-2525.5</v>
      </c>
      <c r="G231" s="181">
        <f t="shared" si="60"/>
        <v>0</v>
      </c>
      <c r="H231" s="181">
        <f>H232</f>
        <v>0</v>
      </c>
      <c r="I231" s="181">
        <f>G231+H231</f>
        <v>0</v>
      </c>
      <c r="J231" s="181">
        <f>J232</f>
        <v>0</v>
      </c>
      <c r="K231" s="181">
        <f>I231+J231</f>
        <v>0</v>
      </c>
    </row>
    <row r="232" spans="1:11" s="96" customFormat="1" ht="37.5">
      <c r="A232" s="89" t="s">
        <v>259</v>
      </c>
      <c r="B232" s="19" t="s">
        <v>455</v>
      </c>
      <c r="C232" s="19" t="s">
        <v>784</v>
      </c>
      <c r="D232" s="19" t="s">
        <v>260</v>
      </c>
      <c r="E232" s="181">
        <v>2525.5</v>
      </c>
      <c r="F232" s="181">
        <v>-2525.5</v>
      </c>
      <c r="G232" s="181">
        <f t="shared" si="60"/>
        <v>0</v>
      </c>
      <c r="H232" s="181"/>
      <c r="I232" s="181">
        <f>G232+H232</f>
        <v>0</v>
      </c>
      <c r="J232" s="181"/>
      <c r="K232" s="181">
        <f>I232+J232</f>
        <v>0</v>
      </c>
    </row>
    <row r="233" spans="1:11" s="96" customFormat="1" ht="75">
      <c r="A233" s="105" t="s">
        <v>188</v>
      </c>
      <c r="B233" s="19" t="s">
        <v>455</v>
      </c>
      <c r="C233" s="19" t="s">
        <v>606</v>
      </c>
      <c r="D233" s="19"/>
      <c r="E233" s="181">
        <f aca="true" t="shared" si="64" ref="E233:K233">E234</f>
        <v>375.4</v>
      </c>
      <c r="F233" s="181">
        <f t="shared" si="64"/>
        <v>0</v>
      </c>
      <c r="G233" s="181">
        <f t="shared" si="64"/>
        <v>375.4</v>
      </c>
      <c r="H233" s="181">
        <f t="shared" si="64"/>
        <v>0</v>
      </c>
      <c r="I233" s="181">
        <f t="shared" si="64"/>
        <v>375.4</v>
      </c>
      <c r="J233" s="181">
        <f t="shared" si="64"/>
        <v>0</v>
      </c>
      <c r="K233" s="181">
        <f t="shared" si="64"/>
        <v>375.4</v>
      </c>
    </row>
    <row r="234" spans="1:11" s="96" customFormat="1" ht="37.5">
      <c r="A234" s="89" t="s">
        <v>259</v>
      </c>
      <c r="B234" s="19" t="s">
        <v>455</v>
      </c>
      <c r="C234" s="19" t="s">
        <v>606</v>
      </c>
      <c r="D234" s="19" t="s">
        <v>260</v>
      </c>
      <c r="E234" s="181">
        <v>375.4</v>
      </c>
      <c r="F234" s="181"/>
      <c r="G234" s="181">
        <f>E234+F234</f>
        <v>375.4</v>
      </c>
      <c r="H234" s="181"/>
      <c r="I234" s="181">
        <f>G234+H234</f>
        <v>375.4</v>
      </c>
      <c r="J234" s="181"/>
      <c r="K234" s="181">
        <f>I234+J234</f>
        <v>375.4</v>
      </c>
    </row>
    <row r="235" spans="1:11" s="96" customFormat="1" ht="37.5">
      <c r="A235" s="89" t="s">
        <v>607</v>
      </c>
      <c r="B235" s="18" t="s">
        <v>455</v>
      </c>
      <c r="C235" s="20" t="s">
        <v>608</v>
      </c>
      <c r="D235" s="20"/>
      <c r="E235" s="181">
        <f>E237</f>
        <v>8635.1</v>
      </c>
      <c r="F235" s="181">
        <f aca="true" t="shared" si="65" ref="F235:K235">F237+F236</f>
        <v>0</v>
      </c>
      <c r="G235" s="181">
        <f t="shared" si="65"/>
        <v>8635.1</v>
      </c>
      <c r="H235" s="181">
        <f t="shared" si="65"/>
        <v>-655.962</v>
      </c>
      <c r="I235" s="181">
        <f t="shared" si="65"/>
        <v>7979.138000000001</v>
      </c>
      <c r="J235" s="181">
        <f t="shared" si="65"/>
        <v>0</v>
      </c>
      <c r="K235" s="181">
        <f t="shared" si="65"/>
        <v>7979.138000000001</v>
      </c>
    </row>
    <row r="236" spans="1:11" s="96" customFormat="1" ht="37.5">
      <c r="A236" s="89" t="s">
        <v>259</v>
      </c>
      <c r="B236" s="18" t="s">
        <v>455</v>
      </c>
      <c r="C236" s="20" t="s">
        <v>608</v>
      </c>
      <c r="D236" s="20" t="s">
        <v>260</v>
      </c>
      <c r="E236" s="181"/>
      <c r="F236" s="181">
        <v>8635.1</v>
      </c>
      <c r="G236" s="181">
        <f>E236+F236</f>
        <v>8635.1</v>
      </c>
      <c r="H236" s="181">
        <v>-655.962</v>
      </c>
      <c r="I236" s="181">
        <f>G236+H236</f>
        <v>7979.138000000001</v>
      </c>
      <c r="J236" s="181"/>
      <c r="K236" s="181">
        <f>I236+J236</f>
        <v>7979.138000000001</v>
      </c>
    </row>
    <row r="237" spans="1:11" s="96" customFormat="1" ht="18.75">
      <c r="A237" s="89" t="s">
        <v>600</v>
      </c>
      <c r="B237" s="18" t="s">
        <v>455</v>
      </c>
      <c r="C237" s="20" t="s">
        <v>608</v>
      </c>
      <c r="D237" s="20" t="s">
        <v>601</v>
      </c>
      <c r="E237" s="181">
        <v>8635.1</v>
      </c>
      <c r="F237" s="181">
        <v>-8635.1</v>
      </c>
      <c r="G237" s="181">
        <f>E237+F237</f>
        <v>0</v>
      </c>
      <c r="H237" s="181"/>
      <c r="I237" s="181">
        <f>G237+H237</f>
        <v>0</v>
      </c>
      <c r="J237" s="181"/>
      <c r="K237" s="181">
        <f>I237+J237</f>
        <v>0</v>
      </c>
    </row>
    <row r="238" spans="1:11" s="96" customFormat="1" ht="75">
      <c r="A238" s="17" t="s">
        <v>281</v>
      </c>
      <c r="B238" s="135" t="s">
        <v>455</v>
      </c>
      <c r="C238" s="135" t="s">
        <v>282</v>
      </c>
      <c r="D238" s="134"/>
      <c r="E238" s="189">
        <f>E239+E271</f>
        <v>75541.25</v>
      </c>
      <c r="F238" s="189">
        <f>F239+F271</f>
        <v>118535.876</v>
      </c>
      <c r="G238" s="189">
        <f>E238+F238</f>
        <v>194077.126</v>
      </c>
      <c r="H238" s="189">
        <f>H239+H271+H282</f>
        <v>28126.34</v>
      </c>
      <c r="I238" s="189">
        <f>G238+H238</f>
        <v>222203.466</v>
      </c>
      <c r="J238" s="189">
        <f>J239+J271+J282</f>
        <v>-56608.577000000005</v>
      </c>
      <c r="K238" s="189">
        <f>I238+J238</f>
        <v>165594.88899999997</v>
      </c>
    </row>
    <row r="239" spans="1:11" s="96" customFormat="1" ht="58.5">
      <c r="A239" s="23" t="s">
        <v>461</v>
      </c>
      <c r="B239" s="135" t="s">
        <v>455</v>
      </c>
      <c r="C239" s="135" t="s">
        <v>462</v>
      </c>
      <c r="D239" s="135"/>
      <c r="E239" s="189">
        <f>E240+E242+E244+E246+E248+E250+E252+E254+E257+E259+E261+E263+E267</f>
        <v>75472.993</v>
      </c>
      <c r="F239" s="189">
        <f>F240+F242+F244+F246+F248+F250+F252+F254+F257+F259+F261+F263+F267</f>
        <v>115169.676</v>
      </c>
      <c r="G239" s="189">
        <f>E239+F239</f>
        <v>190642.669</v>
      </c>
      <c r="H239" s="189">
        <f>H240+H242+H244+H246+H248+H250+H252+H254+H257+H259+H261+H263+H267</f>
        <v>27876.34</v>
      </c>
      <c r="I239" s="189">
        <f>G239+H239</f>
        <v>218519.009</v>
      </c>
      <c r="J239" s="189">
        <f>J240+J242+J244+J246+J248+J250+J252+J254+J257+J259+J261+J263+J267</f>
        <v>-56608.577000000005</v>
      </c>
      <c r="K239" s="189">
        <f>I239+J239</f>
        <v>161910.43199999997</v>
      </c>
    </row>
    <row r="240" spans="1:11" s="96" customFormat="1" ht="75">
      <c r="A240" s="89" t="s">
        <v>781</v>
      </c>
      <c r="B240" s="20" t="s">
        <v>455</v>
      </c>
      <c r="C240" s="20" t="s">
        <v>463</v>
      </c>
      <c r="D240" s="20"/>
      <c r="E240" s="181">
        <f aca="true" t="shared" si="66" ref="E240:K240">E241</f>
        <v>2000</v>
      </c>
      <c r="F240" s="181">
        <f t="shared" si="66"/>
        <v>0</v>
      </c>
      <c r="G240" s="181">
        <f t="shared" si="66"/>
        <v>2000</v>
      </c>
      <c r="H240" s="181">
        <f t="shared" si="66"/>
        <v>-2000</v>
      </c>
      <c r="I240" s="181">
        <f t="shared" si="66"/>
        <v>0</v>
      </c>
      <c r="J240" s="181">
        <f t="shared" si="66"/>
        <v>0</v>
      </c>
      <c r="K240" s="181">
        <f t="shared" si="66"/>
        <v>0</v>
      </c>
    </row>
    <row r="241" spans="1:11" s="96" customFormat="1" ht="18.75">
      <c r="A241" s="89" t="s">
        <v>269</v>
      </c>
      <c r="B241" s="20" t="s">
        <v>455</v>
      </c>
      <c r="C241" s="20" t="s">
        <v>463</v>
      </c>
      <c r="D241" s="20" t="s">
        <v>270</v>
      </c>
      <c r="E241" s="181">
        <v>2000</v>
      </c>
      <c r="F241" s="181"/>
      <c r="G241" s="181">
        <f>E241+F241</f>
        <v>2000</v>
      </c>
      <c r="H241" s="190">
        <v>-2000</v>
      </c>
      <c r="I241" s="181">
        <f>G241+H241</f>
        <v>0</v>
      </c>
      <c r="J241" s="190"/>
      <c r="K241" s="181">
        <f>I241+J241</f>
        <v>0</v>
      </c>
    </row>
    <row r="242" spans="1:11" s="96" customFormat="1" ht="112.5">
      <c r="A242" s="89" t="s">
        <v>845</v>
      </c>
      <c r="B242" s="18" t="s">
        <v>455</v>
      </c>
      <c r="C242" s="18" t="s">
        <v>464</v>
      </c>
      <c r="D242" s="20"/>
      <c r="E242" s="181">
        <f aca="true" t="shared" si="67" ref="E242:K242">E243</f>
        <v>4800</v>
      </c>
      <c r="F242" s="181">
        <f t="shared" si="67"/>
        <v>-3549.284</v>
      </c>
      <c r="G242" s="181">
        <f t="shared" si="67"/>
        <v>1250.716</v>
      </c>
      <c r="H242" s="181">
        <f t="shared" si="67"/>
        <v>-250</v>
      </c>
      <c r="I242" s="181">
        <f t="shared" si="67"/>
        <v>1000.7159999999999</v>
      </c>
      <c r="J242" s="181">
        <f t="shared" si="67"/>
        <v>0</v>
      </c>
      <c r="K242" s="181">
        <f t="shared" si="67"/>
        <v>1000.7159999999999</v>
      </c>
    </row>
    <row r="243" spans="1:11" s="96" customFormat="1" ht="37.5">
      <c r="A243" s="89" t="s">
        <v>259</v>
      </c>
      <c r="B243" s="18" t="s">
        <v>455</v>
      </c>
      <c r="C243" s="18" t="s">
        <v>464</v>
      </c>
      <c r="D243" s="20" t="s">
        <v>260</v>
      </c>
      <c r="E243" s="181">
        <v>4800</v>
      </c>
      <c r="F243" s="181">
        <v>-3549.284</v>
      </c>
      <c r="G243" s="181">
        <f>E243+F243</f>
        <v>1250.716</v>
      </c>
      <c r="H243" s="190">
        <v>-250</v>
      </c>
      <c r="I243" s="181">
        <f>G243+H243</f>
        <v>1000.7159999999999</v>
      </c>
      <c r="J243" s="190"/>
      <c r="K243" s="181">
        <f>I243+J243</f>
        <v>1000.7159999999999</v>
      </c>
    </row>
    <row r="244" spans="1:11" s="96" customFormat="1" ht="37.5">
      <c r="A244" s="89" t="s">
        <v>465</v>
      </c>
      <c r="B244" s="18" t="s">
        <v>455</v>
      </c>
      <c r="C244" s="18" t="s">
        <v>466</v>
      </c>
      <c r="D244" s="20"/>
      <c r="E244" s="181">
        <f>E245</f>
        <v>500</v>
      </c>
      <c r="F244" s="181">
        <f>F245</f>
        <v>0</v>
      </c>
      <c r="G244" s="181">
        <f>F244+E244</f>
        <v>500</v>
      </c>
      <c r="H244" s="181">
        <f>H245</f>
        <v>0</v>
      </c>
      <c r="I244" s="181">
        <f>H244+G244</f>
        <v>500</v>
      </c>
      <c r="J244" s="181">
        <f>J245</f>
        <v>0</v>
      </c>
      <c r="K244" s="181">
        <f>J244+I244</f>
        <v>500</v>
      </c>
    </row>
    <row r="245" spans="1:11" s="96" customFormat="1" ht="37.5">
      <c r="A245" s="89" t="s">
        <v>259</v>
      </c>
      <c r="B245" s="18" t="s">
        <v>455</v>
      </c>
      <c r="C245" s="18" t="s">
        <v>466</v>
      </c>
      <c r="D245" s="20" t="s">
        <v>260</v>
      </c>
      <c r="E245" s="181">
        <v>500</v>
      </c>
      <c r="F245" s="181">
        <v>0</v>
      </c>
      <c r="G245" s="181">
        <f>F245+E245</f>
        <v>500</v>
      </c>
      <c r="H245" s="181">
        <v>0</v>
      </c>
      <c r="I245" s="181">
        <f>H245+G245</f>
        <v>500</v>
      </c>
      <c r="J245" s="181">
        <v>0</v>
      </c>
      <c r="K245" s="181">
        <f>J245+I245</f>
        <v>500</v>
      </c>
    </row>
    <row r="246" spans="1:11" s="96" customFormat="1" ht="37.5">
      <c r="A246" s="89" t="s">
        <v>468</v>
      </c>
      <c r="B246" s="20" t="s">
        <v>455</v>
      </c>
      <c r="C246" s="20" t="s">
        <v>469</v>
      </c>
      <c r="D246" s="20"/>
      <c r="E246" s="181">
        <f aca="true" t="shared" si="68" ref="E246:K246">E247</f>
        <v>0</v>
      </c>
      <c r="F246" s="181">
        <f t="shared" si="68"/>
        <v>1864.257</v>
      </c>
      <c r="G246" s="181">
        <f t="shared" si="68"/>
        <v>1864.257</v>
      </c>
      <c r="H246" s="181">
        <f t="shared" si="68"/>
        <v>0</v>
      </c>
      <c r="I246" s="181">
        <f t="shared" si="68"/>
        <v>1864.257</v>
      </c>
      <c r="J246" s="181">
        <f t="shared" si="68"/>
        <v>0</v>
      </c>
      <c r="K246" s="181">
        <f t="shared" si="68"/>
        <v>1864.257</v>
      </c>
    </row>
    <row r="247" spans="1:11" s="96" customFormat="1" ht="56.25">
      <c r="A247" s="89" t="s">
        <v>431</v>
      </c>
      <c r="B247" s="20" t="s">
        <v>455</v>
      </c>
      <c r="C247" s="20" t="s">
        <v>469</v>
      </c>
      <c r="D247" s="20" t="s">
        <v>285</v>
      </c>
      <c r="E247" s="181"/>
      <c r="F247" s="181">
        <v>1864.257</v>
      </c>
      <c r="G247" s="181">
        <f>E247+F247</f>
        <v>1864.257</v>
      </c>
      <c r="H247" s="181"/>
      <c r="I247" s="181">
        <f>G247+H247</f>
        <v>1864.257</v>
      </c>
      <c r="J247" s="181"/>
      <c r="K247" s="181">
        <f>I247+J247</f>
        <v>1864.257</v>
      </c>
    </row>
    <row r="248" spans="1:11" s="96" customFormat="1" ht="112.5">
      <c r="A248" s="21" t="s">
        <v>791</v>
      </c>
      <c r="B248" s="18" t="s">
        <v>455</v>
      </c>
      <c r="C248" s="18" t="s">
        <v>471</v>
      </c>
      <c r="D248" s="18"/>
      <c r="E248" s="181">
        <f>E249</f>
        <v>3007.7</v>
      </c>
      <c r="F248" s="182">
        <f>F249</f>
        <v>0</v>
      </c>
      <c r="G248" s="181">
        <f>E248+F248</f>
        <v>3007.7</v>
      </c>
      <c r="H248" s="182">
        <f>H249</f>
        <v>372.7</v>
      </c>
      <c r="I248" s="181">
        <f>G248+H248</f>
        <v>3380.3999999999996</v>
      </c>
      <c r="J248" s="182">
        <f>J249</f>
        <v>0</v>
      </c>
      <c r="K248" s="181">
        <f>I248+J248</f>
        <v>3380.3999999999996</v>
      </c>
    </row>
    <row r="249" spans="1:11" s="96" customFormat="1" ht="56.25">
      <c r="A249" s="89" t="s">
        <v>431</v>
      </c>
      <c r="B249" s="18" t="s">
        <v>455</v>
      </c>
      <c r="C249" s="18" t="s">
        <v>471</v>
      </c>
      <c r="D249" s="18" t="s">
        <v>285</v>
      </c>
      <c r="E249" s="181">
        <v>3007.7</v>
      </c>
      <c r="F249" s="182"/>
      <c r="G249" s="181">
        <f>E249+F249</f>
        <v>3007.7</v>
      </c>
      <c r="H249" s="287">
        <v>372.7</v>
      </c>
      <c r="I249" s="181">
        <f>G249+H249</f>
        <v>3380.3999999999996</v>
      </c>
      <c r="J249" s="287"/>
      <c r="K249" s="181">
        <f>I249+J249</f>
        <v>3380.3999999999996</v>
      </c>
    </row>
    <row r="250" spans="1:11" s="96" customFormat="1" ht="112.5">
      <c r="A250" s="89" t="s">
        <v>472</v>
      </c>
      <c r="B250" s="18" t="s">
        <v>455</v>
      </c>
      <c r="C250" s="18" t="s">
        <v>473</v>
      </c>
      <c r="D250" s="18" t="s">
        <v>349</v>
      </c>
      <c r="E250" s="181">
        <f aca="true" t="shared" si="69" ref="E250:K250">E251</f>
        <v>1244.3</v>
      </c>
      <c r="F250" s="182">
        <f t="shared" si="69"/>
        <v>0</v>
      </c>
      <c r="G250" s="181">
        <f t="shared" si="69"/>
        <v>1244.3</v>
      </c>
      <c r="H250" s="182">
        <f t="shared" si="69"/>
        <v>0</v>
      </c>
      <c r="I250" s="181">
        <f t="shared" si="69"/>
        <v>1244.3</v>
      </c>
      <c r="J250" s="182">
        <f t="shared" si="69"/>
        <v>0</v>
      </c>
      <c r="K250" s="181">
        <f t="shared" si="69"/>
        <v>1244.3</v>
      </c>
    </row>
    <row r="251" spans="1:11" s="96" customFormat="1" ht="37.5">
      <c r="A251" s="89" t="s">
        <v>305</v>
      </c>
      <c r="B251" s="18" t="s">
        <v>455</v>
      </c>
      <c r="C251" s="18" t="s">
        <v>473</v>
      </c>
      <c r="D251" s="18" t="s">
        <v>306</v>
      </c>
      <c r="E251" s="181">
        <v>1244.3</v>
      </c>
      <c r="F251" s="182">
        <f>F252</f>
        <v>0</v>
      </c>
      <c r="G251" s="181">
        <f aca="true" t="shared" si="70" ref="G251:G256">E251+F251</f>
        <v>1244.3</v>
      </c>
      <c r="H251" s="182">
        <f>H252</f>
        <v>0</v>
      </c>
      <c r="I251" s="181">
        <f aca="true" t="shared" si="71" ref="I251:I256">G251+H251</f>
        <v>1244.3</v>
      </c>
      <c r="J251" s="182">
        <f>J252</f>
        <v>0</v>
      </c>
      <c r="K251" s="181">
        <f aca="true" t="shared" si="72" ref="K251:K256">I251+J251</f>
        <v>1244.3</v>
      </c>
    </row>
    <row r="252" spans="1:11" s="96" customFormat="1" ht="187.5">
      <c r="A252" s="100" t="s">
        <v>474</v>
      </c>
      <c r="B252" s="18" t="s">
        <v>455</v>
      </c>
      <c r="C252" s="18" t="s">
        <v>475</v>
      </c>
      <c r="D252" s="18" t="s">
        <v>349</v>
      </c>
      <c r="E252" s="181">
        <f>E253</f>
        <v>5861.7</v>
      </c>
      <c r="F252" s="182">
        <f>F253</f>
        <v>0</v>
      </c>
      <c r="G252" s="181">
        <f t="shared" si="70"/>
        <v>5861.7</v>
      </c>
      <c r="H252" s="182">
        <f>H253</f>
        <v>0</v>
      </c>
      <c r="I252" s="181">
        <f t="shared" si="71"/>
        <v>5861.7</v>
      </c>
      <c r="J252" s="182">
        <f>J253</f>
        <v>0</v>
      </c>
      <c r="K252" s="181">
        <f t="shared" si="72"/>
        <v>5861.7</v>
      </c>
    </row>
    <row r="253" spans="1:11" s="96" customFormat="1" ht="56.25">
      <c r="A253" s="89" t="s">
        <v>431</v>
      </c>
      <c r="B253" s="18" t="s">
        <v>455</v>
      </c>
      <c r="C253" s="18" t="s">
        <v>475</v>
      </c>
      <c r="D253" s="18" t="s">
        <v>285</v>
      </c>
      <c r="E253" s="181">
        <v>5861.7</v>
      </c>
      <c r="F253" s="182"/>
      <c r="G253" s="181">
        <f t="shared" si="70"/>
        <v>5861.7</v>
      </c>
      <c r="H253" s="182"/>
      <c r="I253" s="181">
        <f t="shared" si="71"/>
        <v>5861.7</v>
      </c>
      <c r="J253" s="182"/>
      <c r="K253" s="181">
        <f t="shared" si="72"/>
        <v>5861.7</v>
      </c>
    </row>
    <row r="254" spans="1:11" s="96" customFormat="1" ht="131.25">
      <c r="A254" s="100" t="s">
        <v>219</v>
      </c>
      <c r="B254" s="18" t="s">
        <v>455</v>
      </c>
      <c r="C254" s="18" t="s">
        <v>476</v>
      </c>
      <c r="D254" s="18" t="s">
        <v>349</v>
      </c>
      <c r="E254" s="181">
        <f>E255+E256</f>
        <v>0</v>
      </c>
      <c r="F254" s="182">
        <f>F255+F256</f>
        <v>0</v>
      </c>
      <c r="G254" s="181">
        <f t="shared" si="70"/>
        <v>0</v>
      </c>
      <c r="H254" s="182">
        <f>H255+H256</f>
        <v>0</v>
      </c>
      <c r="I254" s="181">
        <f t="shared" si="71"/>
        <v>0</v>
      </c>
      <c r="J254" s="182">
        <f>J255+J256</f>
        <v>0</v>
      </c>
      <c r="K254" s="181">
        <f t="shared" si="72"/>
        <v>0</v>
      </c>
    </row>
    <row r="255" spans="1:11" s="96" customFormat="1" ht="37.5">
      <c r="A255" s="89" t="s">
        <v>305</v>
      </c>
      <c r="B255" s="18" t="s">
        <v>455</v>
      </c>
      <c r="C255" s="18" t="s">
        <v>476</v>
      </c>
      <c r="D255" s="18" t="s">
        <v>306</v>
      </c>
      <c r="E255" s="181">
        <v>0</v>
      </c>
      <c r="F255" s="182"/>
      <c r="G255" s="181">
        <f t="shared" si="70"/>
        <v>0</v>
      </c>
      <c r="H255" s="182"/>
      <c r="I255" s="181">
        <f t="shared" si="71"/>
        <v>0</v>
      </c>
      <c r="J255" s="182"/>
      <c r="K255" s="181">
        <f t="shared" si="72"/>
        <v>0</v>
      </c>
    </row>
    <row r="256" spans="1:11" s="96" customFormat="1" ht="56.25">
      <c r="A256" s="89" t="s">
        <v>431</v>
      </c>
      <c r="B256" s="18" t="s">
        <v>455</v>
      </c>
      <c r="C256" s="18" t="s">
        <v>476</v>
      </c>
      <c r="D256" s="18" t="s">
        <v>285</v>
      </c>
      <c r="E256" s="181"/>
      <c r="F256" s="182"/>
      <c r="G256" s="181">
        <f t="shared" si="70"/>
        <v>0</v>
      </c>
      <c r="H256" s="182"/>
      <c r="I256" s="181">
        <f t="shared" si="71"/>
        <v>0</v>
      </c>
      <c r="J256" s="182"/>
      <c r="K256" s="181">
        <f t="shared" si="72"/>
        <v>0</v>
      </c>
    </row>
    <row r="257" spans="1:11" s="96" customFormat="1" ht="56.25">
      <c r="A257" s="89" t="s">
        <v>477</v>
      </c>
      <c r="B257" s="18" t="s">
        <v>455</v>
      </c>
      <c r="C257" s="18" t="s">
        <v>478</v>
      </c>
      <c r="D257" s="18"/>
      <c r="E257" s="181">
        <f>E258</f>
        <v>31614.13</v>
      </c>
      <c r="F257" s="182"/>
      <c r="G257" s="181">
        <f>G258</f>
        <v>31614.13</v>
      </c>
      <c r="H257" s="182"/>
      <c r="I257" s="181">
        <f>I258</f>
        <v>31614.13</v>
      </c>
      <c r="J257" s="182">
        <f>J258</f>
        <v>-31614.13</v>
      </c>
      <c r="K257" s="181">
        <f>K258</f>
        <v>0</v>
      </c>
    </row>
    <row r="258" spans="1:11" s="96" customFormat="1" ht="56.25">
      <c r="A258" s="89" t="s">
        <v>431</v>
      </c>
      <c r="B258" s="20" t="s">
        <v>455</v>
      </c>
      <c r="C258" s="20" t="s">
        <v>478</v>
      </c>
      <c r="D258" s="20" t="s">
        <v>285</v>
      </c>
      <c r="E258" s="181">
        <v>31614.13</v>
      </c>
      <c r="F258" s="181"/>
      <c r="G258" s="181">
        <f aca="true" t="shared" si="73" ref="G258:G263">E258+F258</f>
        <v>31614.13</v>
      </c>
      <c r="H258" s="181"/>
      <c r="I258" s="181">
        <f aca="true" t="shared" si="74" ref="I258:I281">G258+H258</f>
        <v>31614.13</v>
      </c>
      <c r="J258" s="181">
        <v>-31614.13</v>
      </c>
      <c r="K258" s="181">
        <f aca="true" t="shared" si="75" ref="K258:K281">I258+J258</f>
        <v>0</v>
      </c>
    </row>
    <row r="259" spans="1:11" s="96" customFormat="1" ht="93.75">
      <c r="A259" s="89" t="s">
        <v>479</v>
      </c>
      <c r="B259" s="20" t="s">
        <v>455</v>
      </c>
      <c r="C259" s="20" t="s">
        <v>480</v>
      </c>
      <c r="D259" s="20"/>
      <c r="E259" s="181">
        <f>E260</f>
        <v>0</v>
      </c>
      <c r="F259" s="181">
        <f>F260</f>
        <v>26998.403</v>
      </c>
      <c r="G259" s="181">
        <f t="shared" si="73"/>
        <v>26998.403</v>
      </c>
      <c r="H259" s="181">
        <f>H260</f>
        <v>29103.765</v>
      </c>
      <c r="I259" s="181">
        <f t="shared" si="74"/>
        <v>56102.168</v>
      </c>
      <c r="J259" s="181">
        <f>J260</f>
        <v>0</v>
      </c>
      <c r="K259" s="181">
        <f t="shared" si="75"/>
        <v>56102.168</v>
      </c>
    </row>
    <row r="260" spans="1:11" s="96" customFormat="1" ht="56.25">
      <c r="A260" s="89" t="s">
        <v>431</v>
      </c>
      <c r="B260" s="20" t="s">
        <v>455</v>
      </c>
      <c r="C260" s="20" t="s">
        <v>480</v>
      </c>
      <c r="D260" s="20" t="s">
        <v>285</v>
      </c>
      <c r="E260" s="181"/>
      <c r="F260" s="181">
        <v>26998.403</v>
      </c>
      <c r="G260" s="181">
        <f t="shared" si="73"/>
        <v>26998.403</v>
      </c>
      <c r="H260" s="190">
        <v>29103.765</v>
      </c>
      <c r="I260" s="181">
        <f t="shared" si="74"/>
        <v>56102.168</v>
      </c>
      <c r="J260" s="190"/>
      <c r="K260" s="181">
        <f t="shared" si="75"/>
        <v>56102.168</v>
      </c>
    </row>
    <row r="261" spans="1:11" s="96" customFormat="1" ht="56.25">
      <c r="A261" s="89" t="s">
        <v>481</v>
      </c>
      <c r="B261" s="20" t="s">
        <v>482</v>
      </c>
      <c r="C261" s="20" t="s">
        <v>483</v>
      </c>
      <c r="D261" s="20"/>
      <c r="E261" s="181">
        <f>E262</f>
        <v>5000</v>
      </c>
      <c r="F261" s="181">
        <f>F262</f>
        <v>5000</v>
      </c>
      <c r="G261" s="181">
        <f t="shared" si="73"/>
        <v>10000</v>
      </c>
      <c r="H261" s="181">
        <f>H262</f>
        <v>0</v>
      </c>
      <c r="I261" s="181">
        <f t="shared" si="74"/>
        <v>10000</v>
      </c>
      <c r="J261" s="181">
        <f>J262</f>
        <v>0</v>
      </c>
      <c r="K261" s="181">
        <f t="shared" si="75"/>
        <v>10000</v>
      </c>
    </row>
    <row r="262" spans="1:11" s="96" customFormat="1" ht="56.25">
      <c r="A262" s="89" t="s">
        <v>389</v>
      </c>
      <c r="B262" s="20" t="s">
        <v>455</v>
      </c>
      <c r="C262" s="20" t="s">
        <v>483</v>
      </c>
      <c r="D262" s="20" t="s">
        <v>369</v>
      </c>
      <c r="E262" s="181">
        <f>5000</f>
        <v>5000</v>
      </c>
      <c r="F262" s="181">
        <v>5000</v>
      </c>
      <c r="G262" s="181">
        <f t="shared" si="73"/>
        <v>10000</v>
      </c>
      <c r="H262" s="181"/>
      <c r="I262" s="181">
        <f t="shared" si="74"/>
        <v>10000</v>
      </c>
      <c r="J262" s="181"/>
      <c r="K262" s="181">
        <f t="shared" si="75"/>
        <v>10000</v>
      </c>
    </row>
    <row r="263" spans="1:11" s="96" customFormat="1" ht="56.25">
      <c r="A263" s="89" t="s">
        <v>788</v>
      </c>
      <c r="B263" s="20" t="s">
        <v>455</v>
      </c>
      <c r="C263" s="20" t="s">
        <v>484</v>
      </c>
      <c r="D263" s="20"/>
      <c r="E263" s="181">
        <f>E264+E265+E266</f>
        <v>21445.163</v>
      </c>
      <c r="F263" s="181">
        <f>F264+F265+F266</f>
        <v>3549.284</v>
      </c>
      <c r="G263" s="181">
        <f t="shared" si="73"/>
        <v>24994.447</v>
      </c>
      <c r="H263" s="181">
        <f>H264+H265+H266</f>
        <v>0</v>
      </c>
      <c r="I263" s="181">
        <f t="shared" si="74"/>
        <v>24994.447</v>
      </c>
      <c r="J263" s="181">
        <f>J264+J265+J266</f>
        <v>-24994.447</v>
      </c>
      <c r="K263" s="181">
        <f t="shared" si="75"/>
        <v>0</v>
      </c>
    </row>
    <row r="264" spans="1:13" s="96" customFormat="1" ht="56.25">
      <c r="A264" s="89" t="s">
        <v>790</v>
      </c>
      <c r="B264" s="20" t="s">
        <v>455</v>
      </c>
      <c r="C264" s="20" t="s">
        <v>484</v>
      </c>
      <c r="D264" s="20" t="s">
        <v>285</v>
      </c>
      <c r="E264" s="181">
        <v>3857.765</v>
      </c>
      <c r="F264" s="181"/>
      <c r="G264" s="181">
        <f aca="true" t="shared" si="76" ref="G264:G281">E264+F264</f>
        <v>3857.765</v>
      </c>
      <c r="H264" s="181"/>
      <c r="I264" s="190">
        <f t="shared" si="74"/>
        <v>3857.765</v>
      </c>
      <c r="J264" s="181">
        <v>-3857.765</v>
      </c>
      <c r="K264" s="181">
        <f t="shared" si="75"/>
        <v>0</v>
      </c>
      <c r="L264" s="206"/>
      <c r="M264" s="206"/>
    </row>
    <row r="265" spans="1:11" s="96" customFormat="1" ht="56.25">
      <c r="A265" s="89" t="s">
        <v>789</v>
      </c>
      <c r="B265" s="20" t="s">
        <v>455</v>
      </c>
      <c r="C265" s="20" t="s">
        <v>484</v>
      </c>
      <c r="D265" s="20" t="s">
        <v>285</v>
      </c>
      <c r="E265" s="181">
        <v>13850.682</v>
      </c>
      <c r="F265" s="181"/>
      <c r="G265" s="181">
        <f t="shared" si="76"/>
        <v>13850.682</v>
      </c>
      <c r="H265" s="181"/>
      <c r="I265" s="181">
        <f t="shared" si="74"/>
        <v>13850.682</v>
      </c>
      <c r="J265" s="181">
        <v>-13850.682</v>
      </c>
      <c r="K265" s="181">
        <f t="shared" si="75"/>
        <v>0</v>
      </c>
    </row>
    <row r="266" spans="1:11" s="96" customFormat="1" ht="75">
      <c r="A266" s="89" t="s">
        <v>809</v>
      </c>
      <c r="B266" s="20" t="s">
        <v>455</v>
      </c>
      <c r="C266" s="20" t="s">
        <v>484</v>
      </c>
      <c r="D266" s="20" t="s">
        <v>285</v>
      </c>
      <c r="E266" s="181">
        <v>3736.716</v>
      </c>
      <c r="F266" s="181">
        <v>3549.284</v>
      </c>
      <c r="G266" s="181">
        <f t="shared" si="76"/>
        <v>7286</v>
      </c>
      <c r="H266" s="181"/>
      <c r="I266" s="190">
        <f t="shared" si="74"/>
        <v>7286</v>
      </c>
      <c r="J266" s="181">
        <v>-7286</v>
      </c>
      <c r="K266" s="181">
        <f t="shared" si="75"/>
        <v>0</v>
      </c>
    </row>
    <row r="267" spans="1:11" s="96" customFormat="1" ht="75">
      <c r="A267" s="89" t="s">
        <v>485</v>
      </c>
      <c r="B267" s="20" t="s">
        <v>455</v>
      </c>
      <c r="C267" s="20" t="s">
        <v>486</v>
      </c>
      <c r="D267" s="20"/>
      <c r="E267" s="181">
        <f>E268</f>
        <v>0</v>
      </c>
      <c r="F267" s="181">
        <f>F268</f>
        <v>81307.016</v>
      </c>
      <c r="G267" s="181">
        <f t="shared" si="76"/>
        <v>81307.016</v>
      </c>
      <c r="H267" s="181">
        <f>H268</f>
        <v>649.875</v>
      </c>
      <c r="I267" s="181">
        <f t="shared" si="74"/>
        <v>81956.891</v>
      </c>
      <c r="J267" s="181">
        <f>J268</f>
        <v>0</v>
      </c>
      <c r="K267" s="181">
        <f t="shared" si="75"/>
        <v>81956.891</v>
      </c>
    </row>
    <row r="268" spans="1:11" s="96" customFormat="1" ht="56.25">
      <c r="A268" s="89" t="s">
        <v>431</v>
      </c>
      <c r="B268" s="20" t="s">
        <v>455</v>
      </c>
      <c r="C268" s="20" t="s">
        <v>486</v>
      </c>
      <c r="D268" s="20" t="s">
        <v>285</v>
      </c>
      <c r="E268" s="181">
        <f>E269+E270</f>
        <v>0</v>
      </c>
      <c r="F268" s="181">
        <f>F269+F270</f>
        <v>81307.016</v>
      </c>
      <c r="G268" s="181">
        <f t="shared" si="76"/>
        <v>81307.016</v>
      </c>
      <c r="H268" s="181">
        <f>H269+H270</f>
        <v>649.875</v>
      </c>
      <c r="I268" s="181">
        <f t="shared" si="74"/>
        <v>81956.891</v>
      </c>
      <c r="J268" s="181">
        <f>J269+J270</f>
        <v>0</v>
      </c>
      <c r="K268" s="181">
        <f t="shared" si="75"/>
        <v>81956.891</v>
      </c>
    </row>
    <row r="269" spans="1:11" s="102" customFormat="1" ht="15">
      <c r="A269" s="101" t="s">
        <v>487</v>
      </c>
      <c r="B269" s="28" t="s">
        <v>455</v>
      </c>
      <c r="C269" s="28" t="s">
        <v>486</v>
      </c>
      <c r="D269" s="28" t="s">
        <v>285</v>
      </c>
      <c r="E269" s="183"/>
      <c r="F269" s="183">
        <v>60154.336</v>
      </c>
      <c r="G269" s="183">
        <f t="shared" si="76"/>
        <v>60154.336</v>
      </c>
      <c r="H269" s="183"/>
      <c r="I269" s="183">
        <f t="shared" si="74"/>
        <v>60154.336</v>
      </c>
      <c r="J269" s="183"/>
      <c r="K269" s="183">
        <f t="shared" si="75"/>
        <v>60154.336</v>
      </c>
    </row>
    <row r="270" spans="1:11" s="102" customFormat="1" ht="15">
      <c r="A270" s="101" t="s">
        <v>467</v>
      </c>
      <c r="B270" s="28" t="s">
        <v>455</v>
      </c>
      <c r="C270" s="28" t="s">
        <v>486</v>
      </c>
      <c r="D270" s="28" t="s">
        <v>285</v>
      </c>
      <c r="E270" s="183"/>
      <c r="F270" s="183">
        <f>8687.946+12464.734</f>
        <v>21152.68</v>
      </c>
      <c r="G270" s="183">
        <f t="shared" si="76"/>
        <v>21152.68</v>
      </c>
      <c r="H270" s="183">
        <v>649.875</v>
      </c>
      <c r="I270" s="183">
        <f t="shared" si="74"/>
        <v>21802.555</v>
      </c>
      <c r="J270" s="183"/>
      <c r="K270" s="183">
        <f t="shared" si="75"/>
        <v>21802.555</v>
      </c>
    </row>
    <row r="271" spans="1:11" s="96" customFormat="1" ht="58.5">
      <c r="A271" s="98" t="s">
        <v>283</v>
      </c>
      <c r="B271" s="18" t="s">
        <v>455</v>
      </c>
      <c r="C271" s="18" t="s">
        <v>284</v>
      </c>
      <c r="D271" s="18"/>
      <c r="E271" s="181">
        <f>E272+E276+E278+E280+E274</f>
        <v>68.257</v>
      </c>
      <c r="F271" s="182">
        <f>F272+F276+F278+F280+F274</f>
        <v>3366.2</v>
      </c>
      <c r="G271" s="181">
        <f t="shared" si="76"/>
        <v>3434.457</v>
      </c>
      <c r="H271" s="182">
        <f>H272+H276+H278+H280+H274</f>
        <v>0</v>
      </c>
      <c r="I271" s="181">
        <f t="shared" si="74"/>
        <v>3434.457</v>
      </c>
      <c r="J271" s="182">
        <f>J272+J276+J278+J280+J274</f>
        <v>0</v>
      </c>
      <c r="K271" s="181">
        <f t="shared" si="75"/>
        <v>3434.457</v>
      </c>
    </row>
    <row r="272" spans="1:11" s="96" customFormat="1" ht="18.75">
      <c r="A272" s="63" t="s">
        <v>609</v>
      </c>
      <c r="B272" s="18" t="s">
        <v>455</v>
      </c>
      <c r="C272" s="18" t="s">
        <v>610</v>
      </c>
      <c r="D272" s="18"/>
      <c r="E272" s="181"/>
      <c r="F272" s="182"/>
      <c r="G272" s="181">
        <f t="shared" si="76"/>
        <v>0</v>
      </c>
      <c r="H272" s="287"/>
      <c r="I272" s="181">
        <f t="shared" si="74"/>
        <v>0</v>
      </c>
      <c r="J272" s="287"/>
      <c r="K272" s="181">
        <f t="shared" si="75"/>
        <v>0</v>
      </c>
    </row>
    <row r="273" spans="1:11" s="96" customFormat="1" ht="18.75">
      <c r="A273" s="63" t="s">
        <v>600</v>
      </c>
      <c r="B273" s="18" t="s">
        <v>455</v>
      </c>
      <c r="C273" s="18" t="s">
        <v>610</v>
      </c>
      <c r="D273" s="18" t="s">
        <v>601</v>
      </c>
      <c r="E273" s="181"/>
      <c r="F273" s="182"/>
      <c r="G273" s="181">
        <f t="shared" si="76"/>
        <v>0</v>
      </c>
      <c r="H273" s="182"/>
      <c r="I273" s="181">
        <f t="shared" si="74"/>
        <v>0</v>
      </c>
      <c r="J273" s="182"/>
      <c r="K273" s="181">
        <f t="shared" si="75"/>
        <v>0</v>
      </c>
    </row>
    <row r="274" spans="1:11" s="96" customFormat="1" ht="75">
      <c r="A274" s="89" t="s">
        <v>488</v>
      </c>
      <c r="B274" s="18" t="s">
        <v>455</v>
      </c>
      <c r="C274" s="18" t="s">
        <v>489</v>
      </c>
      <c r="D274" s="18"/>
      <c r="E274" s="181">
        <f>E275</f>
        <v>0</v>
      </c>
      <c r="F274" s="182">
        <f>F275</f>
        <v>3366.2</v>
      </c>
      <c r="G274" s="181">
        <f t="shared" si="76"/>
        <v>3366.2</v>
      </c>
      <c r="H274" s="182">
        <f>H275</f>
        <v>0</v>
      </c>
      <c r="I274" s="181">
        <f t="shared" si="74"/>
        <v>3366.2</v>
      </c>
      <c r="J274" s="182">
        <f>J275</f>
        <v>0</v>
      </c>
      <c r="K274" s="181">
        <f t="shared" si="75"/>
        <v>3366.2</v>
      </c>
    </row>
    <row r="275" spans="1:11" s="96" customFormat="1" ht="18.75">
      <c r="A275" s="89" t="s">
        <v>269</v>
      </c>
      <c r="B275" s="18" t="s">
        <v>455</v>
      </c>
      <c r="C275" s="18" t="s">
        <v>489</v>
      </c>
      <c r="D275" s="18" t="s">
        <v>270</v>
      </c>
      <c r="E275" s="181"/>
      <c r="F275" s="182">
        <v>3366.2</v>
      </c>
      <c r="G275" s="181">
        <f t="shared" si="76"/>
        <v>3366.2</v>
      </c>
      <c r="H275" s="182"/>
      <c r="I275" s="181">
        <f t="shared" si="74"/>
        <v>3366.2</v>
      </c>
      <c r="J275" s="182"/>
      <c r="K275" s="181">
        <f t="shared" si="75"/>
        <v>3366.2</v>
      </c>
    </row>
    <row r="276" spans="1:11" s="96" customFormat="1" ht="37.5">
      <c r="A276" s="63" t="s">
        <v>490</v>
      </c>
      <c r="B276" s="18" t="s">
        <v>455</v>
      </c>
      <c r="C276" s="18" t="s">
        <v>491</v>
      </c>
      <c r="D276" s="18"/>
      <c r="E276" s="181">
        <f>E277</f>
        <v>68.257</v>
      </c>
      <c r="F276" s="182">
        <f>F277</f>
        <v>0</v>
      </c>
      <c r="G276" s="181">
        <f t="shared" si="76"/>
        <v>68.257</v>
      </c>
      <c r="H276" s="182">
        <f>H277</f>
        <v>0</v>
      </c>
      <c r="I276" s="181">
        <f t="shared" si="74"/>
        <v>68.257</v>
      </c>
      <c r="J276" s="182">
        <f>J277</f>
        <v>0</v>
      </c>
      <c r="K276" s="181">
        <f t="shared" si="75"/>
        <v>68.257</v>
      </c>
    </row>
    <row r="277" spans="1:11" s="96" customFormat="1" ht="37.5">
      <c r="A277" s="63" t="s">
        <v>259</v>
      </c>
      <c r="B277" s="18" t="s">
        <v>455</v>
      </c>
      <c r="C277" s="18" t="s">
        <v>491</v>
      </c>
      <c r="D277" s="18" t="s">
        <v>260</v>
      </c>
      <c r="E277" s="181">
        <v>68.257</v>
      </c>
      <c r="F277" s="182"/>
      <c r="G277" s="181">
        <f t="shared" si="76"/>
        <v>68.257</v>
      </c>
      <c r="H277" s="182"/>
      <c r="I277" s="181">
        <f t="shared" si="74"/>
        <v>68.257</v>
      </c>
      <c r="J277" s="182"/>
      <c r="K277" s="181">
        <f t="shared" si="75"/>
        <v>68.257</v>
      </c>
    </row>
    <row r="278" spans="1:11" s="96" customFormat="1" ht="37.5">
      <c r="A278" s="63" t="s">
        <v>611</v>
      </c>
      <c r="B278" s="18" t="s">
        <v>455</v>
      </c>
      <c r="C278" s="18" t="s">
        <v>612</v>
      </c>
      <c r="D278" s="18"/>
      <c r="E278" s="181">
        <f>E279</f>
        <v>0</v>
      </c>
      <c r="F278" s="182">
        <f>F279</f>
        <v>0</v>
      </c>
      <c r="G278" s="181">
        <f t="shared" si="76"/>
        <v>0</v>
      </c>
      <c r="H278" s="182">
        <f>H279</f>
        <v>0</v>
      </c>
      <c r="I278" s="181">
        <f t="shared" si="74"/>
        <v>0</v>
      </c>
      <c r="J278" s="182">
        <f>J279</f>
        <v>0</v>
      </c>
      <c r="K278" s="181">
        <f t="shared" si="75"/>
        <v>0</v>
      </c>
    </row>
    <row r="279" spans="1:11" s="96" customFormat="1" ht="18.75">
      <c r="A279" s="63" t="s">
        <v>600</v>
      </c>
      <c r="B279" s="18" t="s">
        <v>455</v>
      </c>
      <c r="C279" s="18" t="s">
        <v>612</v>
      </c>
      <c r="D279" s="18" t="s">
        <v>601</v>
      </c>
      <c r="E279" s="181"/>
      <c r="F279" s="182"/>
      <c r="G279" s="181">
        <f t="shared" si="76"/>
        <v>0</v>
      </c>
      <c r="H279" s="182"/>
      <c r="I279" s="181">
        <f t="shared" si="74"/>
        <v>0</v>
      </c>
      <c r="J279" s="182"/>
      <c r="K279" s="181">
        <f t="shared" si="75"/>
        <v>0</v>
      </c>
    </row>
    <row r="280" spans="1:11" s="96" customFormat="1" ht="18.75">
      <c r="A280" s="63" t="s">
        <v>792</v>
      </c>
      <c r="B280" s="18" t="s">
        <v>455</v>
      </c>
      <c r="C280" s="18" t="s">
        <v>793</v>
      </c>
      <c r="D280" s="18"/>
      <c r="E280" s="181">
        <f>E281</f>
        <v>0</v>
      </c>
      <c r="F280" s="182">
        <f>F281</f>
        <v>0</v>
      </c>
      <c r="G280" s="181">
        <f t="shared" si="76"/>
        <v>0</v>
      </c>
      <c r="H280" s="182">
        <f>H281</f>
        <v>0</v>
      </c>
      <c r="I280" s="181">
        <f t="shared" si="74"/>
        <v>0</v>
      </c>
      <c r="J280" s="182">
        <f>J281</f>
        <v>0</v>
      </c>
      <c r="K280" s="181">
        <f t="shared" si="75"/>
        <v>0</v>
      </c>
    </row>
    <row r="281" spans="1:11" s="96" customFormat="1" ht="18.75">
      <c r="A281" s="89" t="s">
        <v>269</v>
      </c>
      <c r="B281" s="18" t="s">
        <v>455</v>
      </c>
      <c r="C281" s="18" t="s">
        <v>793</v>
      </c>
      <c r="D281" s="18" t="s">
        <v>270</v>
      </c>
      <c r="E281" s="181">
        <v>0</v>
      </c>
      <c r="F281" s="182"/>
      <c r="G281" s="181">
        <f t="shared" si="76"/>
        <v>0</v>
      </c>
      <c r="H281" s="182"/>
      <c r="I281" s="181">
        <f t="shared" si="74"/>
        <v>0</v>
      </c>
      <c r="J281" s="182"/>
      <c r="K281" s="181">
        <f t="shared" si="75"/>
        <v>0</v>
      </c>
    </row>
    <row r="282" spans="1:11" s="96" customFormat="1" ht="39">
      <c r="A282" s="98" t="s">
        <v>616</v>
      </c>
      <c r="B282" s="133" t="s">
        <v>455</v>
      </c>
      <c r="C282" s="133" t="s">
        <v>286</v>
      </c>
      <c r="D282" s="18"/>
      <c r="E282" s="181"/>
      <c r="F282" s="182"/>
      <c r="G282" s="181">
        <v>0</v>
      </c>
      <c r="H282" s="182">
        <f>H283</f>
        <v>250</v>
      </c>
      <c r="I282" s="181">
        <f>G282+H282</f>
        <v>250</v>
      </c>
      <c r="J282" s="182">
        <f>J283</f>
        <v>0</v>
      </c>
      <c r="K282" s="181">
        <f>I282+J282</f>
        <v>250</v>
      </c>
    </row>
    <row r="283" spans="1:11" s="96" customFormat="1" ht="37.5">
      <c r="A283" s="89" t="s">
        <v>849</v>
      </c>
      <c r="B283" s="18" t="s">
        <v>455</v>
      </c>
      <c r="C283" s="18" t="s">
        <v>848</v>
      </c>
      <c r="D283" s="18"/>
      <c r="E283" s="181"/>
      <c r="F283" s="182"/>
      <c r="G283" s="181">
        <v>0</v>
      </c>
      <c r="H283" s="182">
        <f>H284</f>
        <v>250</v>
      </c>
      <c r="I283" s="181">
        <f>G283+H283</f>
        <v>250</v>
      </c>
      <c r="J283" s="182">
        <f>J284</f>
        <v>0</v>
      </c>
      <c r="K283" s="181">
        <f>I283+J283</f>
        <v>250</v>
      </c>
    </row>
    <row r="284" spans="1:11" s="96" customFormat="1" ht="37.5">
      <c r="A284" s="89" t="s">
        <v>259</v>
      </c>
      <c r="B284" s="18" t="s">
        <v>455</v>
      </c>
      <c r="C284" s="18" t="s">
        <v>848</v>
      </c>
      <c r="D284" s="18" t="s">
        <v>260</v>
      </c>
      <c r="E284" s="181"/>
      <c r="F284" s="182"/>
      <c r="G284" s="181">
        <v>0</v>
      </c>
      <c r="H284" s="182">
        <v>250</v>
      </c>
      <c r="I284" s="181">
        <f>G284+H284</f>
        <v>250</v>
      </c>
      <c r="J284" s="182"/>
      <c r="K284" s="181">
        <f>I284+J284</f>
        <v>250</v>
      </c>
    </row>
    <row r="285" spans="1:11" s="96" customFormat="1" ht="56.25">
      <c r="A285" s="17" t="s">
        <v>307</v>
      </c>
      <c r="B285" s="133" t="s">
        <v>455</v>
      </c>
      <c r="C285" s="133" t="s">
        <v>308</v>
      </c>
      <c r="D285" s="133"/>
      <c r="E285" s="189">
        <f aca="true" t="shared" si="77" ref="E285:K286">E286</f>
        <v>5743.639999999999</v>
      </c>
      <c r="F285" s="188">
        <f t="shared" si="77"/>
        <v>-653.94</v>
      </c>
      <c r="G285" s="189">
        <f t="shared" si="77"/>
        <v>5089.7</v>
      </c>
      <c r="H285" s="188">
        <f t="shared" si="77"/>
        <v>0</v>
      </c>
      <c r="I285" s="189">
        <f t="shared" si="77"/>
        <v>5089.7</v>
      </c>
      <c r="J285" s="188">
        <f t="shared" si="77"/>
        <v>-219.044</v>
      </c>
      <c r="K285" s="189">
        <f t="shared" si="77"/>
        <v>4870.656</v>
      </c>
    </row>
    <row r="286" spans="1:11" s="96" customFormat="1" ht="37.5">
      <c r="A286" s="99" t="s">
        <v>492</v>
      </c>
      <c r="B286" s="133" t="s">
        <v>455</v>
      </c>
      <c r="C286" s="135" t="s">
        <v>493</v>
      </c>
      <c r="D286" s="135"/>
      <c r="E286" s="189">
        <f t="shared" si="77"/>
        <v>5743.639999999999</v>
      </c>
      <c r="F286" s="189">
        <f t="shared" si="77"/>
        <v>-653.94</v>
      </c>
      <c r="G286" s="189">
        <f t="shared" si="77"/>
        <v>5089.7</v>
      </c>
      <c r="H286" s="189">
        <f t="shared" si="77"/>
        <v>0</v>
      </c>
      <c r="I286" s="189">
        <f t="shared" si="77"/>
        <v>5089.7</v>
      </c>
      <c r="J286" s="189">
        <f t="shared" si="77"/>
        <v>-219.044</v>
      </c>
      <c r="K286" s="189">
        <f t="shared" si="77"/>
        <v>4870.656</v>
      </c>
    </row>
    <row r="287" spans="1:11" s="96" customFormat="1" ht="37.5">
      <c r="A287" s="89" t="s">
        <v>494</v>
      </c>
      <c r="B287" s="18" t="s">
        <v>455</v>
      </c>
      <c r="C287" s="20" t="s">
        <v>495</v>
      </c>
      <c r="D287" s="20"/>
      <c r="E287" s="181">
        <f aca="true" t="shared" si="78" ref="E287:K287">E288+E289+E290</f>
        <v>5743.639999999999</v>
      </c>
      <c r="F287" s="181">
        <f t="shared" si="78"/>
        <v>-653.94</v>
      </c>
      <c r="G287" s="181">
        <f t="shared" si="78"/>
        <v>5089.7</v>
      </c>
      <c r="H287" s="181">
        <f t="shared" si="78"/>
        <v>0</v>
      </c>
      <c r="I287" s="181">
        <f t="shared" si="78"/>
        <v>5089.7</v>
      </c>
      <c r="J287" s="181">
        <f t="shared" si="78"/>
        <v>-219.044</v>
      </c>
      <c r="K287" s="181">
        <f t="shared" si="78"/>
        <v>4870.656</v>
      </c>
    </row>
    <row r="288" spans="1:11" s="96" customFormat="1" ht="93.75">
      <c r="A288" s="89" t="s">
        <v>255</v>
      </c>
      <c r="B288" s="18" t="s">
        <v>455</v>
      </c>
      <c r="C288" s="20" t="s">
        <v>495</v>
      </c>
      <c r="D288" s="18" t="s">
        <v>256</v>
      </c>
      <c r="E288" s="181">
        <v>5449.459</v>
      </c>
      <c r="F288" s="182">
        <v>-653.94</v>
      </c>
      <c r="G288" s="181">
        <f>E288+F288</f>
        <v>4795.519</v>
      </c>
      <c r="H288" s="182"/>
      <c r="I288" s="181">
        <f>G288+H288</f>
        <v>4795.519</v>
      </c>
      <c r="J288" s="182">
        <v>-219.044</v>
      </c>
      <c r="K288" s="181">
        <f>I288+J288</f>
        <v>4576.475</v>
      </c>
    </row>
    <row r="289" spans="1:11" s="96" customFormat="1" ht="37.5">
      <c r="A289" s="89" t="s">
        <v>259</v>
      </c>
      <c r="B289" s="18" t="s">
        <v>455</v>
      </c>
      <c r="C289" s="20" t="s">
        <v>495</v>
      </c>
      <c r="D289" s="18" t="s">
        <v>260</v>
      </c>
      <c r="E289" s="181">
        <v>294.181</v>
      </c>
      <c r="F289" s="182"/>
      <c r="G289" s="181">
        <f>E289+F289</f>
        <v>294.181</v>
      </c>
      <c r="H289" s="182"/>
      <c r="I289" s="181">
        <f>G289+H289</f>
        <v>294.181</v>
      </c>
      <c r="J289" s="182"/>
      <c r="K289" s="181">
        <f>I289+J289</f>
        <v>294.181</v>
      </c>
    </row>
    <row r="290" spans="1:11" s="96" customFormat="1" ht="18.75">
      <c r="A290" s="89" t="s">
        <v>269</v>
      </c>
      <c r="B290" s="18" t="s">
        <v>455</v>
      </c>
      <c r="C290" s="20" t="s">
        <v>495</v>
      </c>
      <c r="D290" s="18" t="s">
        <v>270</v>
      </c>
      <c r="E290" s="181"/>
      <c r="F290" s="182"/>
      <c r="G290" s="181">
        <f>E290+F290</f>
        <v>0</v>
      </c>
      <c r="H290" s="182"/>
      <c r="I290" s="181">
        <f>G290+H290</f>
        <v>0</v>
      </c>
      <c r="J290" s="182"/>
      <c r="K290" s="181">
        <f>I290+J290</f>
        <v>0</v>
      </c>
    </row>
    <row r="291" spans="1:11" s="96" customFormat="1" ht="19.5">
      <c r="A291" s="98" t="s">
        <v>251</v>
      </c>
      <c r="B291" s="133" t="s">
        <v>455</v>
      </c>
      <c r="C291" s="133" t="s">
        <v>348</v>
      </c>
      <c r="D291" s="133" t="s">
        <v>349</v>
      </c>
      <c r="E291" s="189">
        <f aca="true" t="shared" si="79" ref="E291:K291">E292</f>
        <v>9.5</v>
      </c>
      <c r="F291" s="188">
        <f t="shared" si="79"/>
        <v>0</v>
      </c>
      <c r="G291" s="189">
        <f t="shared" si="79"/>
        <v>9.5</v>
      </c>
      <c r="H291" s="188">
        <f t="shared" si="79"/>
        <v>-0.1</v>
      </c>
      <c r="I291" s="189">
        <f t="shared" si="79"/>
        <v>9.4</v>
      </c>
      <c r="J291" s="188">
        <f t="shared" si="79"/>
        <v>0</v>
      </c>
      <c r="K291" s="189">
        <f t="shared" si="79"/>
        <v>9.4</v>
      </c>
    </row>
    <row r="292" spans="1:11" s="96" customFormat="1" ht="18.75">
      <c r="A292" s="89" t="s">
        <v>350</v>
      </c>
      <c r="B292" s="133" t="s">
        <v>455</v>
      </c>
      <c r="C292" s="133" t="s">
        <v>351</v>
      </c>
      <c r="D292" s="133"/>
      <c r="E292" s="189">
        <f>E293</f>
        <v>9.5</v>
      </c>
      <c r="F292" s="188">
        <f>F293</f>
        <v>0</v>
      </c>
      <c r="G292" s="189">
        <f>E292+F292</f>
        <v>9.5</v>
      </c>
      <c r="H292" s="188">
        <f>H293</f>
        <v>-0.1</v>
      </c>
      <c r="I292" s="189">
        <f>G292+H292</f>
        <v>9.4</v>
      </c>
      <c r="J292" s="188">
        <f>J293</f>
        <v>0</v>
      </c>
      <c r="K292" s="189">
        <f>I292+J292</f>
        <v>9.4</v>
      </c>
    </row>
    <row r="293" spans="1:11" s="96" customFormat="1" ht="37.5">
      <c r="A293" s="89" t="s">
        <v>259</v>
      </c>
      <c r="B293" s="18" t="s">
        <v>455</v>
      </c>
      <c r="C293" s="18" t="s">
        <v>498</v>
      </c>
      <c r="D293" s="18" t="s">
        <v>260</v>
      </c>
      <c r="E293" s="181">
        <v>9.5</v>
      </c>
      <c r="F293" s="182"/>
      <c r="G293" s="181">
        <f>E293+F293</f>
        <v>9.5</v>
      </c>
      <c r="H293" s="287">
        <v>-0.1</v>
      </c>
      <c r="I293" s="181">
        <f>G293+H293</f>
        <v>9.4</v>
      </c>
      <c r="J293" s="287"/>
      <c r="K293" s="181">
        <f>I293+J293</f>
        <v>9.4</v>
      </c>
    </row>
    <row r="294" spans="1:11" s="96" customFormat="1" ht="56.25">
      <c r="A294" s="17" t="s">
        <v>499</v>
      </c>
      <c r="B294" s="198" t="s">
        <v>500</v>
      </c>
      <c r="C294" s="198"/>
      <c r="D294" s="137"/>
      <c r="E294" s="191">
        <f>E295+E417+E423</f>
        <v>401180.12799999997</v>
      </c>
      <c r="F294" s="191">
        <f>F295+F417+F423</f>
        <v>727.7</v>
      </c>
      <c r="G294" s="191">
        <f>E294+F294</f>
        <v>401907.828</v>
      </c>
      <c r="H294" s="191">
        <f>H295+H417+H423</f>
        <v>-15598.8</v>
      </c>
      <c r="I294" s="191">
        <f>G294+H294</f>
        <v>386309.028</v>
      </c>
      <c r="J294" s="191">
        <f>J295+J417+J423</f>
        <v>0</v>
      </c>
      <c r="K294" s="191">
        <f>I294+J294</f>
        <v>386309.028</v>
      </c>
    </row>
    <row r="295" spans="1:11" s="96" customFormat="1" ht="39">
      <c r="A295" s="192" t="s">
        <v>501</v>
      </c>
      <c r="B295" s="135" t="s">
        <v>500</v>
      </c>
      <c r="C295" s="135" t="s">
        <v>502</v>
      </c>
      <c r="D295" s="134"/>
      <c r="E295" s="189">
        <f>E296+E327+E362+E392+E401+E408+S345</f>
        <v>395363.72799999994</v>
      </c>
      <c r="F295" s="189">
        <f>F296+F327+F362+F392+F401+F408</f>
        <v>727.7</v>
      </c>
      <c r="G295" s="189">
        <f>E295+F295</f>
        <v>396091.42799999996</v>
      </c>
      <c r="H295" s="189">
        <f>H296+H327+H362+H392+H401+H408</f>
        <v>-15598.5</v>
      </c>
      <c r="I295" s="189">
        <f>G295+H295</f>
        <v>380492.92799999996</v>
      </c>
      <c r="J295" s="189">
        <f>J296+J327+J362+J392+J401+J408</f>
        <v>0</v>
      </c>
      <c r="K295" s="189">
        <f>I295+J295</f>
        <v>380492.92799999996</v>
      </c>
    </row>
    <row r="296" spans="1:11" s="96" customFormat="1" ht="37.5">
      <c r="A296" s="186" t="s">
        <v>503</v>
      </c>
      <c r="B296" s="135" t="s">
        <v>547</v>
      </c>
      <c r="C296" s="135" t="s">
        <v>504</v>
      </c>
      <c r="D296" s="134"/>
      <c r="E296" s="189">
        <f>E297+E303+E305+E307+E309+E313+E315+E319+E321+E323+E325+E317</f>
        <v>136106.00000000003</v>
      </c>
      <c r="F296" s="189">
        <f>F297+F303+F305+F307+F309+F313+F315+F319+F321+F323+F325+F317</f>
        <v>-927.6</v>
      </c>
      <c r="G296" s="189">
        <f>E296+F296+G301</f>
        <v>135178.40000000002</v>
      </c>
      <c r="H296" s="189">
        <f>H297+H303+H305+H307+H309+H313+H315+H319+H321+H323+H325+H317+H301</f>
        <v>-21786.3</v>
      </c>
      <c r="I296" s="189">
        <f>G296+H296</f>
        <v>113392.10000000002</v>
      </c>
      <c r="J296" s="189">
        <f>J297+J303+J305+J307+J309+J313+J315+J319+J321+J323+J325+J317+J301</f>
        <v>0</v>
      </c>
      <c r="K296" s="189">
        <f>I296+J296</f>
        <v>113392.10000000002</v>
      </c>
    </row>
    <row r="297" spans="1:11" s="96" customFormat="1" ht="56.25">
      <c r="A297" s="21" t="s">
        <v>505</v>
      </c>
      <c r="B297" s="20" t="s">
        <v>500</v>
      </c>
      <c r="C297" s="20" t="s">
        <v>506</v>
      </c>
      <c r="D297" s="19"/>
      <c r="E297" s="181">
        <f aca="true" t="shared" si="80" ref="E297:K297">E298</f>
        <v>38711.3</v>
      </c>
      <c r="F297" s="181">
        <f t="shared" si="80"/>
        <v>0</v>
      </c>
      <c r="G297" s="181">
        <f t="shared" si="80"/>
        <v>38711.3</v>
      </c>
      <c r="H297" s="181">
        <f t="shared" si="80"/>
        <v>-50</v>
      </c>
      <c r="I297" s="181">
        <f t="shared" si="80"/>
        <v>38661.3</v>
      </c>
      <c r="J297" s="181">
        <f t="shared" si="80"/>
        <v>-29.182</v>
      </c>
      <c r="K297" s="181">
        <f t="shared" si="80"/>
        <v>38632.118</v>
      </c>
    </row>
    <row r="298" spans="1:11" s="96" customFormat="1" ht="56.25">
      <c r="A298" s="89" t="s">
        <v>389</v>
      </c>
      <c r="B298" s="20" t="s">
        <v>500</v>
      </c>
      <c r="C298" s="20" t="s">
        <v>506</v>
      </c>
      <c r="D298" s="20" t="s">
        <v>369</v>
      </c>
      <c r="E298" s="181">
        <v>38711.3</v>
      </c>
      <c r="F298" s="181">
        <v>0</v>
      </c>
      <c r="G298" s="181">
        <f>E298+F298</f>
        <v>38711.3</v>
      </c>
      <c r="H298" s="181">
        <v>-50</v>
      </c>
      <c r="I298" s="181">
        <f>G298+H298</f>
        <v>38661.3</v>
      </c>
      <c r="J298" s="181">
        <v>-29.182</v>
      </c>
      <c r="K298" s="181">
        <f>I298+J298</f>
        <v>38632.118</v>
      </c>
    </row>
    <row r="299" spans="1:11" s="96" customFormat="1" ht="37.5">
      <c r="A299" s="21" t="s">
        <v>507</v>
      </c>
      <c r="B299" s="20" t="s">
        <v>500</v>
      </c>
      <c r="C299" s="20" t="s">
        <v>508</v>
      </c>
      <c r="D299" s="19"/>
      <c r="E299" s="181">
        <f aca="true" t="shared" si="81" ref="E299:K299">E300</f>
        <v>0</v>
      </c>
      <c r="F299" s="181">
        <f t="shared" si="81"/>
        <v>0</v>
      </c>
      <c r="G299" s="181">
        <f t="shared" si="81"/>
        <v>0</v>
      </c>
      <c r="H299" s="181">
        <f t="shared" si="81"/>
        <v>0</v>
      </c>
      <c r="I299" s="181">
        <f t="shared" si="81"/>
        <v>0</v>
      </c>
      <c r="J299" s="181">
        <f t="shared" si="81"/>
        <v>0</v>
      </c>
      <c r="K299" s="181">
        <f t="shared" si="81"/>
        <v>0</v>
      </c>
    </row>
    <row r="300" spans="1:11" s="96" customFormat="1" ht="56.25">
      <c r="A300" s="89" t="s">
        <v>389</v>
      </c>
      <c r="B300" s="20" t="s">
        <v>500</v>
      </c>
      <c r="C300" s="20" t="s">
        <v>508</v>
      </c>
      <c r="D300" s="20" t="s">
        <v>369</v>
      </c>
      <c r="E300" s="181">
        <v>0</v>
      </c>
      <c r="F300" s="181">
        <v>0</v>
      </c>
      <c r="G300" s="181">
        <f>E300+F300</f>
        <v>0</v>
      </c>
      <c r="H300" s="181">
        <v>0</v>
      </c>
      <c r="I300" s="181">
        <f>G300+H300</f>
        <v>0</v>
      </c>
      <c r="J300" s="181">
        <v>0</v>
      </c>
      <c r="K300" s="181">
        <f>I300+J300</f>
        <v>0</v>
      </c>
    </row>
    <row r="301" spans="1:11" s="96" customFormat="1" ht="37.5">
      <c r="A301" s="89" t="s">
        <v>517</v>
      </c>
      <c r="B301" s="20" t="s">
        <v>500</v>
      </c>
      <c r="C301" s="20" t="s">
        <v>850</v>
      </c>
      <c r="D301" s="20"/>
      <c r="E301" s="181"/>
      <c r="F301" s="181"/>
      <c r="G301" s="181">
        <f>G302</f>
        <v>0</v>
      </c>
      <c r="H301" s="181">
        <f>H302</f>
        <v>1050</v>
      </c>
      <c r="I301" s="181">
        <f>G301+H301</f>
        <v>1050</v>
      </c>
      <c r="J301" s="181">
        <f>J302</f>
        <v>29.182</v>
      </c>
      <c r="K301" s="181">
        <f>I301+J301</f>
        <v>1079.182</v>
      </c>
    </row>
    <row r="302" spans="1:11" s="96" customFormat="1" ht="56.25">
      <c r="A302" s="89" t="s">
        <v>389</v>
      </c>
      <c r="B302" s="20" t="s">
        <v>500</v>
      </c>
      <c r="C302" s="20" t="s">
        <v>850</v>
      </c>
      <c r="D302" s="20" t="s">
        <v>369</v>
      </c>
      <c r="E302" s="181"/>
      <c r="F302" s="181"/>
      <c r="G302" s="181"/>
      <c r="H302" s="181">
        <f>1000+50</f>
        <v>1050</v>
      </c>
      <c r="I302" s="181">
        <f>G302+H302</f>
        <v>1050</v>
      </c>
      <c r="J302" s="181">
        <v>29.182</v>
      </c>
      <c r="K302" s="181">
        <f>I302+J302</f>
        <v>1079.182</v>
      </c>
    </row>
    <row r="303" spans="1:11" s="96" customFormat="1" ht="37.5">
      <c r="A303" s="89" t="s">
        <v>509</v>
      </c>
      <c r="B303" s="20" t="s">
        <v>500</v>
      </c>
      <c r="C303" s="20" t="s">
        <v>510</v>
      </c>
      <c r="D303" s="20"/>
      <c r="E303" s="181">
        <f aca="true" t="shared" si="82" ref="E303:K303">E304</f>
        <v>725</v>
      </c>
      <c r="F303" s="181">
        <f t="shared" si="82"/>
        <v>5</v>
      </c>
      <c r="G303" s="181">
        <f t="shared" si="82"/>
        <v>730</v>
      </c>
      <c r="H303" s="181">
        <f t="shared" si="82"/>
        <v>0</v>
      </c>
      <c r="I303" s="181">
        <f t="shared" si="82"/>
        <v>730</v>
      </c>
      <c r="J303" s="181">
        <f t="shared" si="82"/>
        <v>0</v>
      </c>
      <c r="K303" s="181">
        <f t="shared" si="82"/>
        <v>730</v>
      </c>
    </row>
    <row r="304" spans="1:11" s="96" customFormat="1" ht="56.25">
      <c r="A304" s="89" t="s">
        <v>389</v>
      </c>
      <c r="B304" s="20" t="s">
        <v>500</v>
      </c>
      <c r="C304" s="20" t="s">
        <v>510</v>
      </c>
      <c r="D304" s="24">
        <v>600</v>
      </c>
      <c r="E304" s="181">
        <v>725</v>
      </c>
      <c r="F304" s="181">
        <v>5</v>
      </c>
      <c r="G304" s="181">
        <f>E304+F304</f>
        <v>730</v>
      </c>
      <c r="H304" s="181"/>
      <c r="I304" s="181">
        <f>G304+H304</f>
        <v>730</v>
      </c>
      <c r="J304" s="181"/>
      <c r="K304" s="181">
        <f>I304+J304</f>
        <v>730</v>
      </c>
    </row>
    <row r="305" spans="1:11" s="96" customFormat="1" ht="37.5">
      <c r="A305" s="89" t="s">
        <v>511</v>
      </c>
      <c r="B305" s="18" t="s">
        <v>500</v>
      </c>
      <c r="C305" s="20" t="s">
        <v>512</v>
      </c>
      <c r="D305" s="20"/>
      <c r="E305" s="181">
        <f aca="true" t="shared" si="83" ref="E305:K305">E306</f>
        <v>1000</v>
      </c>
      <c r="F305" s="181">
        <f t="shared" si="83"/>
        <v>0</v>
      </c>
      <c r="G305" s="181">
        <f t="shared" si="83"/>
        <v>1000</v>
      </c>
      <c r="H305" s="181">
        <f t="shared" si="83"/>
        <v>-1000</v>
      </c>
      <c r="I305" s="181">
        <f t="shared" si="83"/>
        <v>0</v>
      </c>
      <c r="J305" s="181">
        <f t="shared" si="83"/>
        <v>0</v>
      </c>
      <c r="K305" s="181">
        <f t="shared" si="83"/>
        <v>0</v>
      </c>
    </row>
    <row r="306" spans="1:11" s="96" customFormat="1" ht="56.25">
      <c r="A306" s="89" t="s">
        <v>389</v>
      </c>
      <c r="B306" s="20" t="s">
        <v>500</v>
      </c>
      <c r="C306" s="20" t="s">
        <v>512</v>
      </c>
      <c r="D306" s="24">
        <v>600</v>
      </c>
      <c r="E306" s="181">
        <v>1000</v>
      </c>
      <c r="F306" s="181"/>
      <c r="G306" s="181">
        <f>E306+F306</f>
        <v>1000</v>
      </c>
      <c r="H306" s="181">
        <v>-1000</v>
      </c>
      <c r="I306" s="181">
        <f>G306+H306</f>
        <v>0</v>
      </c>
      <c r="J306" s="181"/>
      <c r="K306" s="181">
        <f>I306+J306</f>
        <v>0</v>
      </c>
    </row>
    <row r="307" spans="1:11" s="96" customFormat="1" ht="37.5">
      <c r="A307" s="89" t="s">
        <v>513</v>
      </c>
      <c r="B307" s="20" t="s">
        <v>500</v>
      </c>
      <c r="C307" s="20" t="s">
        <v>514</v>
      </c>
      <c r="D307" s="20"/>
      <c r="E307" s="181">
        <f aca="true" t="shared" si="84" ref="E307:K307">E308</f>
        <v>15</v>
      </c>
      <c r="F307" s="181">
        <f t="shared" si="84"/>
        <v>0</v>
      </c>
      <c r="G307" s="181">
        <f t="shared" si="84"/>
        <v>15</v>
      </c>
      <c r="H307" s="181">
        <f t="shared" si="84"/>
        <v>0</v>
      </c>
      <c r="I307" s="181">
        <f t="shared" si="84"/>
        <v>15</v>
      </c>
      <c r="J307" s="181">
        <f t="shared" si="84"/>
        <v>0</v>
      </c>
      <c r="K307" s="181">
        <f t="shared" si="84"/>
        <v>15</v>
      </c>
    </row>
    <row r="308" spans="1:11" s="96" customFormat="1" ht="37.5">
      <c r="A308" s="89" t="s">
        <v>259</v>
      </c>
      <c r="B308" s="20" t="s">
        <v>500</v>
      </c>
      <c r="C308" s="20" t="s">
        <v>514</v>
      </c>
      <c r="D308" s="24">
        <v>200</v>
      </c>
      <c r="E308" s="181">
        <v>15</v>
      </c>
      <c r="F308" s="181">
        <v>0</v>
      </c>
      <c r="G308" s="181">
        <f>E308+F308</f>
        <v>15</v>
      </c>
      <c r="H308" s="181">
        <v>0</v>
      </c>
      <c r="I308" s="181">
        <f>G308+H308</f>
        <v>15</v>
      </c>
      <c r="J308" s="181">
        <v>0</v>
      </c>
      <c r="K308" s="181">
        <f>I308+J308</f>
        <v>15</v>
      </c>
    </row>
    <row r="309" spans="1:11" s="96" customFormat="1" ht="56.25">
      <c r="A309" s="89" t="s">
        <v>515</v>
      </c>
      <c r="B309" s="20" t="s">
        <v>500</v>
      </c>
      <c r="C309" s="20" t="s">
        <v>516</v>
      </c>
      <c r="D309" s="20"/>
      <c r="E309" s="181">
        <f>E310+E311+E312</f>
        <v>386</v>
      </c>
      <c r="F309" s="181">
        <f>F310+F311+F312</f>
        <v>0</v>
      </c>
      <c r="G309" s="181">
        <f>E309+F309</f>
        <v>386</v>
      </c>
      <c r="H309" s="181">
        <f>H310+H311+H312</f>
        <v>0</v>
      </c>
      <c r="I309" s="181">
        <f>G309+H309</f>
        <v>386</v>
      </c>
      <c r="J309" s="181">
        <f>J310+J311+J312</f>
        <v>0</v>
      </c>
      <c r="K309" s="181">
        <f>I309+J309</f>
        <v>386</v>
      </c>
    </row>
    <row r="310" spans="1:11" s="96" customFormat="1" ht="37.5">
      <c r="A310" s="89" t="s">
        <v>259</v>
      </c>
      <c r="B310" s="20" t="s">
        <v>500</v>
      </c>
      <c r="C310" s="20" t="s">
        <v>516</v>
      </c>
      <c r="D310" s="20" t="s">
        <v>260</v>
      </c>
      <c r="E310" s="181">
        <v>80</v>
      </c>
      <c r="F310" s="181"/>
      <c r="G310" s="181">
        <f>E310+F310</f>
        <v>80</v>
      </c>
      <c r="H310" s="181"/>
      <c r="I310" s="181">
        <f>G310+H310</f>
        <v>80</v>
      </c>
      <c r="J310" s="181"/>
      <c r="K310" s="181">
        <f>I310+J310</f>
        <v>80</v>
      </c>
    </row>
    <row r="311" spans="1:11" s="96" customFormat="1" ht="37.5">
      <c r="A311" s="89" t="s">
        <v>305</v>
      </c>
      <c r="B311" s="20" t="s">
        <v>500</v>
      </c>
      <c r="C311" s="20" t="s">
        <v>516</v>
      </c>
      <c r="D311" s="20" t="s">
        <v>306</v>
      </c>
      <c r="E311" s="181"/>
      <c r="F311" s="181"/>
      <c r="G311" s="181">
        <f>E311+F311</f>
        <v>0</v>
      </c>
      <c r="H311" s="181"/>
      <c r="I311" s="181">
        <f>G311+H311</f>
        <v>0</v>
      </c>
      <c r="J311" s="181"/>
      <c r="K311" s="181">
        <f>I311+J311</f>
        <v>0</v>
      </c>
    </row>
    <row r="312" spans="1:11" s="96" customFormat="1" ht="56.25">
      <c r="A312" s="89" t="s">
        <v>389</v>
      </c>
      <c r="B312" s="20" t="s">
        <v>500</v>
      </c>
      <c r="C312" s="20" t="s">
        <v>516</v>
      </c>
      <c r="D312" s="20" t="s">
        <v>369</v>
      </c>
      <c r="E312" s="181">
        <v>306</v>
      </c>
      <c r="F312" s="181"/>
      <c r="G312" s="181">
        <f>E312+F312</f>
        <v>306</v>
      </c>
      <c r="H312" s="181"/>
      <c r="I312" s="181">
        <f>G312+H312</f>
        <v>306</v>
      </c>
      <c r="J312" s="181"/>
      <c r="K312" s="181">
        <f>I312+J312</f>
        <v>306</v>
      </c>
    </row>
    <row r="313" spans="1:11" s="96" customFormat="1" ht="37.5">
      <c r="A313" s="89" t="s">
        <v>517</v>
      </c>
      <c r="B313" s="20" t="s">
        <v>500</v>
      </c>
      <c r="C313" s="20" t="s">
        <v>518</v>
      </c>
      <c r="D313" s="20"/>
      <c r="E313" s="181">
        <f aca="true" t="shared" si="85" ref="E313:K313">E314</f>
        <v>0</v>
      </c>
      <c r="F313" s="181">
        <f t="shared" si="85"/>
        <v>0</v>
      </c>
      <c r="G313" s="181">
        <f t="shared" si="85"/>
        <v>0</v>
      </c>
      <c r="H313" s="181">
        <f t="shared" si="85"/>
        <v>0</v>
      </c>
      <c r="I313" s="181">
        <f t="shared" si="85"/>
        <v>0</v>
      </c>
      <c r="J313" s="181">
        <f t="shared" si="85"/>
        <v>0</v>
      </c>
      <c r="K313" s="181">
        <f t="shared" si="85"/>
        <v>0</v>
      </c>
    </row>
    <row r="314" spans="1:11" s="96" customFormat="1" ht="56.25">
      <c r="A314" s="89" t="s">
        <v>389</v>
      </c>
      <c r="B314" s="20" t="s">
        <v>500</v>
      </c>
      <c r="C314" s="20" t="s">
        <v>518</v>
      </c>
      <c r="D314" s="20" t="s">
        <v>369</v>
      </c>
      <c r="E314" s="181"/>
      <c r="F314" s="181"/>
      <c r="G314" s="181">
        <f aca="true" t="shared" si="86" ref="G314:G322">E314+F314</f>
        <v>0</v>
      </c>
      <c r="H314" s="181"/>
      <c r="I314" s="181">
        <f aca="true" t="shared" si="87" ref="I314:I322">G314+H314</f>
        <v>0</v>
      </c>
      <c r="J314" s="181"/>
      <c r="K314" s="181">
        <f aca="true" t="shared" si="88" ref="K314:K322">I314+J314</f>
        <v>0</v>
      </c>
    </row>
    <row r="315" spans="1:11" s="96" customFormat="1" ht="37.5">
      <c r="A315" s="89" t="s">
        <v>737</v>
      </c>
      <c r="B315" s="20" t="s">
        <v>500</v>
      </c>
      <c r="C315" s="20" t="s">
        <v>738</v>
      </c>
      <c r="D315" s="20"/>
      <c r="E315" s="181">
        <f>E316</f>
        <v>1011.3</v>
      </c>
      <c r="F315" s="181">
        <f>F316</f>
        <v>-932.6</v>
      </c>
      <c r="G315" s="181">
        <f t="shared" si="86"/>
        <v>78.69999999999993</v>
      </c>
      <c r="H315" s="181">
        <f>H316</f>
        <v>0</v>
      </c>
      <c r="I315" s="181">
        <f t="shared" si="87"/>
        <v>78.69999999999993</v>
      </c>
      <c r="J315" s="181">
        <f>J316</f>
        <v>0</v>
      </c>
      <c r="K315" s="181">
        <f t="shared" si="88"/>
        <v>78.69999999999993</v>
      </c>
    </row>
    <row r="316" spans="1:11" s="96" customFormat="1" ht="56.25">
      <c r="A316" s="89" t="s">
        <v>389</v>
      </c>
      <c r="B316" s="20" t="s">
        <v>500</v>
      </c>
      <c r="C316" s="20" t="s">
        <v>738</v>
      </c>
      <c r="D316" s="20" t="s">
        <v>369</v>
      </c>
      <c r="E316" s="181">
        <v>1011.3</v>
      </c>
      <c r="F316" s="181">
        <v>-932.6</v>
      </c>
      <c r="G316" s="181">
        <f t="shared" si="86"/>
        <v>78.69999999999993</v>
      </c>
      <c r="H316" s="181"/>
      <c r="I316" s="181">
        <f t="shared" si="87"/>
        <v>78.69999999999993</v>
      </c>
      <c r="J316" s="181"/>
      <c r="K316" s="181">
        <f t="shared" si="88"/>
        <v>78.69999999999993</v>
      </c>
    </row>
    <row r="317" spans="1:11" s="96" customFormat="1" ht="18.75">
      <c r="A317" s="186" t="s">
        <v>794</v>
      </c>
      <c r="B317" s="20" t="s">
        <v>500</v>
      </c>
      <c r="C317" s="20" t="s">
        <v>795</v>
      </c>
      <c r="D317" s="20"/>
      <c r="E317" s="181">
        <f>E318</f>
        <v>94.5</v>
      </c>
      <c r="F317" s="181">
        <f>F318</f>
        <v>0</v>
      </c>
      <c r="G317" s="181">
        <f>E317+F317</f>
        <v>94.5</v>
      </c>
      <c r="H317" s="181">
        <f>H318</f>
        <v>0</v>
      </c>
      <c r="I317" s="181">
        <f t="shared" si="87"/>
        <v>94.5</v>
      </c>
      <c r="J317" s="181">
        <f>J318</f>
        <v>0</v>
      </c>
      <c r="K317" s="181">
        <f t="shared" si="88"/>
        <v>94.5</v>
      </c>
    </row>
    <row r="318" spans="1:11" s="96" customFormat="1" ht="56.25">
      <c r="A318" s="89" t="s">
        <v>389</v>
      </c>
      <c r="B318" s="20" t="s">
        <v>500</v>
      </c>
      <c r="C318" s="20" t="s">
        <v>795</v>
      </c>
      <c r="D318" s="20" t="s">
        <v>369</v>
      </c>
      <c r="E318" s="181">
        <v>94.5</v>
      </c>
      <c r="F318" s="181"/>
      <c r="G318" s="181">
        <f>E318+F318</f>
        <v>94.5</v>
      </c>
      <c r="H318" s="181"/>
      <c r="I318" s="181">
        <f t="shared" si="87"/>
        <v>94.5</v>
      </c>
      <c r="J318" s="181"/>
      <c r="K318" s="181">
        <f t="shared" si="88"/>
        <v>94.5</v>
      </c>
    </row>
    <row r="319" spans="1:11" s="96" customFormat="1" ht="93.75">
      <c r="A319" s="89" t="s">
        <v>519</v>
      </c>
      <c r="B319" s="20" t="s">
        <v>500</v>
      </c>
      <c r="C319" s="20" t="s">
        <v>520</v>
      </c>
      <c r="D319" s="20"/>
      <c r="E319" s="181">
        <f>E320</f>
        <v>0</v>
      </c>
      <c r="F319" s="181">
        <f>F320</f>
        <v>0</v>
      </c>
      <c r="G319" s="181">
        <f t="shared" si="86"/>
        <v>0</v>
      </c>
      <c r="H319" s="181">
        <f>H320</f>
        <v>0</v>
      </c>
      <c r="I319" s="181">
        <f t="shared" si="87"/>
        <v>0</v>
      </c>
      <c r="J319" s="181">
        <f>J320</f>
        <v>0</v>
      </c>
      <c r="K319" s="181">
        <f t="shared" si="88"/>
        <v>0</v>
      </c>
    </row>
    <row r="320" spans="1:11" s="96" customFormat="1" ht="56.25">
      <c r="A320" s="89" t="s">
        <v>389</v>
      </c>
      <c r="B320" s="20" t="s">
        <v>500</v>
      </c>
      <c r="C320" s="20" t="s">
        <v>520</v>
      </c>
      <c r="D320" s="20" t="s">
        <v>369</v>
      </c>
      <c r="E320" s="181"/>
      <c r="F320" s="181">
        <v>0</v>
      </c>
      <c r="G320" s="181">
        <f t="shared" si="86"/>
        <v>0</v>
      </c>
      <c r="H320" s="181">
        <v>0</v>
      </c>
      <c r="I320" s="181">
        <f t="shared" si="87"/>
        <v>0</v>
      </c>
      <c r="J320" s="181">
        <v>0</v>
      </c>
      <c r="K320" s="181">
        <f t="shared" si="88"/>
        <v>0</v>
      </c>
    </row>
    <row r="321" spans="1:11" s="96" customFormat="1" ht="56.25">
      <c r="A321" s="89" t="s">
        <v>521</v>
      </c>
      <c r="B321" s="20" t="s">
        <v>500</v>
      </c>
      <c r="C321" s="20" t="s">
        <v>522</v>
      </c>
      <c r="D321" s="20"/>
      <c r="E321" s="181">
        <f>E322</f>
        <v>0</v>
      </c>
      <c r="F321" s="181">
        <f>F322</f>
        <v>0</v>
      </c>
      <c r="G321" s="181">
        <f t="shared" si="86"/>
        <v>0</v>
      </c>
      <c r="H321" s="181">
        <f>H322</f>
        <v>0</v>
      </c>
      <c r="I321" s="181">
        <f t="shared" si="87"/>
        <v>0</v>
      </c>
      <c r="J321" s="181">
        <f>J322</f>
        <v>0</v>
      </c>
      <c r="K321" s="181">
        <f t="shared" si="88"/>
        <v>0</v>
      </c>
    </row>
    <row r="322" spans="1:11" s="96" customFormat="1" ht="56.25">
      <c r="A322" s="89" t="s">
        <v>389</v>
      </c>
      <c r="B322" s="20" t="s">
        <v>500</v>
      </c>
      <c r="C322" s="20" t="s">
        <v>522</v>
      </c>
      <c r="D322" s="20" t="s">
        <v>369</v>
      </c>
      <c r="E322" s="181"/>
      <c r="F322" s="181"/>
      <c r="G322" s="181">
        <f t="shared" si="86"/>
        <v>0</v>
      </c>
      <c r="H322" s="181"/>
      <c r="I322" s="181">
        <f t="shared" si="87"/>
        <v>0</v>
      </c>
      <c r="J322" s="181"/>
      <c r="K322" s="181">
        <f t="shared" si="88"/>
        <v>0</v>
      </c>
    </row>
    <row r="323" spans="1:11" s="96" customFormat="1" ht="56.25">
      <c r="A323" s="89" t="s">
        <v>523</v>
      </c>
      <c r="B323" s="18" t="s">
        <v>500</v>
      </c>
      <c r="C323" s="18" t="s">
        <v>524</v>
      </c>
      <c r="D323" s="20"/>
      <c r="E323" s="181">
        <f aca="true" t="shared" si="89" ref="E323:K323">E324</f>
        <v>89499.3</v>
      </c>
      <c r="F323" s="181">
        <f t="shared" si="89"/>
        <v>0</v>
      </c>
      <c r="G323" s="181">
        <f t="shared" si="89"/>
        <v>89499.3</v>
      </c>
      <c r="H323" s="181">
        <f t="shared" si="89"/>
        <v>-21786.3</v>
      </c>
      <c r="I323" s="181">
        <f t="shared" si="89"/>
        <v>67713</v>
      </c>
      <c r="J323" s="181">
        <f t="shared" si="89"/>
        <v>0</v>
      </c>
      <c r="K323" s="181">
        <f t="shared" si="89"/>
        <v>67713</v>
      </c>
    </row>
    <row r="324" spans="1:11" s="96" customFormat="1" ht="56.25">
      <c r="A324" s="89" t="s">
        <v>389</v>
      </c>
      <c r="B324" s="20" t="s">
        <v>500</v>
      </c>
      <c r="C324" s="20" t="s">
        <v>524</v>
      </c>
      <c r="D324" s="20" t="s">
        <v>369</v>
      </c>
      <c r="E324" s="181">
        <v>89499.3</v>
      </c>
      <c r="F324" s="181"/>
      <c r="G324" s="181">
        <f>E324+F324</f>
        <v>89499.3</v>
      </c>
      <c r="H324" s="181">
        <v>-21786.3</v>
      </c>
      <c r="I324" s="181">
        <f>G324+H324</f>
        <v>67713</v>
      </c>
      <c r="J324" s="181"/>
      <c r="K324" s="181">
        <f>I324+J324</f>
        <v>67713</v>
      </c>
    </row>
    <row r="325" spans="1:11" s="96" customFormat="1" ht="112.5">
      <c r="A325" s="89" t="s">
        <v>525</v>
      </c>
      <c r="B325" s="18" t="s">
        <v>500</v>
      </c>
      <c r="C325" s="18" t="s">
        <v>526</v>
      </c>
      <c r="D325" s="90"/>
      <c r="E325" s="181">
        <f aca="true" t="shared" si="90" ref="E325:K325">E326</f>
        <v>4663.6</v>
      </c>
      <c r="F325" s="181">
        <f t="shared" si="90"/>
        <v>0</v>
      </c>
      <c r="G325" s="181">
        <f t="shared" si="90"/>
        <v>4663.6</v>
      </c>
      <c r="H325" s="181">
        <f t="shared" si="90"/>
        <v>0</v>
      </c>
      <c r="I325" s="181">
        <f t="shared" si="90"/>
        <v>4663.6</v>
      </c>
      <c r="J325" s="181">
        <f t="shared" si="90"/>
        <v>0</v>
      </c>
      <c r="K325" s="181">
        <f t="shared" si="90"/>
        <v>4663.6</v>
      </c>
    </row>
    <row r="326" spans="1:11" s="96" customFormat="1" ht="56.25">
      <c r="A326" s="89" t="s">
        <v>389</v>
      </c>
      <c r="B326" s="18" t="s">
        <v>500</v>
      </c>
      <c r="C326" s="18" t="s">
        <v>526</v>
      </c>
      <c r="D326" s="24">
        <v>600</v>
      </c>
      <c r="E326" s="181">
        <v>4663.6</v>
      </c>
      <c r="F326" s="181"/>
      <c r="G326" s="181">
        <f>E326+F326</f>
        <v>4663.6</v>
      </c>
      <c r="H326" s="181"/>
      <c r="I326" s="181">
        <f>G326+H326</f>
        <v>4663.6</v>
      </c>
      <c r="J326" s="181"/>
      <c r="K326" s="181">
        <f>I326+J326</f>
        <v>4663.6</v>
      </c>
    </row>
    <row r="327" spans="1:11" s="96" customFormat="1" ht="39">
      <c r="A327" s="98" t="s">
        <v>527</v>
      </c>
      <c r="B327" s="135" t="s">
        <v>500</v>
      </c>
      <c r="C327" s="135" t="s">
        <v>528</v>
      </c>
      <c r="D327" s="135"/>
      <c r="E327" s="189">
        <f>E328+E330+E334+E336+E338+E340+E346+E349+E356+E358+E360+E343+E354+E352+E332</f>
        <v>216842.82799999998</v>
      </c>
      <c r="F327" s="189">
        <f>F328+F330+F334+F336+F338+F340+F346+F349+F356+F358+F360+F343+F354+F352+F332</f>
        <v>967.6</v>
      </c>
      <c r="G327" s="189">
        <f>E327+F327</f>
        <v>217810.42799999999</v>
      </c>
      <c r="H327" s="189">
        <f>H328+H330+H334+H336+H338+H340+H346+H349+H356+H358+H360+H343+H354+H352+H332</f>
        <v>6187.8</v>
      </c>
      <c r="I327" s="189">
        <f>G327+H327</f>
        <v>223998.22799999997</v>
      </c>
      <c r="J327" s="189">
        <f>J328+J330+J334+J336+J338+J340+J346+J349+J356+J358+J360+J343+J354+J352+J332</f>
        <v>272.044</v>
      </c>
      <c r="K327" s="189">
        <f>I327+J327</f>
        <v>224270.27199999997</v>
      </c>
    </row>
    <row r="328" spans="1:11" s="96" customFormat="1" ht="37.5">
      <c r="A328" s="89" t="s">
        <v>529</v>
      </c>
      <c r="B328" s="20" t="s">
        <v>500</v>
      </c>
      <c r="C328" s="20" t="s">
        <v>530</v>
      </c>
      <c r="D328" s="20"/>
      <c r="E328" s="181">
        <f aca="true" t="shared" si="91" ref="E328:K328">E329</f>
        <v>48869.728</v>
      </c>
      <c r="F328" s="181">
        <f t="shared" si="91"/>
        <v>0</v>
      </c>
      <c r="G328" s="181">
        <f t="shared" si="91"/>
        <v>48869.728</v>
      </c>
      <c r="H328" s="181">
        <f t="shared" si="91"/>
        <v>-200</v>
      </c>
      <c r="I328" s="181">
        <f t="shared" si="91"/>
        <v>48669.728</v>
      </c>
      <c r="J328" s="181">
        <f t="shared" si="91"/>
        <v>0</v>
      </c>
      <c r="K328" s="181">
        <f t="shared" si="91"/>
        <v>48669.728</v>
      </c>
    </row>
    <row r="329" spans="1:11" s="96" customFormat="1" ht="56.25">
      <c r="A329" s="89" t="s">
        <v>389</v>
      </c>
      <c r="B329" s="20" t="s">
        <v>500</v>
      </c>
      <c r="C329" s="20" t="s">
        <v>530</v>
      </c>
      <c r="D329" s="20" t="s">
        <v>369</v>
      </c>
      <c r="E329" s="181">
        <v>48869.728</v>
      </c>
      <c r="F329" s="181">
        <v>0</v>
      </c>
      <c r="G329" s="181">
        <f>E329+F329</f>
        <v>48869.728</v>
      </c>
      <c r="H329" s="181">
        <v>-200</v>
      </c>
      <c r="I329" s="181">
        <f>G329+H329</f>
        <v>48669.728</v>
      </c>
      <c r="J329" s="181"/>
      <c r="K329" s="181">
        <f>I329+J329</f>
        <v>48669.728</v>
      </c>
    </row>
    <row r="330" spans="1:11" s="96" customFormat="1" ht="18.75">
      <c r="A330" s="89" t="s">
        <v>531</v>
      </c>
      <c r="B330" s="20" t="s">
        <v>500</v>
      </c>
      <c r="C330" s="20" t="s">
        <v>532</v>
      </c>
      <c r="D330" s="20"/>
      <c r="E330" s="181">
        <f aca="true" t="shared" si="92" ref="E330:K330">E331</f>
        <v>1546.9</v>
      </c>
      <c r="F330" s="181">
        <f t="shared" si="92"/>
        <v>0</v>
      </c>
      <c r="G330" s="181">
        <f t="shared" si="92"/>
        <v>1546.9</v>
      </c>
      <c r="H330" s="181">
        <f t="shared" si="92"/>
        <v>0</v>
      </c>
      <c r="I330" s="181">
        <f t="shared" si="92"/>
        <v>1546.9</v>
      </c>
      <c r="J330" s="181">
        <f t="shared" si="92"/>
        <v>0</v>
      </c>
      <c r="K330" s="181">
        <f t="shared" si="92"/>
        <v>1546.9</v>
      </c>
    </row>
    <row r="331" spans="1:11" s="96" customFormat="1" ht="56.25">
      <c r="A331" s="89" t="s">
        <v>389</v>
      </c>
      <c r="B331" s="20" t="s">
        <v>500</v>
      </c>
      <c r="C331" s="20" t="s">
        <v>532</v>
      </c>
      <c r="D331" s="20" t="s">
        <v>369</v>
      </c>
      <c r="E331" s="181">
        <v>1546.9</v>
      </c>
      <c r="F331" s="181"/>
      <c r="G331" s="181">
        <f>E331+F331</f>
        <v>1546.9</v>
      </c>
      <c r="H331" s="181"/>
      <c r="I331" s="181">
        <f>G331+H331</f>
        <v>1546.9</v>
      </c>
      <c r="J331" s="181"/>
      <c r="K331" s="181">
        <f>I331+J331</f>
        <v>1546.9</v>
      </c>
    </row>
    <row r="332" spans="1:11" s="96" customFormat="1" ht="18.75">
      <c r="A332" s="89" t="s">
        <v>390</v>
      </c>
      <c r="B332" s="20" t="s">
        <v>500</v>
      </c>
      <c r="C332" s="20" t="s">
        <v>736</v>
      </c>
      <c r="D332" s="20"/>
      <c r="E332" s="181">
        <f>E333</f>
        <v>2154.5</v>
      </c>
      <c r="F332" s="181">
        <f>F333</f>
        <v>-309.86</v>
      </c>
      <c r="G332" s="181">
        <f>E332+F332</f>
        <v>1844.6399999999999</v>
      </c>
      <c r="H332" s="181">
        <f>H333</f>
        <v>0</v>
      </c>
      <c r="I332" s="181">
        <f>G332+H332</f>
        <v>1844.6399999999999</v>
      </c>
      <c r="J332" s="181">
        <f>J333</f>
        <v>0</v>
      </c>
      <c r="K332" s="181">
        <f>I332+J332</f>
        <v>1844.6399999999999</v>
      </c>
    </row>
    <row r="333" spans="1:11" s="96" customFormat="1" ht="56.25">
      <c r="A333" s="89" t="s">
        <v>389</v>
      </c>
      <c r="B333" s="20" t="s">
        <v>500</v>
      </c>
      <c r="C333" s="20" t="s">
        <v>736</v>
      </c>
      <c r="D333" s="20" t="s">
        <v>369</v>
      </c>
      <c r="E333" s="181">
        <v>2154.5</v>
      </c>
      <c r="F333" s="181">
        <v>-309.86</v>
      </c>
      <c r="G333" s="181">
        <f>E333+F333</f>
        <v>1844.6399999999999</v>
      </c>
      <c r="H333" s="181"/>
      <c r="I333" s="181">
        <f>G333+H333</f>
        <v>1844.6399999999999</v>
      </c>
      <c r="J333" s="181"/>
      <c r="K333" s="181">
        <f>I333+J333</f>
        <v>1844.6399999999999</v>
      </c>
    </row>
    <row r="334" spans="1:11" s="96" customFormat="1" ht="37.5">
      <c r="A334" s="89" t="s">
        <v>533</v>
      </c>
      <c r="B334" s="20" t="s">
        <v>500</v>
      </c>
      <c r="C334" s="20" t="s">
        <v>534</v>
      </c>
      <c r="D334" s="20"/>
      <c r="E334" s="181">
        <f aca="true" t="shared" si="93" ref="E334:K334">E335</f>
        <v>3300.3</v>
      </c>
      <c r="F334" s="181">
        <f t="shared" si="93"/>
        <v>1242.46</v>
      </c>
      <c r="G334" s="181">
        <f t="shared" si="93"/>
        <v>4542.76</v>
      </c>
      <c r="H334" s="181">
        <f t="shared" si="93"/>
        <v>200</v>
      </c>
      <c r="I334" s="181">
        <f t="shared" si="93"/>
        <v>4742.76</v>
      </c>
      <c r="J334" s="181">
        <f t="shared" si="93"/>
        <v>0</v>
      </c>
      <c r="K334" s="181">
        <f t="shared" si="93"/>
        <v>4742.76</v>
      </c>
    </row>
    <row r="335" spans="1:11" s="96" customFormat="1" ht="56.25">
      <c r="A335" s="89" t="s">
        <v>389</v>
      </c>
      <c r="B335" s="20" t="s">
        <v>500</v>
      </c>
      <c r="C335" s="20" t="s">
        <v>534</v>
      </c>
      <c r="D335" s="20" t="s">
        <v>369</v>
      </c>
      <c r="E335" s="181">
        <v>3300.3</v>
      </c>
      <c r="F335" s="181">
        <v>1242.46</v>
      </c>
      <c r="G335" s="181">
        <f>E335+F335</f>
        <v>4542.76</v>
      </c>
      <c r="H335" s="181">
        <v>200</v>
      </c>
      <c r="I335" s="181">
        <f>G335+H335</f>
        <v>4742.76</v>
      </c>
      <c r="J335" s="181"/>
      <c r="K335" s="181">
        <f>I335+J335</f>
        <v>4742.76</v>
      </c>
    </row>
    <row r="336" spans="1:11" s="96" customFormat="1" ht="37.5">
      <c r="A336" s="89" t="s">
        <v>535</v>
      </c>
      <c r="B336" s="20" t="s">
        <v>500</v>
      </c>
      <c r="C336" s="20" t="s">
        <v>536</v>
      </c>
      <c r="D336" s="20"/>
      <c r="E336" s="181">
        <f aca="true" t="shared" si="94" ref="E336:K336">E337</f>
        <v>1200</v>
      </c>
      <c r="F336" s="181">
        <f t="shared" si="94"/>
        <v>0</v>
      </c>
      <c r="G336" s="181">
        <f t="shared" si="94"/>
        <v>1200</v>
      </c>
      <c r="H336" s="181">
        <f t="shared" si="94"/>
        <v>0</v>
      </c>
      <c r="I336" s="181">
        <f t="shared" si="94"/>
        <v>1200</v>
      </c>
      <c r="J336" s="181">
        <f t="shared" si="94"/>
        <v>228.044</v>
      </c>
      <c r="K336" s="181">
        <f t="shared" si="94"/>
        <v>1428.044</v>
      </c>
    </row>
    <row r="337" spans="1:11" s="96" customFormat="1" ht="56.25">
      <c r="A337" s="89" t="s">
        <v>389</v>
      </c>
      <c r="B337" s="20" t="s">
        <v>500</v>
      </c>
      <c r="C337" s="20" t="s">
        <v>536</v>
      </c>
      <c r="D337" s="20" t="s">
        <v>369</v>
      </c>
      <c r="E337" s="181">
        <v>1200</v>
      </c>
      <c r="F337" s="181"/>
      <c r="G337" s="181">
        <f>E337+F337</f>
        <v>1200</v>
      </c>
      <c r="H337" s="181"/>
      <c r="I337" s="181">
        <f>G337+H337</f>
        <v>1200</v>
      </c>
      <c r="J337" s="181">
        <v>228.044</v>
      </c>
      <c r="K337" s="181">
        <f>I337+J337</f>
        <v>1428.044</v>
      </c>
    </row>
    <row r="338" spans="1:11" s="96" customFormat="1" ht="37.5">
      <c r="A338" s="89" t="s">
        <v>537</v>
      </c>
      <c r="B338" s="20" t="s">
        <v>500</v>
      </c>
      <c r="C338" s="20" t="s">
        <v>538</v>
      </c>
      <c r="D338" s="20"/>
      <c r="E338" s="181">
        <f aca="true" t="shared" si="95" ref="E338:K338">E339</f>
        <v>1160</v>
      </c>
      <c r="F338" s="181">
        <f t="shared" si="95"/>
        <v>35</v>
      </c>
      <c r="G338" s="181">
        <f t="shared" si="95"/>
        <v>1195</v>
      </c>
      <c r="H338" s="181">
        <f t="shared" si="95"/>
        <v>0</v>
      </c>
      <c r="I338" s="181">
        <f t="shared" si="95"/>
        <v>1195</v>
      </c>
      <c r="J338" s="181">
        <f t="shared" si="95"/>
        <v>0</v>
      </c>
      <c r="K338" s="181">
        <f t="shared" si="95"/>
        <v>1195</v>
      </c>
    </row>
    <row r="339" spans="1:11" s="96" customFormat="1" ht="56.25">
      <c r="A339" s="89" t="s">
        <v>389</v>
      </c>
      <c r="B339" s="20" t="s">
        <v>500</v>
      </c>
      <c r="C339" s="20" t="s">
        <v>538</v>
      </c>
      <c r="D339" s="20" t="s">
        <v>369</v>
      </c>
      <c r="E339" s="181">
        <v>1160</v>
      </c>
      <c r="F339" s="181">
        <v>35</v>
      </c>
      <c r="G339" s="181">
        <f>E339+F339</f>
        <v>1195</v>
      </c>
      <c r="H339" s="181"/>
      <c r="I339" s="181">
        <f>G339+H339</f>
        <v>1195</v>
      </c>
      <c r="J339" s="181"/>
      <c r="K339" s="181">
        <f>I339+J339</f>
        <v>1195</v>
      </c>
    </row>
    <row r="340" spans="1:11" s="96" customFormat="1" ht="75">
      <c r="A340" s="89" t="s">
        <v>539</v>
      </c>
      <c r="B340" s="20" t="s">
        <v>500</v>
      </c>
      <c r="C340" s="20" t="s">
        <v>540</v>
      </c>
      <c r="D340" s="20"/>
      <c r="E340" s="181">
        <f aca="true" t="shared" si="96" ref="E340:K340">E341</f>
        <v>1200</v>
      </c>
      <c r="F340" s="181">
        <f t="shared" si="96"/>
        <v>0</v>
      </c>
      <c r="G340" s="181">
        <f t="shared" si="96"/>
        <v>1200</v>
      </c>
      <c r="H340" s="181">
        <f t="shared" si="96"/>
        <v>0</v>
      </c>
      <c r="I340" s="181">
        <f t="shared" si="96"/>
        <v>1200</v>
      </c>
      <c r="J340" s="181">
        <f t="shared" si="96"/>
        <v>0</v>
      </c>
      <c r="K340" s="181">
        <f t="shared" si="96"/>
        <v>1200</v>
      </c>
    </row>
    <row r="341" spans="1:11" s="96" customFormat="1" ht="56.25">
      <c r="A341" s="89" t="s">
        <v>431</v>
      </c>
      <c r="B341" s="20" t="s">
        <v>500</v>
      </c>
      <c r="C341" s="20" t="s">
        <v>540</v>
      </c>
      <c r="D341" s="20" t="s">
        <v>285</v>
      </c>
      <c r="E341" s="181">
        <v>1200</v>
      </c>
      <c r="F341" s="181"/>
      <c r="G341" s="181">
        <f aca="true" t="shared" si="97" ref="G341:G348">E341+F341</f>
        <v>1200</v>
      </c>
      <c r="H341" s="181"/>
      <c r="I341" s="181">
        <f aca="true" t="shared" si="98" ref="I341:I355">G341+H341</f>
        <v>1200</v>
      </c>
      <c r="J341" s="181"/>
      <c r="K341" s="181">
        <f aca="true" t="shared" si="99" ref="K341:K355">I341+J341</f>
        <v>1200</v>
      </c>
    </row>
    <row r="342" spans="1:11" s="96" customFormat="1" ht="56.25">
      <c r="A342" s="89" t="s">
        <v>389</v>
      </c>
      <c r="B342" s="20" t="s">
        <v>500</v>
      </c>
      <c r="C342" s="20" t="s">
        <v>540</v>
      </c>
      <c r="D342" s="20" t="s">
        <v>369</v>
      </c>
      <c r="E342" s="181">
        <v>0</v>
      </c>
      <c r="F342" s="181">
        <v>0</v>
      </c>
      <c r="G342" s="181">
        <f t="shared" si="97"/>
        <v>0</v>
      </c>
      <c r="H342" s="181">
        <v>0</v>
      </c>
      <c r="I342" s="181">
        <f t="shared" si="98"/>
        <v>0</v>
      </c>
      <c r="J342" s="181">
        <v>0</v>
      </c>
      <c r="K342" s="181">
        <f t="shared" si="99"/>
        <v>0</v>
      </c>
    </row>
    <row r="343" spans="1:11" s="96" customFormat="1" ht="37.5">
      <c r="A343" s="89" t="s">
        <v>541</v>
      </c>
      <c r="B343" s="20" t="s">
        <v>500</v>
      </c>
      <c r="C343" s="20" t="s">
        <v>542</v>
      </c>
      <c r="D343" s="20"/>
      <c r="E343" s="181">
        <f>E344+E345</f>
        <v>18.9</v>
      </c>
      <c r="F343" s="181">
        <f>F344+F345</f>
        <v>0</v>
      </c>
      <c r="G343" s="181">
        <f t="shared" si="97"/>
        <v>18.9</v>
      </c>
      <c r="H343" s="181">
        <f>H344+H345</f>
        <v>0</v>
      </c>
      <c r="I343" s="181">
        <f t="shared" si="98"/>
        <v>18.9</v>
      </c>
      <c r="J343" s="181">
        <f>J344+J345</f>
        <v>0</v>
      </c>
      <c r="K343" s="181">
        <f t="shared" si="99"/>
        <v>18.9</v>
      </c>
    </row>
    <row r="344" spans="1:11" s="96" customFormat="1" ht="37.5">
      <c r="A344" s="89" t="s">
        <v>259</v>
      </c>
      <c r="B344" s="20" t="s">
        <v>500</v>
      </c>
      <c r="C344" s="20" t="s">
        <v>542</v>
      </c>
      <c r="D344" s="20" t="s">
        <v>260</v>
      </c>
      <c r="E344" s="181">
        <v>18.9</v>
      </c>
      <c r="F344" s="181"/>
      <c r="G344" s="181">
        <f t="shared" si="97"/>
        <v>18.9</v>
      </c>
      <c r="H344" s="181"/>
      <c r="I344" s="181">
        <f t="shared" si="98"/>
        <v>18.9</v>
      </c>
      <c r="J344" s="181"/>
      <c r="K344" s="181">
        <f t="shared" si="99"/>
        <v>18.9</v>
      </c>
    </row>
    <row r="345" spans="1:11" s="96" customFormat="1" ht="56.25">
      <c r="A345" s="89" t="s">
        <v>389</v>
      </c>
      <c r="B345" s="20" t="s">
        <v>500</v>
      </c>
      <c r="C345" s="20" t="s">
        <v>542</v>
      </c>
      <c r="D345" s="20" t="s">
        <v>369</v>
      </c>
      <c r="E345" s="181">
        <v>0</v>
      </c>
      <c r="F345" s="181">
        <v>0</v>
      </c>
      <c r="G345" s="181">
        <f t="shared" si="97"/>
        <v>0</v>
      </c>
      <c r="H345" s="181">
        <v>0</v>
      </c>
      <c r="I345" s="181">
        <f t="shared" si="98"/>
        <v>0</v>
      </c>
      <c r="J345" s="181">
        <v>0</v>
      </c>
      <c r="K345" s="181">
        <f t="shared" si="99"/>
        <v>0</v>
      </c>
    </row>
    <row r="346" spans="1:11" s="96" customFormat="1" ht="37.5">
      <c r="A346" s="89" t="s">
        <v>543</v>
      </c>
      <c r="B346" s="20" t="s">
        <v>500</v>
      </c>
      <c r="C346" s="20" t="s">
        <v>544</v>
      </c>
      <c r="D346" s="20"/>
      <c r="E346" s="181">
        <f>E347+E348</f>
        <v>494.9</v>
      </c>
      <c r="F346" s="181">
        <f>F347+F348</f>
        <v>0</v>
      </c>
      <c r="G346" s="181">
        <f t="shared" si="97"/>
        <v>494.9</v>
      </c>
      <c r="H346" s="181">
        <f>H347+H348</f>
        <v>0</v>
      </c>
      <c r="I346" s="181">
        <f t="shared" si="98"/>
        <v>494.9</v>
      </c>
      <c r="J346" s="181">
        <f>J347+J348</f>
        <v>0</v>
      </c>
      <c r="K346" s="181">
        <f t="shared" si="99"/>
        <v>494.9</v>
      </c>
    </row>
    <row r="347" spans="1:11" s="96" customFormat="1" ht="37.5">
      <c r="A347" s="89" t="s">
        <v>259</v>
      </c>
      <c r="B347" s="20" t="s">
        <v>500</v>
      </c>
      <c r="C347" s="20" t="s">
        <v>544</v>
      </c>
      <c r="D347" s="20" t="s">
        <v>260</v>
      </c>
      <c r="E347" s="181">
        <v>35.9</v>
      </c>
      <c r="F347" s="181"/>
      <c r="G347" s="181">
        <f t="shared" si="97"/>
        <v>35.9</v>
      </c>
      <c r="H347" s="181"/>
      <c r="I347" s="181">
        <f t="shared" si="98"/>
        <v>35.9</v>
      </c>
      <c r="J347" s="181"/>
      <c r="K347" s="181">
        <f t="shared" si="99"/>
        <v>35.9</v>
      </c>
    </row>
    <row r="348" spans="1:11" s="96" customFormat="1" ht="56.25">
      <c r="A348" s="89" t="s">
        <v>389</v>
      </c>
      <c r="B348" s="20" t="s">
        <v>500</v>
      </c>
      <c r="C348" s="20" t="s">
        <v>544</v>
      </c>
      <c r="D348" s="20" t="s">
        <v>369</v>
      </c>
      <c r="E348" s="181">
        <v>459</v>
      </c>
      <c r="F348" s="181"/>
      <c r="G348" s="181">
        <f t="shared" si="97"/>
        <v>459</v>
      </c>
      <c r="H348" s="181"/>
      <c r="I348" s="181">
        <f t="shared" si="98"/>
        <v>459</v>
      </c>
      <c r="J348" s="181"/>
      <c r="K348" s="181">
        <f t="shared" si="99"/>
        <v>459</v>
      </c>
    </row>
    <row r="349" spans="1:11" s="96" customFormat="1" ht="37.5">
      <c r="A349" s="89" t="s">
        <v>545</v>
      </c>
      <c r="B349" s="20" t="s">
        <v>500</v>
      </c>
      <c r="C349" s="20" t="s">
        <v>546</v>
      </c>
      <c r="D349" s="20"/>
      <c r="E349" s="181">
        <f>E350+E351</f>
        <v>135</v>
      </c>
      <c r="F349" s="181">
        <f>F350+F351</f>
        <v>0</v>
      </c>
      <c r="G349" s="181">
        <f aca="true" t="shared" si="100" ref="G349:G355">E349+F349</f>
        <v>135</v>
      </c>
      <c r="H349" s="181">
        <f>H350+H351</f>
        <v>0</v>
      </c>
      <c r="I349" s="181">
        <f t="shared" si="98"/>
        <v>135</v>
      </c>
      <c r="J349" s="181">
        <f>J350+J351</f>
        <v>0</v>
      </c>
      <c r="K349" s="181">
        <f t="shared" si="99"/>
        <v>135</v>
      </c>
    </row>
    <row r="350" spans="1:11" s="96" customFormat="1" ht="37.5">
      <c r="A350" s="89" t="s">
        <v>259</v>
      </c>
      <c r="B350" s="20" t="s">
        <v>547</v>
      </c>
      <c r="C350" s="20" t="s">
        <v>546</v>
      </c>
      <c r="D350" s="20" t="s">
        <v>260</v>
      </c>
      <c r="E350" s="181">
        <v>135</v>
      </c>
      <c r="F350" s="181"/>
      <c r="G350" s="181">
        <f t="shared" si="100"/>
        <v>135</v>
      </c>
      <c r="H350" s="181"/>
      <c r="I350" s="181">
        <f t="shared" si="98"/>
        <v>135</v>
      </c>
      <c r="J350" s="181">
        <v>-60</v>
      </c>
      <c r="K350" s="181">
        <f t="shared" si="99"/>
        <v>75</v>
      </c>
    </row>
    <row r="351" spans="1:11" s="96" customFormat="1" ht="37.5">
      <c r="A351" s="89" t="s">
        <v>305</v>
      </c>
      <c r="B351" s="20" t="s">
        <v>547</v>
      </c>
      <c r="C351" s="20" t="s">
        <v>546</v>
      </c>
      <c r="D351" s="20" t="s">
        <v>306</v>
      </c>
      <c r="E351" s="181"/>
      <c r="F351" s="181"/>
      <c r="G351" s="181">
        <f t="shared" si="100"/>
        <v>0</v>
      </c>
      <c r="H351" s="181"/>
      <c r="I351" s="181">
        <f t="shared" si="98"/>
        <v>0</v>
      </c>
      <c r="J351" s="181">
        <v>60</v>
      </c>
      <c r="K351" s="181">
        <f t="shared" si="99"/>
        <v>60</v>
      </c>
    </row>
    <row r="352" spans="1:11" s="96" customFormat="1" ht="37.5">
      <c r="A352" s="89" t="s">
        <v>548</v>
      </c>
      <c r="B352" s="20" t="s">
        <v>500</v>
      </c>
      <c r="C352" s="20" t="s">
        <v>549</v>
      </c>
      <c r="D352" s="20"/>
      <c r="E352" s="181">
        <f>E353</f>
        <v>161</v>
      </c>
      <c r="F352" s="181">
        <f>F353</f>
        <v>0</v>
      </c>
      <c r="G352" s="181">
        <f t="shared" si="100"/>
        <v>161</v>
      </c>
      <c r="H352" s="181">
        <f>H353</f>
        <v>0</v>
      </c>
      <c r="I352" s="181">
        <f t="shared" si="98"/>
        <v>161</v>
      </c>
      <c r="J352" s="181">
        <f>J353</f>
        <v>44</v>
      </c>
      <c r="K352" s="181">
        <f t="shared" si="99"/>
        <v>205</v>
      </c>
    </row>
    <row r="353" spans="1:11" s="96" customFormat="1" ht="56.25">
      <c r="A353" s="89" t="s">
        <v>389</v>
      </c>
      <c r="B353" s="20" t="s">
        <v>547</v>
      </c>
      <c r="C353" s="20" t="s">
        <v>549</v>
      </c>
      <c r="D353" s="20" t="s">
        <v>369</v>
      </c>
      <c r="E353" s="181">
        <v>161</v>
      </c>
      <c r="F353" s="181"/>
      <c r="G353" s="181">
        <f t="shared" si="100"/>
        <v>161</v>
      </c>
      <c r="H353" s="181"/>
      <c r="I353" s="181">
        <f t="shared" si="98"/>
        <v>161</v>
      </c>
      <c r="J353" s="181">
        <v>44</v>
      </c>
      <c r="K353" s="181">
        <f t="shared" si="99"/>
        <v>205</v>
      </c>
    </row>
    <row r="354" spans="1:11" s="96" customFormat="1" ht="56.25">
      <c r="A354" s="89" t="s">
        <v>521</v>
      </c>
      <c r="B354" s="20" t="s">
        <v>500</v>
      </c>
      <c r="C354" s="20" t="s">
        <v>550</v>
      </c>
      <c r="D354" s="20"/>
      <c r="E354" s="181">
        <f>E355</f>
        <v>0</v>
      </c>
      <c r="F354" s="181">
        <f>F355</f>
        <v>0</v>
      </c>
      <c r="G354" s="181">
        <f t="shared" si="100"/>
        <v>0</v>
      </c>
      <c r="H354" s="181">
        <f>H355</f>
        <v>0</v>
      </c>
      <c r="I354" s="181">
        <f t="shared" si="98"/>
        <v>0</v>
      </c>
      <c r="J354" s="181">
        <f>J355</f>
        <v>0</v>
      </c>
      <c r="K354" s="181">
        <f t="shared" si="99"/>
        <v>0</v>
      </c>
    </row>
    <row r="355" spans="1:11" s="96" customFormat="1" ht="56.25">
      <c r="A355" s="89" t="s">
        <v>389</v>
      </c>
      <c r="B355" s="20" t="s">
        <v>500</v>
      </c>
      <c r="C355" s="20" t="s">
        <v>550</v>
      </c>
      <c r="D355" s="20" t="s">
        <v>369</v>
      </c>
      <c r="E355" s="181"/>
      <c r="F355" s="181"/>
      <c r="G355" s="181">
        <f t="shared" si="100"/>
        <v>0</v>
      </c>
      <c r="H355" s="181"/>
      <c r="I355" s="181">
        <f t="shared" si="98"/>
        <v>0</v>
      </c>
      <c r="J355" s="181"/>
      <c r="K355" s="181">
        <f t="shared" si="99"/>
        <v>0</v>
      </c>
    </row>
    <row r="356" spans="1:11" s="96" customFormat="1" ht="56.25">
      <c r="A356" s="89" t="s">
        <v>523</v>
      </c>
      <c r="B356" s="18" t="s">
        <v>500</v>
      </c>
      <c r="C356" s="18" t="s">
        <v>551</v>
      </c>
      <c r="D356" s="20"/>
      <c r="E356" s="181">
        <f aca="true" t="shared" si="101" ref="E356:K356">E357</f>
        <v>148354.9</v>
      </c>
      <c r="F356" s="181">
        <f t="shared" si="101"/>
        <v>0</v>
      </c>
      <c r="G356" s="181">
        <f t="shared" si="101"/>
        <v>148354.9</v>
      </c>
      <c r="H356" s="181">
        <f t="shared" si="101"/>
        <v>6187.8</v>
      </c>
      <c r="I356" s="181">
        <f t="shared" si="101"/>
        <v>154542.69999999998</v>
      </c>
      <c r="J356" s="181">
        <f t="shared" si="101"/>
        <v>0</v>
      </c>
      <c r="K356" s="181">
        <f t="shared" si="101"/>
        <v>154542.69999999998</v>
      </c>
    </row>
    <row r="357" spans="1:11" s="96" customFormat="1" ht="56.25">
      <c r="A357" s="89" t="s">
        <v>389</v>
      </c>
      <c r="B357" s="20" t="s">
        <v>500</v>
      </c>
      <c r="C357" s="20" t="s">
        <v>551</v>
      </c>
      <c r="D357" s="20" t="s">
        <v>369</v>
      </c>
      <c r="E357" s="181">
        <v>148354.9</v>
      </c>
      <c r="F357" s="181"/>
      <c r="G357" s="181">
        <f>E357+F357</f>
        <v>148354.9</v>
      </c>
      <c r="H357" s="181">
        <v>6187.8</v>
      </c>
      <c r="I357" s="181">
        <f>G357+H357</f>
        <v>154542.69999999998</v>
      </c>
      <c r="J357" s="181"/>
      <c r="K357" s="181">
        <f>I357+J357</f>
        <v>154542.69999999998</v>
      </c>
    </row>
    <row r="358" spans="1:11" s="96" customFormat="1" ht="112.5">
      <c r="A358" s="89" t="s">
        <v>525</v>
      </c>
      <c r="B358" s="18" t="s">
        <v>500</v>
      </c>
      <c r="C358" s="18" t="s">
        <v>552</v>
      </c>
      <c r="D358" s="90"/>
      <c r="E358" s="181">
        <f aca="true" t="shared" si="102" ref="E358:K358">E359</f>
        <v>540.8</v>
      </c>
      <c r="F358" s="181">
        <f t="shared" si="102"/>
        <v>0</v>
      </c>
      <c r="G358" s="181">
        <f t="shared" si="102"/>
        <v>540.8</v>
      </c>
      <c r="H358" s="181">
        <f t="shared" si="102"/>
        <v>0</v>
      </c>
      <c r="I358" s="181">
        <f t="shared" si="102"/>
        <v>540.8</v>
      </c>
      <c r="J358" s="181">
        <f t="shared" si="102"/>
        <v>0</v>
      </c>
      <c r="K358" s="181">
        <f t="shared" si="102"/>
        <v>540.8</v>
      </c>
    </row>
    <row r="359" spans="1:11" s="96" customFormat="1" ht="56.25">
      <c r="A359" s="89" t="s">
        <v>389</v>
      </c>
      <c r="B359" s="18" t="s">
        <v>500</v>
      </c>
      <c r="C359" s="18" t="s">
        <v>552</v>
      </c>
      <c r="D359" s="24">
        <v>600</v>
      </c>
      <c r="E359" s="181">
        <v>540.8</v>
      </c>
      <c r="F359" s="181"/>
      <c r="G359" s="181">
        <f>E359+F359</f>
        <v>540.8</v>
      </c>
      <c r="H359" s="181"/>
      <c r="I359" s="181">
        <f>G359+H359</f>
        <v>540.8</v>
      </c>
      <c r="J359" s="181"/>
      <c r="K359" s="181">
        <f>I359+J359</f>
        <v>540.8</v>
      </c>
    </row>
    <row r="360" spans="1:11" s="96" customFormat="1" ht="93.75">
      <c r="A360" s="89" t="s">
        <v>808</v>
      </c>
      <c r="B360" s="20" t="s">
        <v>500</v>
      </c>
      <c r="C360" s="20" t="s">
        <v>560</v>
      </c>
      <c r="D360" s="20"/>
      <c r="E360" s="181">
        <f aca="true" t="shared" si="103" ref="E360:K360">E361</f>
        <v>7705.9</v>
      </c>
      <c r="F360" s="181">
        <f t="shared" si="103"/>
        <v>0</v>
      </c>
      <c r="G360" s="181">
        <f t="shared" si="103"/>
        <v>7705.9</v>
      </c>
      <c r="H360" s="181">
        <f t="shared" si="103"/>
        <v>0</v>
      </c>
      <c r="I360" s="181">
        <f t="shared" si="103"/>
        <v>7705.9</v>
      </c>
      <c r="J360" s="181">
        <f t="shared" si="103"/>
        <v>0</v>
      </c>
      <c r="K360" s="181">
        <f t="shared" si="103"/>
        <v>7705.9</v>
      </c>
    </row>
    <row r="361" spans="1:11" s="96" customFormat="1" ht="56.25">
      <c r="A361" s="89" t="s">
        <v>389</v>
      </c>
      <c r="B361" s="20" t="s">
        <v>500</v>
      </c>
      <c r="C361" s="20" t="s">
        <v>560</v>
      </c>
      <c r="D361" s="20" t="s">
        <v>369</v>
      </c>
      <c r="E361" s="181">
        <v>7705.9</v>
      </c>
      <c r="F361" s="181"/>
      <c r="G361" s="181">
        <f>E361+F361</f>
        <v>7705.9</v>
      </c>
      <c r="H361" s="181"/>
      <c r="I361" s="181">
        <f>G361+H361</f>
        <v>7705.9</v>
      </c>
      <c r="J361" s="181"/>
      <c r="K361" s="181">
        <f>I361+J361</f>
        <v>7705.9</v>
      </c>
    </row>
    <row r="362" spans="1:11" s="96" customFormat="1" ht="39">
      <c r="A362" s="98" t="s">
        <v>561</v>
      </c>
      <c r="B362" s="135" t="s">
        <v>500</v>
      </c>
      <c r="C362" s="135" t="s">
        <v>553</v>
      </c>
      <c r="D362" s="135"/>
      <c r="E362" s="189">
        <f>E363+E365+E367+E369+E371+E373+E376+E378+E380+E382+E386+E388+E390+E384</f>
        <v>23555.3</v>
      </c>
      <c r="F362" s="189">
        <f>F363+F365+F367+F369+F371+F373+F376+F378+F380+F382+F386+F388+F390+F384</f>
        <v>-40</v>
      </c>
      <c r="G362" s="189">
        <f>E362+F362</f>
        <v>23515.3</v>
      </c>
      <c r="H362" s="189">
        <f>H363+H365+H367+H369+H371+H373+H376+H378+H380+H382+H386+H388+H390+H384</f>
        <v>0</v>
      </c>
      <c r="I362" s="189">
        <f>G362+H362</f>
        <v>23515.3</v>
      </c>
      <c r="J362" s="189">
        <f>J363+J365+J367+J369+J371+J373+J376+J378+J380+J382+J386+J388+J390+J384</f>
        <v>-272.044</v>
      </c>
      <c r="K362" s="189">
        <f>I362+J362</f>
        <v>23243.255999999998</v>
      </c>
    </row>
    <row r="363" spans="1:11" s="96" customFormat="1" ht="56.25">
      <c r="A363" s="89" t="s">
        <v>562</v>
      </c>
      <c r="B363" s="20" t="s">
        <v>500</v>
      </c>
      <c r="C363" s="20" t="s">
        <v>563</v>
      </c>
      <c r="D363" s="20"/>
      <c r="E363" s="181">
        <f aca="true" t="shared" si="104" ref="E363:K363">E364</f>
        <v>6</v>
      </c>
      <c r="F363" s="181">
        <f t="shared" si="104"/>
        <v>0</v>
      </c>
      <c r="G363" s="181">
        <f t="shared" si="104"/>
        <v>6</v>
      </c>
      <c r="H363" s="181">
        <f t="shared" si="104"/>
        <v>0</v>
      </c>
      <c r="I363" s="181">
        <f t="shared" si="104"/>
        <v>6</v>
      </c>
      <c r="J363" s="181">
        <f t="shared" si="104"/>
        <v>0</v>
      </c>
      <c r="K363" s="181">
        <f t="shared" si="104"/>
        <v>6</v>
      </c>
    </row>
    <row r="364" spans="1:11" s="96" customFormat="1" ht="37.5">
      <c r="A364" s="89" t="s">
        <v>259</v>
      </c>
      <c r="B364" s="20" t="s">
        <v>500</v>
      </c>
      <c r="C364" s="20" t="s">
        <v>563</v>
      </c>
      <c r="D364" s="20" t="s">
        <v>260</v>
      </c>
      <c r="E364" s="181">
        <v>6</v>
      </c>
      <c r="F364" s="181"/>
      <c r="G364" s="181">
        <f>E364+F364</f>
        <v>6</v>
      </c>
      <c r="H364" s="181"/>
      <c r="I364" s="181">
        <f>G364+H364</f>
        <v>6</v>
      </c>
      <c r="J364" s="181"/>
      <c r="K364" s="181">
        <f>I364+J364</f>
        <v>6</v>
      </c>
    </row>
    <row r="365" spans="1:11" s="96" customFormat="1" ht="37.5">
      <c r="A365" s="89" t="s">
        <v>564</v>
      </c>
      <c r="B365" s="20" t="s">
        <v>500</v>
      </c>
      <c r="C365" s="20" t="s">
        <v>565</v>
      </c>
      <c r="D365" s="20"/>
      <c r="E365" s="181">
        <f aca="true" t="shared" si="105" ref="E365:K365">E366</f>
        <v>800</v>
      </c>
      <c r="F365" s="181">
        <f t="shared" si="105"/>
        <v>0</v>
      </c>
      <c r="G365" s="181">
        <f t="shared" si="105"/>
        <v>800</v>
      </c>
      <c r="H365" s="181">
        <f t="shared" si="105"/>
        <v>0</v>
      </c>
      <c r="I365" s="181">
        <f t="shared" si="105"/>
        <v>800</v>
      </c>
      <c r="J365" s="181">
        <f t="shared" si="105"/>
        <v>0</v>
      </c>
      <c r="K365" s="181">
        <f t="shared" si="105"/>
        <v>800</v>
      </c>
    </row>
    <row r="366" spans="1:11" s="96" customFormat="1" ht="37.5">
      <c r="A366" s="89" t="s">
        <v>259</v>
      </c>
      <c r="B366" s="20" t="s">
        <v>500</v>
      </c>
      <c r="C366" s="20" t="s">
        <v>565</v>
      </c>
      <c r="D366" s="20" t="s">
        <v>260</v>
      </c>
      <c r="E366" s="181">
        <v>800</v>
      </c>
      <c r="F366" s="181"/>
      <c r="G366" s="181">
        <f>E366+F366</f>
        <v>800</v>
      </c>
      <c r="H366" s="181"/>
      <c r="I366" s="181">
        <f>G366+H366</f>
        <v>800</v>
      </c>
      <c r="J366" s="181"/>
      <c r="K366" s="181">
        <f>I366+J366</f>
        <v>800</v>
      </c>
    </row>
    <row r="367" spans="1:11" s="96" customFormat="1" ht="37.5">
      <c r="A367" s="89" t="s">
        <v>566</v>
      </c>
      <c r="B367" s="20" t="s">
        <v>500</v>
      </c>
      <c r="C367" s="20" t="s">
        <v>567</v>
      </c>
      <c r="D367" s="20"/>
      <c r="E367" s="181">
        <f aca="true" t="shared" si="106" ref="E367:K367">E368</f>
        <v>9</v>
      </c>
      <c r="F367" s="181">
        <f t="shared" si="106"/>
        <v>0</v>
      </c>
      <c r="G367" s="181">
        <f t="shared" si="106"/>
        <v>9</v>
      </c>
      <c r="H367" s="181">
        <f t="shared" si="106"/>
        <v>0</v>
      </c>
      <c r="I367" s="181">
        <f t="shared" si="106"/>
        <v>9</v>
      </c>
      <c r="J367" s="181">
        <f t="shared" si="106"/>
        <v>0</v>
      </c>
      <c r="K367" s="181">
        <f t="shared" si="106"/>
        <v>9</v>
      </c>
    </row>
    <row r="368" spans="1:11" s="96" customFormat="1" ht="37.5">
      <c r="A368" s="89" t="s">
        <v>259</v>
      </c>
      <c r="B368" s="20" t="s">
        <v>500</v>
      </c>
      <c r="C368" s="20" t="s">
        <v>567</v>
      </c>
      <c r="D368" s="20" t="s">
        <v>260</v>
      </c>
      <c r="E368" s="181">
        <v>9</v>
      </c>
      <c r="F368" s="181"/>
      <c r="G368" s="181">
        <f>E368+F368</f>
        <v>9</v>
      </c>
      <c r="H368" s="181"/>
      <c r="I368" s="181">
        <f>G368+H368</f>
        <v>9</v>
      </c>
      <c r="J368" s="181"/>
      <c r="K368" s="181">
        <f>I368+J368</f>
        <v>9</v>
      </c>
    </row>
    <row r="369" spans="1:11" s="96" customFormat="1" ht="37.5">
      <c r="A369" s="89" t="s">
        <v>568</v>
      </c>
      <c r="B369" s="20" t="s">
        <v>500</v>
      </c>
      <c r="C369" s="20" t="s">
        <v>569</v>
      </c>
      <c r="D369" s="20"/>
      <c r="E369" s="181">
        <f aca="true" t="shared" si="107" ref="E369:K369">E370</f>
        <v>187.5</v>
      </c>
      <c r="F369" s="181">
        <f t="shared" si="107"/>
        <v>0</v>
      </c>
      <c r="G369" s="181">
        <f t="shared" si="107"/>
        <v>187.5</v>
      </c>
      <c r="H369" s="181">
        <f t="shared" si="107"/>
        <v>0</v>
      </c>
      <c r="I369" s="181">
        <f t="shared" si="107"/>
        <v>187.5</v>
      </c>
      <c r="J369" s="181">
        <f t="shared" si="107"/>
        <v>0</v>
      </c>
      <c r="K369" s="181">
        <f t="shared" si="107"/>
        <v>187.5</v>
      </c>
    </row>
    <row r="370" spans="1:11" s="96" customFormat="1" ht="37.5">
      <c r="A370" s="89" t="s">
        <v>259</v>
      </c>
      <c r="B370" s="20" t="s">
        <v>500</v>
      </c>
      <c r="C370" s="20" t="s">
        <v>569</v>
      </c>
      <c r="D370" s="20" t="s">
        <v>260</v>
      </c>
      <c r="E370" s="181">
        <v>187.5</v>
      </c>
      <c r="F370" s="181"/>
      <c r="G370" s="181">
        <f>E370+F370</f>
        <v>187.5</v>
      </c>
      <c r="H370" s="181"/>
      <c r="I370" s="181">
        <f>G370+H370</f>
        <v>187.5</v>
      </c>
      <c r="J370" s="181"/>
      <c r="K370" s="181">
        <f>I370+J370</f>
        <v>187.5</v>
      </c>
    </row>
    <row r="371" spans="1:11" s="96" customFormat="1" ht="37.5">
      <c r="A371" s="89" t="s">
        <v>570</v>
      </c>
      <c r="B371" s="20" t="s">
        <v>500</v>
      </c>
      <c r="C371" s="20" t="s">
        <v>571</v>
      </c>
      <c r="D371" s="20"/>
      <c r="E371" s="181">
        <f aca="true" t="shared" si="108" ref="E371:K371">E372</f>
        <v>192</v>
      </c>
      <c r="F371" s="181">
        <f t="shared" si="108"/>
        <v>-192</v>
      </c>
      <c r="G371" s="181">
        <f t="shared" si="108"/>
        <v>0</v>
      </c>
      <c r="H371" s="181">
        <f t="shared" si="108"/>
        <v>0</v>
      </c>
      <c r="I371" s="181">
        <f t="shared" si="108"/>
        <v>0</v>
      </c>
      <c r="J371" s="181">
        <f t="shared" si="108"/>
        <v>0</v>
      </c>
      <c r="K371" s="181">
        <f t="shared" si="108"/>
        <v>0</v>
      </c>
    </row>
    <row r="372" spans="1:11" s="96" customFormat="1" ht="37.5">
      <c r="A372" s="89" t="s">
        <v>259</v>
      </c>
      <c r="B372" s="20" t="s">
        <v>500</v>
      </c>
      <c r="C372" s="20" t="s">
        <v>571</v>
      </c>
      <c r="D372" s="20" t="s">
        <v>260</v>
      </c>
      <c r="E372" s="181">
        <v>192</v>
      </c>
      <c r="F372" s="181">
        <v>-192</v>
      </c>
      <c r="G372" s="181">
        <f>E372+F372</f>
        <v>0</v>
      </c>
      <c r="H372" s="181"/>
      <c r="I372" s="181">
        <f>G372+H372</f>
        <v>0</v>
      </c>
      <c r="J372" s="181"/>
      <c r="K372" s="181">
        <f>I372+J372</f>
        <v>0</v>
      </c>
    </row>
    <row r="373" spans="1:11" s="96" customFormat="1" ht="18.75">
      <c r="A373" s="89" t="s">
        <v>572</v>
      </c>
      <c r="B373" s="20" t="s">
        <v>500</v>
      </c>
      <c r="C373" s="20" t="s">
        <v>573</v>
      </c>
      <c r="D373" s="20"/>
      <c r="E373" s="181">
        <f>E374+E375</f>
        <v>0</v>
      </c>
      <c r="F373" s="181">
        <f>F374+F375</f>
        <v>192</v>
      </c>
      <c r="G373" s="181">
        <f>E373+F373</f>
        <v>192</v>
      </c>
      <c r="H373" s="181">
        <f>H374+H375</f>
        <v>0</v>
      </c>
      <c r="I373" s="181">
        <f>G373+H373</f>
        <v>192</v>
      </c>
      <c r="J373" s="181">
        <f>J374+J375</f>
        <v>0</v>
      </c>
      <c r="K373" s="181">
        <f>I373+J373</f>
        <v>192</v>
      </c>
    </row>
    <row r="374" spans="1:11" s="96" customFormat="1" ht="37.5">
      <c r="A374" s="89" t="s">
        <v>259</v>
      </c>
      <c r="B374" s="20" t="s">
        <v>500</v>
      </c>
      <c r="C374" s="20" t="s">
        <v>573</v>
      </c>
      <c r="D374" s="20" t="s">
        <v>260</v>
      </c>
      <c r="E374" s="181"/>
      <c r="F374" s="181">
        <v>30</v>
      </c>
      <c r="G374" s="181">
        <f>E374+F374</f>
        <v>30</v>
      </c>
      <c r="H374" s="181"/>
      <c r="I374" s="181">
        <f>G374+H374</f>
        <v>30</v>
      </c>
      <c r="J374" s="181"/>
      <c r="K374" s="181">
        <f>I374+J374</f>
        <v>30</v>
      </c>
    </row>
    <row r="375" spans="1:11" s="96" customFormat="1" ht="37.5">
      <c r="A375" s="89" t="s">
        <v>305</v>
      </c>
      <c r="B375" s="20" t="s">
        <v>500</v>
      </c>
      <c r="C375" s="20" t="s">
        <v>573</v>
      </c>
      <c r="D375" s="20" t="s">
        <v>306</v>
      </c>
      <c r="E375" s="181"/>
      <c r="F375" s="181">
        <v>162</v>
      </c>
      <c r="G375" s="181">
        <f>E375+F375</f>
        <v>162</v>
      </c>
      <c r="H375" s="181"/>
      <c r="I375" s="181">
        <f>G375+H375</f>
        <v>162</v>
      </c>
      <c r="J375" s="181"/>
      <c r="K375" s="181">
        <f>I375+J375</f>
        <v>162</v>
      </c>
    </row>
    <row r="376" spans="1:11" s="96" customFormat="1" ht="37.5">
      <c r="A376" s="89" t="s">
        <v>843</v>
      </c>
      <c r="B376" s="20" t="s">
        <v>500</v>
      </c>
      <c r="C376" s="20" t="s">
        <v>574</v>
      </c>
      <c r="D376" s="20"/>
      <c r="E376" s="181">
        <f aca="true" t="shared" si="109" ref="E376:K376">E377</f>
        <v>761.1</v>
      </c>
      <c r="F376" s="181">
        <f t="shared" si="109"/>
        <v>0</v>
      </c>
      <c r="G376" s="181">
        <f t="shared" si="109"/>
        <v>761.1</v>
      </c>
      <c r="H376" s="181">
        <f t="shared" si="109"/>
        <v>0</v>
      </c>
      <c r="I376" s="181">
        <f t="shared" si="109"/>
        <v>761.1</v>
      </c>
      <c r="J376" s="181">
        <f t="shared" si="109"/>
        <v>0</v>
      </c>
      <c r="K376" s="181">
        <f t="shared" si="109"/>
        <v>761.1</v>
      </c>
    </row>
    <row r="377" spans="1:11" s="96" customFormat="1" ht="37.5">
      <c r="A377" s="89" t="s">
        <v>305</v>
      </c>
      <c r="B377" s="20" t="s">
        <v>500</v>
      </c>
      <c r="C377" s="20" t="s">
        <v>574</v>
      </c>
      <c r="D377" s="20" t="s">
        <v>306</v>
      </c>
      <c r="E377" s="181">
        <v>761.1</v>
      </c>
      <c r="F377" s="181"/>
      <c r="G377" s="181">
        <f>E377+F377</f>
        <v>761.1</v>
      </c>
      <c r="H377" s="181"/>
      <c r="I377" s="181">
        <f>G377+H377</f>
        <v>761.1</v>
      </c>
      <c r="J377" s="181"/>
      <c r="K377" s="181">
        <f>I377+J377</f>
        <v>761.1</v>
      </c>
    </row>
    <row r="378" spans="1:11" s="96" customFormat="1" ht="56.25">
      <c r="A378" s="89" t="s">
        <v>505</v>
      </c>
      <c r="B378" s="20" t="s">
        <v>500</v>
      </c>
      <c r="C378" s="20" t="s">
        <v>554</v>
      </c>
      <c r="D378" s="20"/>
      <c r="E378" s="181">
        <f aca="true" t="shared" si="110" ref="E378:K378">E379</f>
        <v>20104.4</v>
      </c>
      <c r="F378" s="181">
        <f t="shared" si="110"/>
        <v>0</v>
      </c>
      <c r="G378" s="181">
        <f t="shared" si="110"/>
        <v>20104.4</v>
      </c>
      <c r="H378" s="181">
        <f t="shared" si="110"/>
        <v>0</v>
      </c>
      <c r="I378" s="181">
        <f t="shared" si="110"/>
        <v>20104.4</v>
      </c>
      <c r="J378" s="181">
        <f t="shared" si="110"/>
        <v>0</v>
      </c>
      <c r="K378" s="181">
        <f t="shared" si="110"/>
        <v>20104.4</v>
      </c>
    </row>
    <row r="379" spans="1:11" s="96" customFormat="1" ht="56.25">
      <c r="A379" s="89" t="s">
        <v>389</v>
      </c>
      <c r="B379" s="20" t="s">
        <v>500</v>
      </c>
      <c r="C379" s="20" t="s">
        <v>554</v>
      </c>
      <c r="D379" s="20" t="s">
        <v>369</v>
      </c>
      <c r="E379" s="181">
        <v>20104.4</v>
      </c>
      <c r="F379" s="181"/>
      <c r="G379" s="181">
        <f>E379+F379</f>
        <v>20104.4</v>
      </c>
      <c r="H379" s="181"/>
      <c r="I379" s="181">
        <f>G379+H379</f>
        <v>20104.4</v>
      </c>
      <c r="J379" s="181"/>
      <c r="K379" s="181">
        <f>I379+J379</f>
        <v>20104.4</v>
      </c>
    </row>
    <row r="380" spans="1:11" s="96" customFormat="1" ht="56.25">
      <c r="A380" s="89" t="s">
        <v>555</v>
      </c>
      <c r="B380" s="20" t="s">
        <v>500</v>
      </c>
      <c r="C380" s="20" t="s">
        <v>556</v>
      </c>
      <c r="D380" s="20"/>
      <c r="E380" s="181">
        <f aca="true" t="shared" si="111" ref="E380:K380">E381</f>
        <v>1380.3</v>
      </c>
      <c r="F380" s="181">
        <f t="shared" si="111"/>
        <v>0</v>
      </c>
      <c r="G380" s="181">
        <f t="shared" si="111"/>
        <v>1380.3</v>
      </c>
      <c r="H380" s="181">
        <f t="shared" si="111"/>
        <v>0</v>
      </c>
      <c r="I380" s="181">
        <f t="shared" si="111"/>
        <v>1380.3</v>
      </c>
      <c r="J380" s="181">
        <f t="shared" si="111"/>
        <v>-272.044</v>
      </c>
      <c r="K380" s="181">
        <f t="shared" si="111"/>
        <v>1108.2559999999999</v>
      </c>
    </row>
    <row r="381" spans="1:11" s="96" customFormat="1" ht="56.25">
      <c r="A381" s="89" t="s">
        <v>389</v>
      </c>
      <c r="B381" s="20" t="s">
        <v>500</v>
      </c>
      <c r="C381" s="20" t="s">
        <v>556</v>
      </c>
      <c r="D381" s="20" t="s">
        <v>369</v>
      </c>
      <c r="E381" s="181">
        <v>1380.3</v>
      </c>
      <c r="F381" s="181">
        <v>0</v>
      </c>
      <c r="G381" s="181">
        <f>E381+F381</f>
        <v>1380.3</v>
      </c>
      <c r="H381" s="181">
        <v>0</v>
      </c>
      <c r="I381" s="181">
        <f>G381+H381</f>
        <v>1380.3</v>
      </c>
      <c r="J381" s="181">
        <v>-272.044</v>
      </c>
      <c r="K381" s="181">
        <f>I381+J381</f>
        <v>1108.2559999999999</v>
      </c>
    </row>
    <row r="382" spans="1:11" s="96" customFormat="1" ht="37.5">
      <c r="A382" s="89" t="s">
        <v>575</v>
      </c>
      <c r="B382" s="20" t="s">
        <v>500</v>
      </c>
      <c r="C382" s="20" t="s">
        <v>557</v>
      </c>
      <c r="D382" s="20"/>
      <c r="E382" s="181">
        <f aca="true" t="shared" si="112" ref="E382:K382">E383</f>
        <v>115</v>
      </c>
      <c r="F382" s="181">
        <f t="shared" si="112"/>
        <v>-40</v>
      </c>
      <c r="G382" s="181">
        <f t="shared" si="112"/>
        <v>75</v>
      </c>
      <c r="H382" s="181">
        <f t="shared" si="112"/>
        <v>0</v>
      </c>
      <c r="I382" s="181">
        <f t="shared" si="112"/>
        <v>75</v>
      </c>
      <c r="J382" s="181">
        <f t="shared" si="112"/>
        <v>0</v>
      </c>
      <c r="K382" s="181">
        <f t="shared" si="112"/>
        <v>75</v>
      </c>
    </row>
    <row r="383" spans="1:11" s="96" customFormat="1" ht="56.25">
      <c r="A383" s="89" t="s">
        <v>389</v>
      </c>
      <c r="B383" s="20" t="s">
        <v>500</v>
      </c>
      <c r="C383" s="20" t="s">
        <v>557</v>
      </c>
      <c r="D383" s="20" t="s">
        <v>369</v>
      </c>
      <c r="E383" s="181">
        <v>115</v>
      </c>
      <c r="F383" s="181">
        <v>-40</v>
      </c>
      <c r="G383" s="181">
        <f>E383+F383</f>
        <v>75</v>
      </c>
      <c r="H383" s="181"/>
      <c r="I383" s="181">
        <f>G383+H383</f>
        <v>75</v>
      </c>
      <c r="J383" s="181"/>
      <c r="K383" s="181">
        <f>I383+J383</f>
        <v>75</v>
      </c>
    </row>
    <row r="384" spans="1:11" s="96" customFormat="1" ht="75">
      <c r="A384" s="89" t="s">
        <v>731</v>
      </c>
      <c r="B384" s="20" t="s">
        <v>500</v>
      </c>
      <c r="C384" s="20" t="s">
        <v>730</v>
      </c>
      <c r="D384" s="20"/>
      <c r="E384" s="181">
        <f>E385</f>
        <v>0</v>
      </c>
      <c r="F384" s="181">
        <f>F385</f>
        <v>0</v>
      </c>
      <c r="G384" s="181">
        <f aca="true" t="shared" si="113" ref="G384:G389">E384+F384</f>
        <v>0</v>
      </c>
      <c r="H384" s="181">
        <f>H385</f>
        <v>0</v>
      </c>
      <c r="I384" s="181">
        <f aca="true" t="shared" si="114" ref="I384:I389">G384+H384</f>
        <v>0</v>
      </c>
      <c r="J384" s="181">
        <f>J385</f>
        <v>0</v>
      </c>
      <c r="K384" s="181">
        <f aca="true" t="shared" si="115" ref="K384:K389">I384+J384</f>
        <v>0</v>
      </c>
    </row>
    <row r="385" spans="1:11" s="96" customFormat="1" ht="56.25">
      <c r="A385" s="89" t="s">
        <v>389</v>
      </c>
      <c r="B385" s="20" t="s">
        <v>500</v>
      </c>
      <c r="C385" s="20" t="s">
        <v>730</v>
      </c>
      <c r="D385" s="20" t="s">
        <v>369</v>
      </c>
      <c r="E385" s="181"/>
      <c r="F385" s="181"/>
      <c r="G385" s="181">
        <f t="shared" si="113"/>
        <v>0</v>
      </c>
      <c r="H385" s="181"/>
      <c r="I385" s="181">
        <f t="shared" si="114"/>
        <v>0</v>
      </c>
      <c r="J385" s="181"/>
      <c r="K385" s="181">
        <f t="shared" si="115"/>
        <v>0</v>
      </c>
    </row>
    <row r="386" spans="1:11" s="96" customFormat="1" ht="75">
      <c r="A386" s="89" t="s">
        <v>751</v>
      </c>
      <c r="B386" s="20" t="s">
        <v>500</v>
      </c>
      <c r="C386" s="20" t="s">
        <v>742</v>
      </c>
      <c r="D386" s="20"/>
      <c r="E386" s="181">
        <f>E387</f>
        <v>0</v>
      </c>
      <c r="F386" s="181">
        <f>F387</f>
        <v>0</v>
      </c>
      <c r="G386" s="181">
        <f t="shared" si="113"/>
        <v>0</v>
      </c>
      <c r="H386" s="181">
        <f>H387</f>
        <v>0</v>
      </c>
      <c r="I386" s="181">
        <f t="shared" si="114"/>
        <v>0</v>
      </c>
      <c r="J386" s="181">
        <f>J387</f>
        <v>0</v>
      </c>
      <c r="K386" s="181">
        <f t="shared" si="115"/>
        <v>0</v>
      </c>
    </row>
    <row r="387" spans="1:11" s="96" customFormat="1" ht="37.5">
      <c r="A387" s="89" t="s">
        <v>305</v>
      </c>
      <c r="B387" s="20" t="s">
        <v>500</v>
      </c>
      <c r="C387" s="20" t="s">
        <v>742</v>
      </c>
      <c r="D387" s="20" t="s">
        <v>306</v>
      </c>
      <c r="E387" s="181"/>
      <c r="F387" s="181"/>
      <c r="G387" s="181">
        <f t="shared" si="113"/>
        <v>0</v>
      </c>
      <c r="H387" s="181"/>
      <c r="I387" s="181">
        <f t="shared" si="114"/>
        <v>0</v>
      </c>
      <c r="J387" s="181"/>
      <c r="K387" s="181">
        <f t="shared" si="115"/>
        <v>0</v>
      </c>
    </row>
    <row r="388" spans="1:11" s="96" customFormat="1" ht="75">
      <c r="A388" s="103" t="s">
        <v>729</v>
      </c>
      <c r="B388" s="20" t="s">
        <v>500</v>
      </c>
      <c r="C388" s="20" t="s">
        <v>735</v>
      </c>
      <c r="D388" s="20"/>
      <c r="E388" s="181">
        <f>E389</f>
        <v>0</v>
      </c>
      <c r="F388" s="181">
        <f>F389</f>
        <v>0</v>
      </c>
      <c r="G388" s="181">
        <f t="shared" si="113"/>
        <v>0</v>
      </c>
      <c r="H388" s="181">
        <f>H389</f>
        <v>0</v>
      </c>
      <c r="I388" s="181">
        <f t="shared" si="114"/>
        <v>0</v>
      </c>
      <c r="J388" s="181">
        <f>J389</f>
        <v>0</v>
      </c>
      <c r="K388" s="181">
        <f t="shared" si="115"/>
        <v>0</v>
      </c>
    </row>
    <row r="389" spans="1:11" s="96" customFormat="1" ht="56.25">
      <c r="A389" s="89" t="s">
        <v>389</v>
      </c>
      <c r="B389" s="20" t="s">
        <v>500</v>
      </c>
      <c r="C389" s="20" t="s">
        <v>735</v>
      </c>
      <c r="D389" s="20" t="s">
        <v>369</v>
      </c>
      <c r="E389" s="181"/>
      <c r="F389" s="181"/>
      <c r="G389" s="181">
        <f t="shared" si="113"/>
        <v>0</v>
      </c>
      <c r="H389" s="181"/>
      <c r="I389" s="181">
        <f t="shared" si="114"/>
        <v>0</v>
      </c>
      <c r="J389" s="181"/>
      <c r="K389" s="181">
        <f t="shared" si="115"/>
        <v>0</v>
      </c>
    </row>
    <row r="390" spans="1:11" s="96" customFormat="1" ht="75">
      <c r="A390" s="89" t="s">
        <v>734</v>
      </c>
      <c r="B390" s="20" t="s">
        <v>500</v>
      </c>
      <c r="C390" s="20" t="s">
        <v>739</v>
      </c>
      <c r="D390" s="20"/>
      <c r="E390" s="181">
        <f aca="true" t="shared" si="116" ref="E390:K390">E391</f>
        <v>0</v>
      </c>
      <c r="F390" s="181">
        <f t="shared" si="116"/>
        <v>0</v>
      </c>
      <c r="G390" s="181">
        <f t="shared" si="116"/>
        <v>0</v>
      </c>
      <c r="H390" s="181">
        <f t="shared" si="116"/>
        <v>0</v>
      </c>
      <c r="I390" s="181">
        <f t="shared" si="116"/>
        <v>0</v>
      </c>
      <c r="J390" s="181">
        <f t="shared" si="116"/>
        <v>0</v>
      </c>
      <c r="K390" s="181">
        <f t="shared" si="116"/>
        <v>0</v>
      </c>
    </row>
    <row r="391" spans="1:11" s="96" customFormat="1" ht="37.5">
      <c r="A391" s="89" t="s">
        <v>305</v>
      </c>
      <c r="B391" s="20" t="s">
        <v>500</v>
      </c>
      <c r="C391" s="20" t="s">
        <v>739</v>
      </c>
      <c r="D391" s="20" t="s">
        <v>306</v>
      </c>
      <c r="E391" s="181"/>
      <c r="F391" s="181"/>
      <c r="G391" s="181">
        <f>E391+F391</f>
        <v>0</v>
      </c>
      <c r="H391" s="181"/>
      <c r="I391" s="181">
        <f>G391+H391</f>
        <v>0</v>
      </c>
      <c r="J391" s="181"/>
      <c r="K391" s="181">
        <f>I391+J391</f>
        <v>0</v>
      </c>
    </row>
    <row r="392" spans="1:11" s="96" customFormat="1" ht="39">
      <c r="A392" s="98" t="s">
        <v>576</v>
      </c>
      <c r="B392" s="135" t="s">
        <v>500</v>
      </c>
      <c r="C392" s="135" t="s">
        <v>577</v>
      </c>
      <c r="D392" s="135"/>
      <c r="E392" s="189">
        <f>E393+E396+E399</f>
        <v>1200</v>
      </c>
      <c r="F392" s="189">
        <f>F393+F396+F399</f>
        <v>727.7</v>
      </c>
      <c r="G392" s="189">
        <f>E392+F392</f>
        <v>1927.7</v>
      </c>
      <c r="H392" s="189">
        <f>H393+H396+H399</f>
        <v>0</v>
      </c>
      <c r="I392" s="189">
        <f>G392+H392</f>
        <v>1927.7</v>
      </c>
      <c r="J392" s="189">
        <f>J393+J396+J399</f>
        <v>0</v>
      </c>
      <c r="K392" s="189">
        <f>I392+J392</f>
        <v>1927.7</v>
      </c>
    </row>
    <row r="393" spans="1:11" s="96" customFormat="1" ht="37.5">
      <c r="A393" s="89" t="s">
        <v>578</v>
      </c>
      <c r="B393" s="20" t="s">
        <v>500</v>
      </c>
      <c r="C393" s="20" t="s">
        <v>579</v>
      </c>
      <c r="D393" s="20"/>
      <c r="E393" s="181">
        <f aca="true" t="shared" si="117" ref="E393:K393">E394+E395</f>
        <v>554.7</v>
      </c>
      <c r="F393" s="181">
        <f t="shared" si="117"/>
        <v>0</v>
      </c>
      <c r="G393" s="181">
        <f t="shared" si="117"/>
        <v>554.7</v>
      </c>
      <c r="H393" s="181">
        <f t="shared" si="117"/>
        <v>41.553999999999974</v>
      </c>
      <c r="I393" s="181">
        <f t="shared" si="117"/>
        <v>596.254</v>
      </c>
      <c r="J393" s="181">
        <f t="shared" si="117"/>
        <v>0</v>
      </c>
      <c r="K393" s="181">
        <f t="shared" si="117"/>
        <v>596.254</v>
      </c>
    </row>
    <row r="394" spans="1:11" s="96" customFormat="1" ht="37.5">
      <c r="A394" s="89" t="s">
        <v>259</v>
      </c>
      <c r="B394" s="20" t="s">
        <v>500</v>
      </c>
      <c r="C394" s="20" t="s">
        <v>579</v>
      </c>
      <c r="D394" s="20" t="s">
        <v>260</v>
      </c>
      <c r="E394" s="181">
        <v>554.7</v>
      </c>
      <c r="F394" s="181"/>
      <c r="G394" s="181">
        <f aca="true" t="shared" si="118" ref="G394:G400">E394+F394</f>
        <v>554.7</v>
      </c>
      <c r="H394" s="181">
        <v>-554.7</v>
      </c>
      <c r="I394" s="181">
        <f aca="true" t="shared" si="119" ref="I394:I400">G394+H394</f>
        <v>0</v>
      </c>
      <c r="J394" s="181"/>
      <c r="K394" s="181">
        <f aca="true" t="shared" si="120" ref="K394:K400">I394+J394</f>
        <v>0</v>
      </c>
    </row>
    <row r="395" spans="1:11" s="96" customFormat="1" ht="56.25">
      <c r="A395" s="89" t="s">
        <v>389</v>
      </c>
      <c r="B395" s="20" t="s">
        <v>500</v>
      </c>
      <c r="C395" s="20" t="s">
        <v>579</v>
      </c>
      <c r="D395" s="20" t="s">
        <v>369</v>
      </c>
      <c r="E395" s="181"/>
      <c r="F395" s="181"/>
      <c r="G395" s="181">
        <f t="shared" si="118"/>
        <v>0</v>
      </c>
      <c r="H395" s="181">
        <v>596.254</v>
      </c>
      <c r="I395" s="181">
        <f t="shared" si="119"/>
        <v>596.254</v>
      </c>
      <c r="J395" s="181"/>
      <c r="K395" s="181">
        <f t="shared" si="120"/>
        <v>596.254</v>
      </c>
    </row>
    <row r="396" spans="1:11" s="96" customFormat="1" ht="37.5">
      <c r="A396" s="89" t="s">
        <v>580</v>
      </c>
      <c r="B396" s="20" t="s">
        <v>500</v>
      </c>
      <c r="C396" s="20" t="s">
        <v>581</v>
      </c>
      <c r="D396" s="20"/>
      <c r="E396" s="181">
        <f>E397+E398</f>
        <v>645.3</v>
      </c>
      <c r="F396" s="181">
        <f>F397+F398</f>
        <v>0</v>
      </c>
      <c r="G396" s="181">
        <f t="shared" si="118"/>
        <v>645.3</v>
      </c>
      <c r="H396" s="181">
        <f>H397+H398</f>
        <v>-41.553999999999974</v>
      </c>
      <c r="I396" s="181">
        <f t="shared" si="119"/>
        <v>603.746</v>
      </c>
      <c r="J396" s="181">
        <f>J397+J398</f>
        <v>0</v>
      </c>
      <c r="K396" s="181">
        <f t="shared" si="120"/>
        <v>603.746</v>
      </c>
    </row>
    <row r="397" spans="1:11" s="96" customFormat="1" ht="37.5">
      <c r="A397" s="89" t="s">
        <v>259</v>
      </c>
      <c r="B397" s="20" t="s">
        <v>500</v>
      </c>
      <c r="C397" s="20" t="s">
        <v>581</v>
      </c>
      <c r="D397" s="20" t="s">
        <v>260</v>
      </c>
      <c r="E397" s="181">
        <v>645.3</v>
      </c>
      <c r="F397" s="181"/>
      <c r="G397" s="181">
        <f t="shared" si="118"/>
        <v>645.3</v>
      </c>
      <c r="H397" s="181">
        <v>-645.3</v>
      </c>
      <c r="I397" s="181">
        <f t="shared" si="119"/>
        <v>0</v>
      </c>
      <c r="J397" s="181"/>
      <c r="K397" s="181">
        <f t="shared" si="120"/>
        <v>0</v>
      </c>
    </row>
    <row r="398" spans="1:11" s="96" customFormat="1" ht="56.25">
      <c r="A398" s="89" t="s">
        <v>389</v>
      </c>
      <c r="B398" s="20" t="s">
        <v>500</v>
      </c>
      <c r="C398" s="20" t="s">
        <v>581</v>
      </c>
      <c r="D398" s="20" t="s">
        <v>369</v>
      </c>
      <c r="E398" s="181"/>
      <c r="F398" s="181"/>
      <c r="G398" s="181">
        <f t="shared" si="118"/>
        <v>0</v>
      </c>
      <c r="H398" s="181">
        <v>603.746</v>
      </c>
      <c r="I398" s="181">
        <f t="shared" si="119"/>
        <v>603.746</v>
      </c>
      <c r="J398" s="181"/>
      <c r="K398" s="181">
        <f t="shared" si="120"/>
        <v>603.746</v>
      </c>
    </row>
    <row r="399" spans="1:11" s="96" customFormat="1" ht="37.5">
      <c r="A399" s="89" t="s">
        <v>582</v>
      </c>
      <c r="B399" s="20" t="s">
        <v>500</v>
      </c>
      <c r="C399" s="20" t="s">
        <v>583</v>
      </c>
      <c r="D399" s="20"/>
      <c r="E399" s="181">
        <f>E400</f>
        <v>0</v>
      </c>
      <c r="F399" s="181">
        <f>F400</f>
        <v>727.7</v>
      </c>
      <c r="G399" s="181">
        <f t="shared" si="118"/>
        <v>727.7</v>
      </c>
      <c r="H399" s="181">
        <f>H400</f>
        <v>0</v>
      </c>
      <c r="I399" s="181">
        <f t="shared" si="119"/>
        <v>727.7</v>
      </c>
      <c r="J399" s="181">
        <f>J400</f>
        <v>0</v>
      </c>
      <c r="K399" s="181">
        <f t="shared" si="120"/>
        <v>727.7</v>
      </c>
    </row>
    <row r="400" spans="1:11" s="96" customFormat="1" ht="56.25">
      <c r="A400" s="89" t="s">
        <v>389</v>
      </c>
      <c r="B400" s="20" t="s">
        <v>500</v>
      </c>
      <c r="C400" s="20" t="s">
        <v>583</v>
      </c>
      <c r="D400" s="20" t="s">
        <v>369</v>
      </c>
      <c r="E400" s="181"/>
      <c r="F400" s="181">
        <v>727.7</v>
      </c>
      <c r="G400" s="181">
        <f t="shared" si="118"/>
        <v>727.7</v>
      </c>
      <c r="H400" s="181"/>
      <c r="I400" s="181">
        <f t="shared" si="119"/>
        <v>727.7</v>
      </c>
      <c r="J400" s="181"/>
      <c r="K400" s="181">
        <f t="shared" si="120"/>
        <v>727.7</v>
      </c>
    </row>
    <row r="401" spans="1:11" s="96" customFormat="1" ht="39">
      <c r="A401" s="98" t="s">
        <v>584</v>
      </c>
      <c r="B401" s="135" t="s">
        <v>500</v>
      </c>
      <c r="C401" s="135" t="s">
        <v>585</v>
      </c>
      <c r="D401" s="135"/>
      <c r="E401" s="189">
        <f>E402+E405</f>
        <v>48.6</v>
      </c>
      <c r="F401" s="189">
        <f>F402</f>
        <v>0</v>
      </c>
      <c r="G401" s="189">
        <f>G402+G405</f>
        <v>48.6</v>
      </c>
      <c r="H401" s="189">
        <f>H402</f>
        <v>0</v>
      </c>
      <c r="I401" s="189">
        <f>I402+I405</f>
        <v>48.6</v>
      </c>
      <c r="J401" s="189">
        <f>J402</f>
        <v>0</v>
      </c>
      <c r="K401" s="189">
        <f>K402+K405</f>
        <v>48.6</v>
      </c>
    </row>
    <row r="402" spans="1:11" s="96" customFormat="1" ht="37.5">
      <c r="A402" s="89" t="s">
        <v>586</v>
      </c>
      <c r="B402" s="20" t="s">
        <v>500</v>
      </c>
      <c r="C402" s="20" t="s">
        <v>587</v>
      </c>
      <c r="D402" s="20"/>
      <c r="E402" s="181">
        <f>E403+E404</f>
        <v>27.5</v>
      </c>
      <c r="F402" s="181">
        <f>F403+F404</f>
        <v>0</v>
      </c>
      <c r="G402" s="181">
        <f aca="true" t="shared" si="121" ref="G402:G410">E402+F402</f>
        <v>27.5</v>
      </c>
      <c r="H402" s="181">
        <f>H403+H404</f>
        <v>0</v>
      </c>
      <c r="I402" s="181">
        <f aca="true" t="shared" si="122" ref="I402:I407">G402+H402</f>
        <v>27.5</v>
      </c>
      <c r="J402" s="181">
        <f>J403+J404</f>
        <v>0</v>
      </c>
      <c r="K402" s="181">
        <f aca="true" t="shared" si="123" ref="K402:K407">I402+J402</f>
        <v>27.5</v>
      </c>
    </row>
    <row r="403" spans="1:11" s="96" customFormat="1" ht="37.5">
      <c r="A403" s="89" t="s">
        <v>259</v>
      </c>
      <c r="B403" s="20" t="s">
        <v>500</v>
      </c>
      <c r="C403" s="20" t="s">
        <v>587</v>
      </c>
      <c r="D403" s="20" t="s">
        <v>260</v>
      </c>
      <c r="E403" s="181"/>
      <c r="F403" s="181">
        <v>0</v>
      </c>
      <c r="G403" s="181">
        <f t="shared" si="121"/>
        <v>0</v>
      </c>
      <c r="H403" s="181">
        <v>12.5</v>
      </c>
      <c r="I403" s="181">
        <f t="shared" si="122"/>
        <v>12.5</v>
      </c>
      <c r="J403" s="181"/>
      <c r="K403" s="181">
        <f t="shared" si="123"/>
        <v>12.5</v>
      </c>
    </row>
    <row r="404" spans="1:11" s="96" customFormat="1" ht="56.25">
      <c r="A404" s="89" t="s">
        <v>389</v>
      </c>
      <c r="B404" s="20" t="s">
        <v>500</v>
      </c>
      <c r="C404" s="20" t="s">
        <v>587</v>
      </c>
      <c r="D404" s="20" t="s">
        <v>369</v>
      </c>
      <c r="E404" s="181">
        <v>27.5</v>
      </c>
      <c r="F404" s="181">
        <v>0</v>
      </c>
      <c r="G404" s="181">
        <f t="shared" si="121"/>
        <v>27.5</v>
      </c>
      <c r="H404" s="181">
        <v>-12.5</v>
      </c>
      <c r="I404" s="181">
        <f t="shared" si="122"/>
        <v>15</v>
      </c>
      <c r="J404" s="181"/>
      <c r="K404" s="181">
        <f t="shared" si="123"/>
        <v>15</v>
      </c>
    </row>
    <row r="405" spans="1:11" s="96" customFormat="1" ht="37.5">
      <c r="A405" s="89" t="s">
        <v>588</v>
      </c>
      <c r="B405" s="20" t="s">
        <v>500</v>
      </c>
      <c r="C405" s="20" t="s">
        <v>589</v>
      </c>
      <c r="D405" s="20"/>
      <c r="E405" s="181">
        <f>E406+E407</f>
        <v>21.1</v>
      </c>
      <c r="F405" s="181">
        <f>F406+F407</f>
        <v>0</v>
      </c>
      <c r="G405" s="181">
        <f t="shared" si="121"/>
        <v>21.1</v>
      </c>
      <c r="H405" s="181">
        <f>H406+H407</f>
        <v>0</v>
      </c>
      <c r="I405" s="181">
        <f t="shared" si="122"/>
        <v>21.1</v>
      </c>
      <c r="J405" s="181">
        <f>J406+J407</f>
        <v>0</v>
      </c>
      <c r="K405" s="181">
        <f t="shared" si="123"/>
        <v>21.1</v>
      </c>
    </row>
    <row r="406" spans="1:11" s="96" customFormat="1" ht="37.5">
      <c r="A406" s="89" t="s">
        <v>259</v>
      </c>
      <c r="B406" s="20" t="s">
        <v>500</v>
      </c>
      <c r="C406" s="20" t="s">
        <v>589</v>
      </c>
      <c r="D406" s="20" t="s">
        <v>260</v>
      </c>
      <c r="E406" s="181"/>
      <c r="F406" s="181"/>
      <c r="G406" s="181">
        <f t="shared" si="121"/>
        <v>0</v>
      </c>
      <c r="H406" s="181">
        <v>7.75</v>
      </c>
      <c r="I406" s="181">
        <f t="shared" si="122"/>
        <v>7.75</v>
      </c>
      <c r="J406" s="181"/>
      <c r="K406" s="181">
        <f t="shared" si="123"/>
        <v>7.75</v>
      </c>
    </row>
    <row r="407" spans="1:11" s="96" customFormat="1" ht="56.25">
      <c r="A407" s="89" t="s">
        <v>389</v>
      </c>
      <c r="B407" s="20" t="s">
        <v>500</v>
      </c>
      <c r="C407" s="20" t="s">
        <v>589</v>
      </c>
      <c r="D407" s="20" t="s">
        <v>369</v>
      </c>
      <c r="E407" s="181">
        <v>21.1</v>
      </c>
      <c r="F407" s="181"/>
      <c r="G407" s="181">
        <f t="shared" si="121"/>
        <v>21.1</v>
      </c>
      <c r="H407" s="181">
        <v>-7.75</v>
      </c>
      <c r="I407" s="181">
        <f t="shared" si="122"/>
        <v>13.350000000000001</v>
      </c>
      <c r="J407" s="181"/>
      <c r="K407" s="181">
        <f t="shared" si="123"/>
        <v>13.350000000000001</v>
      </c>
    </row>
    <row r="408" spans="1:11" s="96" customFormat="1" ht="37.5">
      <c r="A408" s="99" t="s">
        <v>441</v>
      </c>
      <c r="B408" s="135" t="s">
        <v>500</v>
      </c>
      <c r="C408" s="135" t="s">
        <v>590</v>
      </c>
      <c r="D408" s="135"/>
      <c r="E408" s="189">
        <f aca="true" t="shared" si="124" ref="E408:K408">E409+E413</f>
        <v>17611</v>
      </c>
      <c r="F408" s="189">
        <f t="shared" si="124"/>
        <v>0</v>
      </c>
      <c r="G408" s="189">
        <f t="shared" si="124"/>
        <v>17611</v>
      </c>
      <c r="H408" s="189">
        <f t="shared" si="124"/>
        <v>0</v>
      </c>
      <c r="I408" s="189">
        <f t="shared" si="124"/>
        <v>17611</v>
      </c>
      <c r="J408" s="189">
        <f t="shared" si="124"/>
        <v>0</v>
      </c>
      <c r="K408" s="189">
        <f t="shared" si="124"/>
        <v>17611</v>
      </c>
    </row>
    <row r="409" spans="1:11" s="96" customFormat="1" ht="37.5">
      <c r="A409" s="89" t="s">
        <v>443</v>
      </c>
      <c r="B409" s="20" t="s">
        <v>500</v>
      </c>
      <c r="C409" s="20" t="s">
        <v>591</v>
      </c>
      <c r="D409" s="20"/>
      <c r="E409" s="181">
        <f>E410+E411+E412</f>
        <v>17611</v>
      </c>
      <c r="F409" s="181">
        <f>F410+F411+F412</f>
        <v>0</v>
      </c>
      <c r="G409" s="181">
        <f t="shared" si="121"/>
        <v>17611</v>
      </c>
      <c r="H409" s="181">
        <f>H410+H411+H412</f>
        <v>0</v>
      </c>
      <c r="I409" s="181">
        <f>G409+H409</f>
        <v>17611</v>
      </c>
      <c r="J409" s="181">
        <f>J410+J411+J412</f>
        <v>0</v>
      </c>
      <c r="K409" s="181">
        <f>I409+J409</f>
        <v>17611</v>
      </c>
    </row>
    <row r="410" spans="1:11" s="96" customFormat="1" ht="93.75">
      <c r="A410" s="89" t="s">
        <v>255</v>
      </c>
      <c r="B410" s="20" t="s">
        <v>500</v>
      </c>
      <c r="C410" s="20" t="s">
        <v>591</v>
      </c>
      <c r="D410" s="20" t="s">
        <v>256</v>
      </c>
      <c r="E410" s="181">
        <v>13832.5</v>
      </c>
      <c r="F410" s="181"/>
      <c r="G410" s="181">
        <f t="shared" si="121"/>
        <v>13832.5</v>
      </c>
      <c r="H410" s="181">
        <v>206</v>
      </c>
      <c r="I410" s="181">
        <f>G410+H410</f>
        <v>14038.5</v>
      </c>
      <c r="J410" s="181"/>
      <c r="K410" s="181">
        <f>I410+J410</f>
        <v>14038.5</v>
      </c>
    </row>
    <row r="411" spans="1:11" s="96" customFormat="1" ht="37.5">
      <c r="A411" s="89" t="s">
        <v>259</v>
      </c>
      <c r="B411" s="20" t="s">
        <v>500</v>
      </c>
      <c r="C411" s="20" t="s">
        <v>591</v>
      </c>
      <c r="D411" s="20" t="s">
        <v>260</v>
      </c>
      <c r="E411" s="181">
        <v>3776.5</v>
      </c>
      <c r="F411" s="181"/>
      <c r="G411" s="181">
        <f>E411+F411</f>
        <v>3776.5</v>
      </c>
      <c r="H411" s="181">
        <v>-206</v>
      </c>
      <c r="I411" s="181">
        <f>G411+H411</f>
        <v>3570.5</v>
      </c>
      <c r="J411" s="181"/>
      <c r="K411" s="181">
        <f>I411+J411</f>
        <v>3570.5</v>
      </c>
    </row>
    <row r="412" spans="1:11" s="96" customFormat="1" ht="18.75">
      <c r="A412" s="89" t="s">
        <v>269</v>
      </c>
      <c r="B412" s="20" t="s">
        <v>500</v>
      </c>
      <c r="C412" s="20" t="s">
        <v>591</v>
      </c>
      <c r="D412" s="20" t="s">
        <v>270</v>
      </c>
      <c r="E412" s="181">
        <v>2</v>
      </c>
      <c r="F412" s="181"/>
      <c r="G412" s="181">
        <f>E412+F412</f>
        <v>2</v>
      </c>
      <c r="H412" s="181"/>
      <c r="I412" s="181">
        <f>G412+H412</f>
        <v>2</v>
      </c>
      <c r="J412" s="181"/>
      <c r="K412" s="181">
        <f>I412+J412</f>
        <v>2</v>
      </c>
    </row>
    <row r="413" spans="1:11" s="96" customFormat="1" ht="37.5">
      <c r="A413" s="89" t="s">
        <v>592</v>
      </c>
      <c r="B413" s="20" t="s">
        <v>500</v>
      </c>
      <c r="C413" s="20" t="s">
        <v>593</v>
      </c>
      <c r="D413" s="20"/>
      <c r="E413" s="181">
        <f aca="true" t="shared" si="125" ref="E413:K413">E414+E415+E416</f>
        <v>0</v>
      </c>
      <c r="F413" s="181">
        <f t="shared" si="125"/>
        <v>0</v>
      </c>
      <c r="G413" s="181">
        <f t="shared" si="125"/>
        <v>0</v>
      </c>
      <c r="H413" s="181">
        <f t="shared" si="125"/>
        <v>0</v>
      </c>
      <c r="I413" s="181">
        <f t="shared" si="125"/>
        <v>0</v>
      </c>
      <c r="J413" s="181">
        <f t="shared" si="125"/>
        <v>0</v>
      </c>
      <c r="K413" s="181">
        <f t="shared" si="125"/>
        <v>0</v>
      </c>
    </row>
    <row r="414" spans="1:11" s="96" customFormat="1" ht="93.75">
      <c r="A414" s="89" t="s">
        <v>255</v>
      </c>
      <c r="B414" s="20" t="s">
        <v>500</v>
      </c>
      <c r="C414" s="20" t="s">
        <v>593</v>
      </c>
      <c r="D414" s="18" t="s">
        <v>256</v>
      </c>
      <c r="E414" s="181"/>
      <c r="F414" s="182">
        <v>0</v>
      </c>
      <c r="G414" s="181">
        <f>E414+F414</f>
        <v>0</v>
      </c>
      <c r="H414" s="182">
        <v>0</v>
      </c>
      <c r="I414" s="181">
        <f>G414+H414</f>
        <v>0</v>
      </c>
      <c r="J414" s="182">
        <v>0</v>
      </c>
      <c r="K414" s="181">
        <f>I414+J414</f>
        <v>0</v>
      </c>
    </row>
    <row r="415" spans="1:11" s="96" customFormat="1" ht="37.5">
      <c r="A415" s="89" t="s">
        <v>259</v>
      </c>
      <c r="B415" s="20" t="s">
        <v>500</v>
      </c>
      <c r="C415" s="20" t="s">
        <v>593</v>
      </c>
      <c r="D415" s="20" t="s">
        <v>260</v>
      </c>
      <c r="E415" s="181"/>
      <c r="F415" s="181"/>
      <c r="G415" s="181">
        <f>E415+F415</f>
        <v>0</v>
      </c>
      <c r="H415" s="181"/>
      <c r="I415" s="181">
        <f>G415+H415</f>
        <v>0</v>
      </c>
      <c r="J415" s="181"/>
      <c r="K415" s="181">
        <f>I415+J415</f>
        <v>0</v>
      </c>
    </row>
    <row r="416" spans="1:11" s="96" customFormat="1" ht="18.75">
      <c r="A416" s="89" t="s">
        <v>269</v>
      </c>
      <c r="B416" s="20" t="s">
        <v>500</v>
      </c>
      <c r="C416" s="20" t="s">
        <v>593</v>
      </c>
      <c r="D416" s="20" t="s">
        <v>270</v>
      </c>
      <c r="E416" s="181"/>
      <c r="F416" s="181">
        <v>0</v>
      </c>
      <c r="G416" s="181">
        <f>E416+F416</f>
        <v>0</v>
      </c>
      <c r="H416" s="181">
        <v>0</v>
      </c>
      <c r="I416" s="181">
        <f>G416+H416</f>
        <v>0</v>
      </c>
      <c r="J416" s="181">
        <v>0</v>
      </c>
      <c r="K416" s="181">
        <f>I416+J416</f>
        <v>0</v>
      </c>
    </row>
    <row r="417" spans="1:11" s="96" customFormat="1" ht="56.25">
      <c r="A417" s="99" t="s">
        <v>327</v>
      </c>
      <c r="B417" s="133" t="s">
        <v>500</v>
      </c>
      <c r="C417" s="133" t="s">
        <v>328</v>
      </c>
      <c r="D417" s="135"/>
      <c r="E417" s="189">
        <f aca="true" t="shared" si="126" ref="E417:K419">E418</f>
        <v>5788</v>
      </c>
      <c r="F417" s="189">
        <f t="shared" si="126"/>
        <v>0</v>
      </c>
      <c r="G417" s="189">
        <f t="shared" si="126"/>
        <v>5788</v>
      </c>
      <c r="H417" s="189">
        <f t="shared" si="126"/>
        <v>0</v>
      </c>
      <c r="I417" s="189">
        <f t="shared" si="126"/>
        <v>5788</v>
      </c>
      <c r="J417" s="189">
        <f t="shared" si="126"/>
        <v>0</v>
      </c>
      <c r="K417" s="189">
        <f t="shared" si="126"/>
        <v>5788</v>
      </c>
    </row>
    <row r="418" spans="1:11" s="96" customFormat="1" ht="39">
      <c r="A418" s="98" t="s">
        <v>450</v>
      </c>
      <c r="B418" s="133" t="s">
        <v>500</v>
      </c>
      <c r="C418" s="133" t="s">
        <v>451</v>
      </c>
      <c r="D418" s="135"/>
      <c r="E418" s="189">
        <f>E419+E421</f>
        <v>5788</v>
      </c>
      <c r="F418" s="189">
        <f>F419+F421</f>
        <v>0</v>
      </c>
      <c r="G418" s="189">
        <f>G419+G421</f>
        <v>5788</v>
      </c>
      <c r="H418" s="189">
        <f>H419+H421</f>
        <v>0</v>
      </c>
      <c r="I418" s="189">
        <f>G418+H418</f>
        <v>5788</v>
      </c>
      <c r="J418" s="189">
        <f>J419+J421</f>
        <v>0</v>
      </c>
      <c r="K418" s="189">
        <f>I418+J418</f>
        <v>5788</v>
      </c>
    </row>
    <row r="419" spans="1:11" s="96" customFormat="1" ht="37.5">
      <c r="A419" s="89" t="s">
        <v>452</v>
      </c>
      <c r="B419" s="18" t="s">
        <v>500</v>
      </c>
      <c r="C419" s="18" t="s">
        <v>453</v>
      </c>
      <c r="D419" s="20"/>
      <c r="E419" s="181">
        <f t="shared" si="126"/>
        <v>30</v>
      </c>
      <c r="F419" s="181">
        <f t="shared" si="126"/>
        <v>0</v>
      </c>
      <c r="G419" s="181">
        <f t="shared" si="126"/>
        <v>30</v>
      </c>
      <c r="H419" s="181">
        <f t="shared" si="126"/>
        <v>0</v>
      </c>
      <c r="I419" s="181">
        <f t="shared" si="126"/>
        <v>30</v>
      </c>
      <c r="J419" s="181">
        <f t="shared" si="126"/>
        <v>0</v>
      </c>
      <c r="K419" s="181">
        <f t="shared" si="126"/>
        <v>30</v>
      </c>
    </row>
    <row r="420" spans="1:11" s="96" customFormat="1" ht="37.5">
      <c r="A420" s="89" t="s">
        <v>305</v>
      </c>
      <c r="B420" s="18" t="s">
        <v>500</v>
      </c>
      <c r="C420" s="18" t="s">
        <v>453</v>
      </c>
      <c r="D420" s="18" t="s">
        <v>306</v>
      </c>
      <c r="E420" s="181">
        <v>30</v>
      </c>
      <c r="F420" s="182">
        <f>F423</f>
        <v>0</v>
      </c>
      <c r="G420" s="181">
        <f>E420+F420</f>
        <v>30</v>
      </c>
      <c r="H420" s="182"/>
      <c r="I420" s="181">
        <f>G420+H420</f>
        <v>30</v>
      </c>
      <c r="J420" s="182"/>
      <c r="K420" s="181">
        <f>I420+J420</f>
        <v>30</v>
      </c>
    </row>
    <row r="421" spans="1:11" s="96" customFormat="1" ht="112.5">
      <c r="A421" s="26" t="s">
        <v>796</v>
      </c>
      <c r="B421" s="18" t="s">
        <v>500</v>
      </c>
      <c r="C421" s="18" t="s">
        <v>797</v>
      </c>
      <c r="D421" s="18"/>
      <c r="E421" s="181">
        <f>E422</f>
        <v>5758</v>
      </c>
      <c r="F421" s="182">
        <f>F422</f>
        <v>0</v>
      </c>
      <c r="G421" s="181">
        <f>E421+F421</f>
        <v>5758</v>
      </c>
      <c r="H421" s="182">
        <f>H422</f>
        <v>0</v>
      </c>
      <c r="I421" s="181">
        <f>G421+H421</f>
        <v>5758</v>
      </c>
      <c r="J421" s="182">
        <f>J422</f>
        <v>0</v>
      </c>
      <c r="K421" s="181">
        <f>I421+J421</f>
        <v>5758</v>
      </c>
    </row>
    <row r="422" spans="1:11" s="96" customFormat="1" ht="37.5">
      <c r="A422" s="89" t="s">
        <v>305</v>
      </c>
      <c r="B422" s="18" t="s">
        <v>500</v>
      </c>
      <c r="C422" s="18" t="s">
        <v>797</v>
      </c>
      <c r="D422" s="18" t="s">
        <v>306</v>
      </c>
      <c r="E422" s="181">
        <v>5758</v>
      </c>
      <c r="F422" s="182"/>
      <c r="G422" s="181">
        <f>E422+F422</f>
        <v>5758</v>
      </c>
      <c r="H422" s="182"/>
      <c r="I422" s="181">
        <f>G422+H422</f>
        <v>5758</v>
      </c>
      <c r="J422" s="182"/>
      <c r="K422" s="181">
        <f>I422+J422</f>
        <v>5758</v>
      </c>
    </row>
    <row r="423" spans="1:11" s="96" customFormat="1" ht="18.75">
      <c r="A423" s="99" t="s">
        <v>251</v>
      </c>
      <c r="B423" s="133" t="s">
        <v>500</v>
      </c>
      <c r="C423" s="133" t="s">
        <v>348</v>
      </c>
      <c r="D423" s="135"/>
      <c r="E423" s="189">
        <f aca="true" t="shared" si="127" ref="E423:K424">E424</f>
        <v>28.4</v>
      </c>
      <c r="F423" s="189">
        <f t="shared" si="127"/>
        <v>0</v>
      </c>
      <c r="G423" s="189">
        <f t="shared" si="127"/>
        <v>28.4</v>
      </c>
      <c r="H423" s="189">
        <f t="shared" si="127"/>
        <v>-0.3</v>
      </c>
      <c r="I423" s="189">
        <f t="shared" si="127"/>
        <v>28.1</v>
      </c>
      <c r="J423" s="189">
        <f t="shared" si="127"/>
        <v>0</v>
      </c>
      <c r="K423" s="189">
        <f t="shared" si="127"/>
        <v>28.1</v>
      </c>
    </row>
    <row r="424" spans="1:11" s="96" customFormat="1" ht="18.75">
      <c r="A424" s="89" t="s">
        <v>350</v>
      </c>
      <c r="B424" s="133" t="s">
        <v>500</v>
      </c>
      <c r="C424" s="133" t="s">
        <v>351</v>
      </c>
      <c r="D424" s="135"/>
      <c r="E424" s="189">
        <f t="shared" si="127"/>
        <v>28.4</v>
      </c>
      <c r="F424" s="189">
        <f t="shared" si="127"/>
        <v>0</v>
      </c>
      <c r="G424" s="189">
        <f t="shared" si="127"/>
        <v>28.4</v>
      </c>
      <c r="H424" s="189">
        <f t="shared" si="127"/>
        <v>-0.3</v>
      </c>
      <c r="I424" s="189">
        <f t="shared" si="127"/>
        <v>28.1</v>
      </c>
      <c r="J424" s="189">
        <f t="shared" si="127"/>
        <v>0</v>
      </c>
      <c r="K424" s="189">
        <f t="shared" si="127"/>
        <v>28.1</v>
      </c>
    </row>
    <row r="425" spans="1:11" s="96" customFormat="1" ht="168.75">
      <c r="A425" s="100" t="s">
        <v>594</v>
      </c>
      <c r="B425" s="18" t="s">
        <v>500</v>
      </c>
      <c r="C425" s="18" t="s">
        <v>595</v>
      </c>
      <c r="D425" s="20"/>
      <c r="E425" s="181">
        <f aca="true" t="shared" si="128" ref="E425:K425">E427+E426</f>
        <v>28.4</v>
      </c>
      <c r="F425" s="181">
        <f t="shared" si="128"/>
        <v>0</v>
      </c>
      <c r="G425" s="181">
        <f t="shared" si="128"/>
        <v>28.4</v>
      </c>
      <c r="H425" s="181">
        <f t="shared" si="128"/>
        <v>-0.3</v>
      </c>
      <c r="I425" s="181">
        <f t="shared" si="128"/>
        <v>28.1</v>
      </c>
      <c r="J425" s="181">
        <f t="shared" si="128"/>
        <v>0</v>
      </c>
      <c r="K425" s="181">
        <f t="shared" si="128"/>
        <v>28.1</v>
      </c>
    </row>
    <row r="426" spans="1:11" s="96" customFormat="1" ht="93.75">
      <c r="A426" s="89" t="s">
        <v>255</v>
      </c>
      <c r="B426" s="18" t="s">
        <v>500</v>
      </c>
      <c r="C426" s="18" t="s">
        <v>595</v>
      </c>
      <c r="D426" s="20" t="s">
        <v>256</v>
      </c>
      <c r="E426" s="181">
        <v>16.8</v>
      </c>
      <c r="F426" s="181"/>
      <c r="G426" s="181">
        <f>E426+F426</f>
        <v>16.8</v>
      </c>
      <c r="H426" s="181"/>
      <c r="I426" s="181">
        <f>G426+H426</f>
        <v>16.8</v>
      </c>
      <c r="J426" s="181"/>
      <c r="K426" s="181">
        <f>I426+J426</f>
        <v>16.8</v>
      </c>
    </row>
    <row r="427" spans="1:11" s="96" customFormat="1" ht="37.5">
      <c r="A427" s="89" t="s">
        <v>259</v>
      </c>
      <c r="B427" s="18" t="s">
        <v>500</v>
      </c>
      <c r="C427" s="18" t="s">
        <v>595</v>
      </c>
      <c r="D427" s="18" t="s">
        <v>260</v>
      </c>
      <c r="E427" s="181">
        <v>11.6</v>
      </c>
      <c r="F427" s="182"/>
      <c r="G427" s="181">
        <f>E427+F427</f>
        <v>11.6</v>
      </c>
      <c r="H427" s="287">
        <v>-0.3</v>
      </c>
      <c r="I427" s="181">
        <f>G427+H427</f>
        <v>11.299999999999999</v>
      </c>
      <c r="J427" s="287"/>
      <c r="K427" s="181">
        <f>I427+J427</f>
        <v>11.299999999999999</v>
      </c>
    </row>
    <row r="428" spans="1:11" s="96" customFormat="1" ht="37.5">
      <c r="A428" s="17" t="s">
        <v>596</v>
      </c>
      <c r="B428" s="201" t="s">
        <v>597</v>
      </c>
      <c r="C428" s="135"/>
      <c r="D428" s="137"/>
      <c r="E428" s="191">
        <f>E438+E450+E482+E492+E509+E474+E505+E468+E429</f>
        <v>56416.54</v>
      </c>
      <c r="F428" s="191">
        <f>F438+F450+F482+F492+F509+F474+F505+F468+F429</f>
        <v>9510.323999999999</v>
      </c>
      <c r="G428" s="191">
        <f>E428+F428</f>
        <v>65926.864</v>
      </c>
      <c r="H428" s="191">
        <f>H438+H450+H482+H492+H509+H474+H505+H468+H429</f>
        <v>7726.99</v>
      </c>
      <c r="I428" s="191">
        <f>G428+H428</f>
        <v>73653.854</v>
      </c>
      <c r="J428" s="191">
        <f>J438+J450+J482+J492+J509+J474+J505+J468+J429</f>
        <v>0</v>
      </c>
      <c r="K428" s="191">
        <f>I428+J428</f>
        <v>73653.854</v>
      </c>
    </row>
    <row r="429" spans="1:11" s="96" customFormat="1" ht="37.5">
      <c r="A429" s="17" t="s">
        <v>263</v>
      </c>
      <c r="B429" s="135" t="s">
        <v>597</v>
      </c>
      <c r="C429" s="135" t="s">
        <v>264</v>
      </c>
      <c r="D429" s="137"/>
      <c r="E429" s="191">
        <f aca="true" t="shared" si="129" ref="E429:J431">E430</f>
        <v>71.43</v>
      </c>
      <c r="F429" s="191">
        <f t="shared" si="129"/>
        <v>-71.43</v>
      </c>
      <c r="G429" s="191">
        <f>E429+F429</f>
        <v>0</v>
      </c>
      <c r="H429" s="191">
        <f t="shared" si="129"/>
        <v>0</v>
      </c>
      <c r="I429" s="191">
        <f>G429+H429</f>
        <v>0</v>
      </c>
      <c r="J429" s="191">
        <f>J430+J433</f>
        <v>333.3</v>
      </c>
      <c r="K429" s="191">
        <f>I429+J429</f>
        <v>333.3</v>
      </c>
    </row>
    <row r="430" spans="1:11" s="96" customFormat="1" ht="39">
      <c r="A430" s="23" t="s">
        <v>265</v>
      </c>
      <c r="B430" s="135" t="s">
        <v>597</v>
      </c>
      <c r="C430" s="135" t="s">
        <v>266</v>
      </c>
      <c r="D430" s="137"/>
      <c r="E430" s="191">
        <f t="shared" si="129"/>
        <v>71.43</v>
      </c>
      <c r="F430" s="191">
        <f t="shared" si="129"/>
        <v>-71.43</v>
      </c>
      <c r="G430" s="191">
        <f>E430+F430</f>
        <v>0</v>
      </c>
      <c r="H430" s="191">
        <f t="shared" si="129"/>
        <v>0</v>
      </c>
      <c r="I430" s="191">
        <f>G430+H430</f>
        <v>0</v>
      </c>
      <c r="J430" s="191">
        <f t="shared" si="129"/>
        <v>0</v>
      </c>
      <c r="K430" s="191">
        <f>I430+J430</f>
        <v>0</v>
      </c>
    </row>
    <row r="431" spans="1:11" s="96" customFormat="1" ht="56.25">
      <c r="A431" s="89" t="s">
        <v>825</v>
      </c>
      <c r="B431" s="18" t="s">
        <v>597</v>
      </c>
      <c r="C431" s="18" t="s">
        <v>803</v>
      </c>
      <c r="D431" s="89"/>
      <c r="E431" s="182">
        <f t="shared" si="129"/>
        <v>71.43</v>
      </c>
      <c r="F431" s="182">
        <f t="shared" si="129"/>
        <v>-71.43</v>
      </c>
      <c r="G431" s="182">
        <f>G432</f>
        <v>0</v>
      </c>
      <c r="H431" s="182">
        <f t="shared" si="129"/>
        <v>0</v>
      </c>
      <c r="I431" s="182">
        <f>I432</f>
        <v>0</v>
      </c>
      <c r="J431" s="182">
        <f t="shared" si="129"/>
        <v>0</v>
      </c>
      <c r="K431" s="182">
        <f>K432</f>
        <v>0</v>
      </c>
    </row>
    <row r="432" spans="1:12" s="96" customFormat="1" ht="18.75">
      <c r="A432" s="89" t="s">
        <v>600</v>
      </c>
      <c r="B432" s="18" t="s">
        <v>597</v>
      </c>
      <c r="C432" s="18" t="s">
        <v>803</v>
      </c>
      <c r="D432" s="89" t="s">
        <v>601</v>
      </c>
      <c r="E432" s="182">
        <v>71.43</v>
      </c>
      <c r="F432" s="182">
        <v>-71.43</v>
      </c>
      <c r="G432" s="182">
        <f>E432+F432</f>
        <v>0</v>
      </c>
      <c r="H432" s="182"/>
      <c r="I432" s="182">
        <f>G432+H432</f>
        <v>0</v>
      </c>
      <c r="J432" s="182"/>
      <c r="K432" s="182">
        <f aca="true" t="shared" si="130" ref="K432:K437">I432+J432</f>
        <v>0</v>
      </c>
      <c r="L432" s="344">
        <f>K432+K435+K437+K441+K443+K445+K447+K449+K453+K456+K458+K460+K462+K464+K467+K477+K479+K481+K485+K491+K497+K501+K499+K495+K504+K508+K512+K514+K524+K528</f>
        <v>63536.80499999999</v>
      </c>
    </row>
    <row r="433" spans="1:11" s="96" customFormat="1" ht="58.5">
      <c r="A433" s="98" t="s">
        <v>1013</v>
      </c>
      <c r="B433" s="18" t="s">
        <v>597</v>
      </c>
      <c r="C433" s="18" t="s">
        <v>1015</v>
      </c>
      <c r="D433" s="89"/>
      <c r="E433" s="182"/>
      <c r="F433" s="182"/>
      <c r="G433" s="182"/>
      <c r="H433" s="182"/>
      <c r="I433" s="182">
        <f>I434+I436</f>
        <v>0</v>
      </c>
      <c r="J433" s="182">
        <f>J434+J436</f>
        <v>333.3</v>
      </c>
      <c r="K433" s="182">
        <f t="shared" si="130"/>
        <v>333.3</v>
      </c>
    </row>
    <row r="434" spans="1:11" s="96" customFormat="1" ht="37.5">
      <c r="A434" s="89" t="s">
        <v>1017</v>
      </c>
      <c r="B434" s="18" t="s">
        <v>597</v>
      </c>
      <c r="C434" s="18" t="s">
        <v>1014</v>
      </c>
      <c r="D434" s="89"/>
      <c r="E434" s="182"/>
      <c r="F434" s="182"/>
      <c r="G434" s="182"/>
      <c r="H434" s="182"/>
      <c r="I434" s="182">
        <f>I435</f>
        <v>0</v>
      </c>
      <c r="J434" s="182">
        <f>J435</f>
        <v>33.3</v>
      </c>
      <c r="K434" s="182">
        <f t="shared" si="130"/>
        <v>33.3</v>
      </c>
    </row>
    <row r="435" spans="1:11" s="96" customFormat="1" ht="18.75">
      <c r="A435" s="63" t="s">
        <v>613</v>
      </c>
      <c r="B435" s="18" t="s">
        <v>621</v>
      </c>
      <c r="C435" s="18" t="s">
        <v>1014</v>
      </c>
      <c r="D435" s="89" t="s">
        <v>601</v>
      </c>
      <c r="E435" s="182"/>
      <c r="F435" s="182"/>
      <c r="G435" s="182"/>
      <c r="H435" s="182"/>
      <c r="I435" s="182"/>
      <c r="J435" s="182">
        <v>33.3</v>
      </c>
      <c r="K435" s="182">
        <f t="shared" si="130"/>
        <v>33.3</v>
      </c>
    </row>
    <row r="436" spans="1:11" s="96" customFormat="1" ht="37.5">
      <c r="A436" s="63" t="s">
        <v>994</v>
      </c>
      <c r="B436" s="18" t="s">
        <v>597</v>
      </c>
      <c r="C436" s="18" t="s">
        <v>1016</v>
      </c>
      <c r="D436" s="18"/>
      <c r="E436" s="182"/>
      <c r="F436" s="182"/>
      <c r="G436" s="182"/>
      <c r="H436" s="182"/>
      <c r="I436" s="182">
        <v>0</v>
      </c>
      <c r="J436" s="182">
        <f>J437</f>
        <v>300</v>
      </c>
      <c r="K436" s="182">
        <f t="shared" si="130"/>
        <v>300</v>
      </c>
    </row>
    <row r="437" spans="1:11" s="96" customFormat="1" ht="18.75">
      <c r="A437" s="63" t="s">
        <v>613</v>
      </c>
      <c r="B437" s="18" t="s">
        <v>597</v>
      </c>
      <c r="C437" s="18" t="s">
        <v>1016</v>
      </c>
      <c r="D437" s="18" t="s">
        <v>601</v>
      </c>
      <c r="E437" s="182"/>
      <c r="F437" s="182"/>
      <c r="G437" s="182"/>
      <c r="H437" s="182"/>
      <c r="I437" s="182">
        <v>0</v>
      </c>
      <c r="J437" s="182">
        <v>300</v>
      </c>
      <c r="K437" s="182">
        <f t="shared" si="130"/>
        <v>300</v>
      </c>
    </row>
    <row r="438" spans="1:11" s="96" customFormat="1" ht="56.25">
      <c r="A438" s="17" t="s">
        <v>456</v>
      </c>
      <c r="B438" s="133">
        <v>992</v>
      </c>
      <c r="C438" s="135" t="s">
        <v>457</v>
      </c>
      <c r="D438" s="135"/>
      <c r="E438" s="191">
        <f aca="true" t="shared" si="131" ref="E438:K438">E439</f>
        <v>3624.647</v>
      </c>
      <c r="F438" s="189">
        <f t="shared" si="131"/>
        <v>5671.716</v>
      </c>
      <c r="G438" s="191">
        <f t="shared" si="131"/>
        <v>9296.363000000001</v>
      </c>
      <c r="H438" s="189">
        <f t="shared" si="131"/>
        <v>1062.668</v>
      </c>
      <c r="I438" s="191">
        <f t="shared" si="131"/>
        <v>10359.031</v>
      </c>
      <c r="J438" s="189">
        <f t="shared" si="131"/>
        <v>0</v>
      </c>
      <c r="K438" s="191">
        <f t="shared" si="131"/>
        <v>10359.031</v>
      </c>
    </row>
    <row r="439" spans="1:11" s="96" customFormat="1" ht="78">
      <c r="A439" s="23" t="s">
        <v>458</v>
      </c>
      <c r="B439" s="133">
        <v>992</v>
      </c>
      <c r="C439" s="135" t="s">
        <v>459</v>
      </c>
      <c r="D439" s="135"/>
      <c r="E439" s="189">
        <f>E440+E442+E444+E448+E446</f>
        <v>3624.647</v>
      </c>
      <c r="F439" s="189">
        <f>F440+F442+F446+F448+F444</f>
        <v>5671.716</v>
      </c>
      <c r="G439" s="189">
        <f>E439+F439</f>
        <v>9296.363000000001</v>
      </c>
      <c r="H439" s="189">
        <f>H440+H442+H446+H448+H444</f>
        <v>1062.668</v>
      </c>
      <c r="I439" s="189">
        <f>G439+H439</f>
        <v>10359.031</v>
      </c>
      <c r="J439" s="189">
        <f>J440+J442+J446+J448+J444</f>
        <v>0</v>
      </c>
      <c r="K439" s="189">
        <f>I439+J439</f>
        <v>10359.031</v>
      </c>
    </row>
    <row r="440" spans="1:11" s="96" customFormat="1" ht="37.5">
      <c r="A440" s="21" t="s">
        <v>598</v>
      </c>
      <c r="B440" s="18" t="s">
        <v>597</v>
      </c>
      <c r="C440" s="20" t="s">
        <v>599</v>
      </c>
      <c r="D440" s="20"/>
      <c r="E440" s="181">
        <f aca="true" t="shared" si="132" ref="E440:K440">E441</f>
        <v>36.247</v>
      </c>
      <c r="F440" s="181">
        <f t="shared" si="132"/>
        <v>0</v>
      </c>
      <c r="G440" s="181">
        <f t="shared" si="132"/>
        <v>36.247</v>
      </c>
      <c r="H440" s="181">
        <f t="shared" si="132"/>
        <v>406.70599999999996</v>
      </c>
      <c r="I440" s="181">
        <f t="shared" si="132"/>
        <v>442.953</v>
      </c>
      <c r="J440" s="181">
        <f t="shared" si="132"/>
        <v>0</v>
      </c>
      <c r="K440" s="181">
        <f t="shared" si="132"/>
        <v>442.953</v>
      </c>
    </row>
    <row r="441" spans="1:11" s="96" customFormat="1" ht="18.75">
      <c r="A441" s="89" t="s">
        <v>600</v>
      </c>
      <c r="B441" s="18" t="s">
        <v>597</v>
      </c>
      <c r="C441" s="20" t="s">
        <v>599</v>
      </c>
      <c r="D441" s="20" t="s">
        <v>601</v>
      </c>
      <c r="E441" s="181">
        <v>36.247</v>
      </c>
      <c r="F441" s="181"/>
      <c r="G441" s="181">
        <f>E441+F441</f>
        <v>36.247</v>
      </c>
      <c r="H441" s="181">
        <f>400+6.703+0.003</f>
        <v>406.70599999999996</v>
      </c>
      <c r="I441" s="181">
        <f>G441+H441</f>
        <v>442.953</v>
      </c>
      <c r="J441" s="181"/>
      <c r="K441" s="181">
        <f>I441+J441</f>
        <v>442.953</v>
      </c>
    </row>
    <row r="442" spans="1:11" s="96" customFormat="1" ht="18.75">
      <c r="A442" s="21" t="s">
        <v>602</v>
      </c>
      <c r="B442" s="18" t="s">
        <v>597</v>
      </c>
      <c r="C442" s="20" t="s">
        <v>603</v>
      </c>
      <c r="D442" s="20"/>
      <c r="E442" s="181">
        <f aca="true" t="shared" si="133" ref="E442:K442">E443</f>
        <v>0</v>
      </c>
      <c r="F442" s="181">
        <f t="shared" si="133"/>
        <v>0</v>
      </c>
      <c r="G442" s="181">
        <f t="shared" si="133"/>
        <v>0</v>
      </c>
      <c r="H442" s="181">
        <f t="shared" si="133"/>
        <v>0</v>
      </c>
      <c r="I442" s="181">
        <f t="shared" si="133"/>
        <v>0</v>
      </c>
      <c r="J442" s="181">
        <f t="shared" si="133"/>
        <v>0</v>
      </c>
      <c r="K442" s="181">
        <f t="shared" si="133"/>
        <v>0</v>
      </c>
    </row>
    <row r="443" spans="1:11" s="96" customFormat="1" ht="18.75">
      <c r="A443" s="89" t="s">
        <v>600</v>
      </c>
      <c r="B443" s="18" t="s">
        <v>597</v>
      </c>
      <c r="C443" s="20" t="s">
        <v>603</v>
      </c>
      <c r="D443" s="20" t="s">
        <v>601</v>
      </c>
      <c r="E443" s="181"/>
      <c r="F443" s="181"/>
      <c r="G443" s="181">
        <f>E443+F443</f>
        <v>0</v>
      </c>
      <c r="H443" s="181"/>
      <c r="I443" s="181">
        <f>G443+H443</f>
        <v>0</v>
      </c>
      <c r="J443" s="181"/>
      <c r="K443" s="181">
        <f>I443+J443</f>
        <v>0</v>
      </c>
    </row>
    <row r="444" spans="1:12" s="96" customFormat="1" ht="75">
      <c r="A444" s="89" t="s">
        <v>604</v>
      </c>
      <c r="B444" s="18" t="s">
        <v>597</v>
      </c>
      <c r="C444" s="20" t="s">
        <v>605</v>
      </c>
      <c r="D444" s="20"/>
      <c r="E444" s="181">
        <f aca="true" t="shared" si="134" ref="E444:K444">E445</f>
        <v>0</v>
      </c>
      <c r="F444" s="181">
        <f t="shared" si="134"/>
        <v>5671.716</v>
      </c>
      <c r="G444" s="181">
        <f t="shared" si="134"/>
        <v>5671.716</v>
      </c>
      <c r="H444" s="181">
        <f t="shared" si="134"/>
        <v>0</v>
      </c>
      <c r="I444" s="181">
        <f t="shared" si="134"/>
        <v>5671.716</v>
      </c>
      <c r="J444" s="181">
        <f t="shared" si="134"/>
        <v>0</v>
      </c>
      <c r="K444" s="181">
        <f t="shared" si="134"/>
        <v>5671.716</v>
      </c>
      <c r="L444" s="104"/>
    </row>
    <row r="445" spans="1:12" s="96" customFormat="1" ht="18.75">
      <c r="A445" s="89" t="s">
        <v>600</v>
      </c>
      <c r="B445" s="18" t="s">
        <v>597</v>
      </c>
      <c r="C445" s="20" t="s">
        <v>605</v>
      </c>
      <c r="D445" s="20" t="s">
        <v>601</v>
      </c>
      <c r="E445" s="181"/>
      <c r="F445" s="181">
        <v>5671.716</v>
      </c>
      <c r="G445" s="181">
        <f>E445+F445</f>
        <v>5671.716</v>
      </c>
      <c r="H445" s="181"/>
      <c r="I445" s="181">
        <f>G445+H445</f>
        <v>5671.716</v>
      </c>
      <c r="J445" s="181"/>
      <c r="K445" s="181">
        <f>I445+J445</f>
        <v>5671.716</v>
      </c>
      <c r="L445" s="104"/>
    </row>
    <row r="446" spans="1:11" s="96" customFormat="1" ht="75">
      <c r="A446" s="105" t="s">
        <v>188</v>
      </c>
      <c r="B446" s="18" t="s">
        <v>597</v>
      </c>
      <c r="C446" s="20" t="s">
        <v>606</v>
      </c>
      <c r="D446" s="20"/>
      <c r="E446" s="181">
        <f aca="true" t="shared" si="135" ref="E446:K446">E447</f>
        <v>0</v>
      </c>
      <c r="F446" s="181">
        <f t="shared" si="135"/>
        <v>0</v>
      </c>
      <c r="G446" s="181">
        <f t="shared" si="135"/>
        <v>0</v>
      </c>
      <c r="H446" s="181">
        <f t="shared" si="135"/>
        <v>0</v>
      </c>
      <c r="I446" s="181">
        <f t="shared" si="135"/>
        <v>0</v>
      </c>
      <c r="J446" s="181">
        <f t="shared" si="135"/>
        <v>0</v>
      </c>
      <c r="K446" s="181">
        <f t="shared" si="135"/>
        <v>0</v>
      </c>
    </row>
    <row r="447" spans="1:11" s="96" customFormat="1" ht="18.75">
      <c r="A447" s="89" t="s">
        <v>600</v>
      </c>
      <c r="B447" s="20" t="s">
        <v>597</v>
      </c>
      <c r="C447" s="20" t="s">
        <v>606</v>
      </c>
      <c r="D447" s="20">
        <v>500</v>
      </c>
      <c r="E447" s="181"/>
      <c r="F447" s="181"/>
      <c r="G447" s="181">
        <f>E447+F447</f>
        <v>0</v>
      </c>
      <c r="H447" s="181"/>
      <c r="I447" s="181">
        <f>G447+H447</f>
        <v>0</v>
      </c>
      <c r="J447" s="181"/>
      <c r="K447" s="181">
        <f>I447+J447</f>
        <v>0</v>
      </c>
    </row>
    <row r="448" spans="1:13" s="96" customFormat="1" ht="37.5">
      <c r="A448" s="89" t="s">
        <v>607</v>
      </c>
      <c r="B448" s="18" t="s">
        <v>597</v>
      </c>
      <c r="C448" s="20" t="s">
        <v>608</v>
      </c>
      <c r="D448" s="20"/>
      <c r="E448" s="181">
        <f aca="true" t="shared" si="136" ref="E448:K448">E449</f>
        <v>3588.4</v>
      </c>
      <c r="F448" s="181">
        <f t="shared" si="136"/>
        <v>0</v>
      </c>
      <c r="G448" s="181">
        <f t="shared" si="136"/>
        <v>3588.4</v>
      </c>
      <c r="H448" s="181">
        <f t="shared" si="136"/>
        <v>655.962</v>
      </c>
      <c r="I448" s="181">
        <f t="shared" si="136"/>
        <v>4244.362</v>
      </c>
      <c r="J448" s="181">
        <f t="shared" si="136"/>
        <v>0</v>
      </c>
      <c r="K448" s="181">
        <f t="shared" si="136"/>
        <v>4244.362</v>
      </c>
      <c r="M448" s="104"/>
    </row>
    <row r="449" spans="1:11" s="96" customFormat="1" ht="18.75">
      <c r="A449" s="89" t="s">
        <v>600</v>
      </c>
      <c r="B449" s="18" t="s">
        <v>597</v>
      </c>
      <c r="C449" s="20" t="s">
        <v>608</v>
      </c>
      <c r="D449" s="20" t="s">
        <v>601</v>
      </c>
      <c r="E449" s="181">
        <v>3588.4</v>
      </c>
      <c r="F449" s="181"/>
      <c r="G449" s="181">
        <f>E449+F449</f>
        <v>3588.4</v>
      </c>
      <c r="H449" s="181">
        <v>655.962</v>
      </c>
      <c r="I449" s="181">
        <f>G449+H449</f>
        <v>4244.362</v>
      </c>
      <c r="J449" s="181"/>
      <c r="K449" s="181">
        <f>I449+J449</f>
        <v>4244.362</v>
      </c>
    </row>
    <row r="450" spans="1:11" s="96" customFormat="1" ht="75">
      <c r="A450" s="17" t="s">
        <v>281</v>
      </c>
      <c r="B450" s="135" t="s">
        <v>597</v>
      </c>
      <c r="C450" s="135" t="s">
        <v>282</v>
      </c>
      <c r="D450" s="137"/>
      <c r="E450" s="189">
        <f>E454+E465+E451</f>
        <v>7333.2</v>
      </c>
      <c r="F450" s="189">
        <f>F454+F451+F465</f>
        <v>3214.639</v>
      </c>
      <c r="G450" s="189">
        <f>F450+E450</f>
        <v>10547.839</v>
      </c>
      <c r="H450" s="189">
        <f>H454+H451+H465</f>
        <v>1200</v>
      </c>
      <c r="I450" s="189">
        <f>H450+G450</f>
        <v>11747.839</v>
      </c>
      <c r="J450" s="189">
        <f>J454+J451+J465</f>
        <v>-333.3</v>
      </c>
      <c r="K450" s="189">
        <f>J450+I450</f>
        <v>11414.539</v>
      </c>
    </row>
    <row r="451" spans="1:11" s="96" customFormat="1" ht="58.5">
      <c r="A451" s="23" t="s">
        <v>461</v>
      </c>
      <c r="B451" s="135" t="s">
        <v>597</v>
      </c>
      <c r="C451" s="135" t="s">
        <v>462</v>
      </c>
      <c r="D451" s="137"/>
      <c r="E451" s="189">
        <f>E452</f>
        <v>0</v>
      </c>
      <c r="F451" s="189">
        <f>F452</f>
        <v>0</v>
      </c>
      <c r="G451" s="189">
        <f>E451+F451</f>
        <v>0</v>
      </c>
      <c r="H451" s="189">
        <f>H452</f>
        <v>0</v>
      </c>
      <c r="I451" s="189">
        <f>G451+H451</f>
        <v>0</v>
      </c>
      <c r="J451" s="189">
        <f>J452</f>
        <v>0</v>
      </c>
      <c r="K451" s="189">
        <f>I451+J451</f>
        <v>0</v>
      </c>
    </row>
    <row r="452" spans="1:11" s="96" customFormat="1" ht="75">
      <c r="A452" s="63" t="s">
        <v>697</v>
      </c>
      <c r="B452" s="20" t="s">
        <v>597</v>
      </c>
      <c r="C452" s="20" t="s">
        <v>463</v>
      </c>
      <c r="D452" s="15"/>
      <c r="E452" s="181">
        <f>E453</f>
        <v>0</v>
      </c>
      <c r="F452" s="181">
        <f>F453</f>
        <v>0</v>
      </c>
      <c r="G452" s="181">
        <f>E452+F452</f>
        <v>0</v>
      </c>
      <c r="H452" s="181">
        <f>H453</f>
        <v>0</v>
      </c>
      <c r="I452" s="181">
        <f>G452+H452</f>
        <v>0</v>
      </c>
      <c r="J452" s="181">
        <f>J453</f>
        <v>0</v>
      </c>
      <c r="K452" s="181">
        <f>I452+J452</f>
        <v>0</v>
      </c>
    </row>
    <row r="453" spans="1:11" s="96" customFormat="1" ht="18.75">
      <c r="A453" s="89" t="s">
        <v>600</v>
      </c>
      <c r="B453" s="20" t="s">
        <v>597</v>
      </c>
      <c r="C453" s="20" t="s">
        <v>463</v>
      </c>
      <c r="D453" s="19" t="s">
        <v>601</v>
      </c>
      <c r="E453" s="181"/>
      <c r="F453" s="181">
        <v>0</v>
      </c>
      <c r="G453" s="181">
        <f>E453+F453</f>
        <v>0</v>
      </c>
      <c r="H453" s="181">
        <v>0</v>
      </c>
      <c r="I453" s="181">
        <f>G453+H453</f>
        <v>0</v>
      </c>
      <c r="J453" s="181">
        <v>0</v>
      </c>
      <c r="K453" s="181">
        <f>I453+J453</f>
        <v>0</v>
      </c>
    </row>
    <row r="454" spans="1:11" s="96" customFormat="1" ht="58.5">
      <c r="A454" s="98" t="s">
        <v>283</v>
      </c>
      <c r="B454" s="133" t="s">
        <v>597</v>
      </c>
      <c r="C454" s="133" t="s">
        <v>284</v>
      </c>
      <c r="D454" s="137"/>
      <c r="E454" s="189">
        <f>E455+E457+E459+E461</f>
        <v>6133.2</v>
      </c>
      <c r="F454" s="189">
        <f>F455+F457+F459+F461</f>
        <v>3514.639</v>
      </c>
      <c r="G454" s="189">
        <f>E454+F454</f>
        <v>9647.839</v>
      </c>
      <c r="H454" s="189">
        <f>H455+H457+H459+H461+H463</f>
        <v>1200</v>
      </c>
      <c r="I454" s="189">
        <f>G454+H454</f>
        <v>10847.839</v>
      </c>
      <c r="J454" s="189">
        <f>J455+J457+J459+J461+J463</f>
        <v>-333.3</v>
      </c>
      <c r="K454" s="189">
        <f>I454+J454</f>
        <v>10514.539</v>
      </c>
    </row>
    <row r="455" spans="1:11" s="96" customFormat="1" ht="18.75">
      <c r="A455" s="89" t="s">
        <v>609</v>
      </c>
      <c r="B455" s="18" t="s">
        <v>597</v>
      </c>
      <c r="C455" s="18" t="s">
        <v>610</v>
      </c>
      <c r="D455" s="18" t="s">
        <v>349</v>
      </c>
      <c r="E455" s="181">
        <f aca="true" t="shared" si="137" ref="E455:K455">E456</f>
        <v>6000</v>
      </c>
      <c r="F455" s="182">
        <f t="shared" si="137"/>
        <v>0</v>
      </c>
      <c r="G455" s="181">
        <f t="shared" si="137"/>
        <v>6000</v>
      </c>
      <c r="H455" s="182">
        <f t="shared" si="137"/>
        <v>0</v>
      </c>
      <c r="I455" s="181">
        <f t="shared" si="137"/>
        <v>6000</v>
      </c>
      <c r="J455" s="182">
        <f t="shared" si="137"/>
        <v>0</v>
      </c>
      <c r="K455" s="181">
        <f t="shared" si="137"/>
        <v>6000</v>
      </c>
    </row>
    <row r="456" spans="1:11" s="96" customFormat="1" ht="18.75">
      <c r="A456" s="89" t="s">
        <v>600</v>
      </c>
      <c r="B456" s="18" t="s">
        <v>597</v>
      </c>
      <c r="C456" s="18" t="s">
        <v>610</v>
      </c>
      <c r="D456" s="18" t="s">
        <v>601</v>
      </c>
      <c r="E456" s="181">
        <v>6000</v>
      </c>
      <c r="F456" s="182"/>
      <c r="G456" s="181">
        <f>E456+F456</f>
        <v>6000</v>
      </c>
      <c r="H456" s="182"/>
      <c r="I456" s="181">
        <f>G456+H456</f>
        <v>6000</v>
      </c>
      <c r="J456" s="182"/>
      <c r="K456" s="181">
        <f>I456+J456</f>
        <v>6000</v>
      </c>
    </row>
    <row r="457" spans="1:11" s="96" customFormat="1" ht="37.5">
      <c r="A457" s="89" t="s">
        <v>611</v>
      </c>
      <c r="B457" s="18" t="s">
        <v>597</v>
      </c>
      <c r="C457" s="18" t="s">
        <v>612</v>
      </c>
      <c r="D457" s="18"/>
      <c r="E457" s="181">
        <f aca="true" t="shared" si="138" ref="E457:K457">E458</f>
        <v>133.2</v>
      </c>
      <c r="F457" s="181">
        <f t="shared" si="138"/>
        <v>0</v>
      </c>
      <c r="G457" s="181">
        <f t="shared" si="138"/>
        <v>133.2</v>
      </c>
      <c r="H457" s="181">
        <f t="shared" si="138"/>
        <v>0</v>
      </c>
      <c r="I457" s="181">
        <f t="shared" si="138"/>
        <v>133.2</v>
      </c>
      <c r="J457" s="181">
        <f t="shared" si="138"/>
        <v>-33.3</v>
      </c>
      <c r="K457" s="181">
        <f t="shared" si="138"/>
        <v>99.89999999999999</v>
      </c>
    </row>
    <row r="458" spans="1:11" s="96" customFormat="1" ht="18.75">
      <c r="A458" s="89" t="s">
        <v>600</v>
      </c>
      <c r="B458" s="18" t="s">
        <v>597</v>
      </c>
      <c r="C458" s="18" t="s">
        <v>612</v>
      </c>
      <c r="D458" s="18" t="s">
        <v>601</v>
      </c>
      <c r="E458" s="181">
        <v>133.2</v>
      </c>
      <c r="F458" s="182"/>
      <c r="G458" s="181">
        <f>E458+F458</f>
        <v>133.2</v>
      </c>
      <c r="H458" s="182"/>
      <c r="I458" s="181">
        <f>G458+H458</f>
        <v>133.2</v>
      </c>
      <c r="J458" s="182">
        <v>-33.3</v>
      </c>
      <c r="K458" s="181">
        <f>I458+J458</f>
        <v>99.89999999999999</v>
      </c>
    </row>
    <row r="459" spans="1:11" s="96" customFormat="1" ht="37.5">
      <c r="A459" s="89" t="s">
        <v>614</v>
      </c>
      <c r="B459" s="18" t="s">
        <v>597</v>
      </c>
      <c r="C459" s="18" t="s">
        <v>615</v>
      </c>
      <c r="D459" s="18"/>
      <c r="E459" s="181">
        <f aca="true" t="shared" si="139" ref="E459:K459">E460</f>
        <v>0</v>
      </c>
      <c r="F459" s="182">
        <f t="shared" si="139"/>
        <v>0</v>
      </c>
      <c r="G459" s="181">
        <f t="shared" si="139"/>
        <v>0</v>
      </c>
      <c r="H459" s="182">
        <f t="shared" si="139"/>
        <v>900</v>
      </c>
      <c r="I459" s="181">
        <f t="shared" si="139"/>
        <v>900</v>
      </c>
      <c r="J459" s="182">
        <f t="shared" si="139"/>
        <v>0</v>
      </c>
      <c r="K459" s="181">
        <f t="shared" si="139"/>
        <v>900</v>
      </c>
    </row>
    <row r="460" spans="1:11" s="96" customFormat="1" ht="18.75">
      <c r="A460" s="89" t="s">
        <v>613</v>
      </c>
      <c r="B460" s="18" t="s">
        <v>597</v>
      </c>
      <c r="C460" s="18" t="s">
        <v>615</v>
      </c>
      <c r="D460" s="18" t="s">
        <v>601</v>
      </c>
      <c r="E460" s="181"/>
      <c r="F460" s="182"/>
      <c r="G460" s="181">
        <f>E460+F460</f>
        <v>0</v>
      </c>
      <c r="H460" s="287">
        <v>900</v>
      </c>
      <c r="I460" s="181">
        <f>G460+H460</f>
        <v>900</v>
      </c>
      <c r="J460" s="287"/>
      <c r="K460" s="181">
        <f>I460+J460</f>
        <v>900</v>
      </c>
    </row>
    <row r="461" spans="1:11" s="96" customFormat="1" ht="56.25">
      <c r="A461" s="63" t="s">
        <v>740</v>
      </c>
      <c r="B461" s="18" t="s">
        <v>597</v>
      </c>
      <c r="C461" s="18" t="s">
        <v>741</v>
      </c>
      <c r="D461" s="18"/>
      <c r="E461" s="181">
        <f aca="true" t="shared" si="140" ref="E461:K461">E462</f>
        <v>0</v>
      </c>
      <c r="F461" s="182">
        <f t="shared" si="140"/>
        <v>3514.639</v>
      </c>
      <c r="G461" s="181">
        <f t="shared" si="140"/>
        <v>3514.639</v>
      </c>
      <c r="H461" s="182">
        <f t="shared" si="140"/>
        <v>0</v>
      </c>
      <c r="I461" s="181">
        <f t="shared" si="140"/>
        <v>3514.639</v>
      </c>
      <c r="J461" s="182">
        <f t="shared" si="140"/>
        <v>0</v>
      </c>
      <c r="K461" s="181">
        <f t="shared" si="140"/>
        <v>3514.639</v>
      </c>
    </row>
    <row r="462" spans="1:11" s="96" customFormat="1" ht="18.75">
      <c r="A462" s="63" t="s">
        <v>613</v>
      </c>
      <c r="B462" s="18" t="s">
        <v>597</v>
      </c>
      <c r="C462" s="18" t="s">
        <v>741</v>
      </c>
      <c r="D462" s="18" t="s">
        <v>601</v>
      </c>
      <c r="E462" s="181"/>
      <c r="F462" s="182">
        <v>3514.639</v>
      </c>
      <c r="G462" s="181">
        <f>E462+F462</f>
        <v>3514.639</v>
      </c>
      <c r="H462" s="182"/>
      <c r="I462" s="181">
        <f>G462+H462</f>
        <v>3514.639</v>
      </c>
      <c r="J462" s="182"/>
      <c r="K462" s="181">
        <f>I462+J462</f>
        <v>3514.639</v>
      </c>
    </row>
    <row r="463" spans="1:11" s="96" customFormat="1" ht="37.5">
      <c r="A463" s="63" t="s">
        <v>994</v>
      </c>
      <c r="B463" s="18" t="s">
        <v>597</v>
      </c>
      <c r="C463" s="18" t="s">
        <v>993</v>
      </c>
      <c r="D463" s="18"/>
      <c r="E463" s="181"/>
      <c r="F463" s="182"/>
      <c r="G463" s="181"/>
      <c r="H463" s="182">
        <f>H464</f>
        <v>300</v>
      </c>
      <c r="I463" s="181">
        <f>G463+H463</f>
        <v>300</v>
      </c>
      <c r="J463" s="182">
        <f>J464</f>
        <v>-300</v>
      </c>
      <c r="K463" s="181">
        <f>I463+J463</f>
        <v>0</v>
      </c>
    </row>
    <row r="464" spans="1:11" s="96" customFormat="1" ht="18.75">
      <c r="A464" s="63" t="s">
        <v>613</v>
      </c>
      <c r="B464" s="18" t="s">
        <v>597</v>
      </c>
      <c r="C464" s="18" t="s">
        <v>993</v>
      </c>
      <c r="D464" s="18" t="s">
        <v>601</v>
      </c>
      <c r="E464" s="181"/>
      <c r="F464" s="182"/>
      <c r="G464" s="181"/>
      <c r="H464" s="287">
        <v>300</v>
      </c>
      <c r="I464" s="181">
        <f>G464+H464</f>
        <v>300</v>
      </c>
      <c r="J464" s="287">
        <v>-300</v>
      </c>
      <c r="K464" s="181">
        <f>I464+J464</f>
        <v>0</v>
      </c>
    </row>
    <row r="465" spans="1:11" s="96" customFormat="1" ht="39">
      <c r="A465" s="98" t="s">
        <v>616</v>
      </c>
      <c r="B465" s="133" t="s">
        <v>597</v>
      </c>
      <c r="C465" s="133" t="s">
        <v>286</v>
      </c>
      <c r="D465" s="133"/>
      <c r="E465" s="189">
        <f aca="true" t="shared" si="141" ref="E465:K466">E466</f>
        <v>1200</v>
      </c>
      <c r="F465" s="188">
        <f t="shared" si="141"/>
        <v>-300</v>
      </c>
      <c r="G465" s="189">
        <f t="shared" si="141"/>
        <v>900</v>
      </c>
      <c r="H465" s="188">
        <f t="shared" si="141"/>
        <v>0</v>
      </c>
      <c r="I465" s="189">
        <f t="shared" si="141"/>
        <v>900</v>
      </c>
      <c r="J465" s="188">
        <f t="shared" si="141"/>
        <v>0</v>
      </c>
      <c r="K465" s="189">
        <f t="shared" si="141"/>
        <v>900</v>
      </c>
    </row>
    <row r="466" spans="1:11" s="96" customFormat="1" ht="37.5">
      <c r="A466" s="89" t="s">
        <v>617</v>
      </c>
      <c r="B466" s="18" t="s">
        <v>597</v>
      </c>
      <c r="C466" s="18" t="s">
        <v>618</v>
      </c>
      <c r="D466" s="18"/>
      <c r="E466" s="181">
        <f t="shared" si="141"/>
        <v>1200</v>
      </c>
      <c r="F466" s="182">
        <f t="shared" si="141"/>
        <v>-300</v>
      </c>
      <c r="G466" s="181">
        <f t="shared" si="141"/>
        <v>900</v>
      </c>
      <c r="H466" s="182">
        <f t="shared" si="141"/>
        <v>0</v>
      </c>
      <c r="I466" s="181">
        <f t="shared" si="141"/>
        <v>900</v>
      </c>
      <c r="J466" s="182">
        <f t="shared" si="141"/>
        <v>0</v>
      </c>
      <c r="K466" s="181">
        <f t="shared" si="141"/>
        <v>900</v>
      </c>
    </row>
    <row r="467" spans="1:11" s="96" customFormat="1" ht="18.75">
      <c r="A467" s="89" t="s">
        <v>600</v>
      </c>
      <c r="B467" s="18" t="s">
        <v>597</v>
      </c>
      <c r="C467" s="18" t="s">
        <v>618</v>
      </c>
      <c r="D467" s="18" t="s">
        <v>601</v>
      </c>
      <c r="E467" s="181">
        <v>1200</v>
      </c>
      <c r="F467" s="182">
        <v>-300</v>
      </c>
      <c r="G467" s="181">
        <f>E467+F467</f>
        <v>900</v>
      </c>
      <c r="H467" s="182"/>
      <c r="I467" s="181">
        <f>G467+H467</f>
        <v>900</v>
      </c>
      <c r="J467" s="182"/>
      <c r="K467" s="181">
        <f>I467+J467</f>
        <v>900</v>
      </c>
    </row>
    <row r="468" spans="1:11" s="96" customFormat="1" ht="56.25">
      <c r="A468" s="17" t="s">
        <v>384</v>
      </c>
      <c r="B468" s="133" t="s">
        <v>597</v>
      </c>
      <c r="C468" s="133" t="s">
        <v>385</v>
      </c>
      <c r="D468" s="133"/>
      <c r="E468" s="189">
        <f>E469</f>
        <v>0</v>
      </c>
      <c r="F468" s="188">
        <f>F469</f>
        <v>0</v>
      </c>
      <c r="G468" s="189">
        <f>E468+F468</f>
        <v>0</v>
      </c>
      <c r="H468" s="188">
        <f>H469</f>
        <v>0</v>
      </c>
      <c r="I468" s="189">
        <f>G468+H468</f>
        <v>0</v>
      </c>
      <c r="J468" s="188">
        <f>J469</f>
        <v>0</v>
      </c>
      <c r="K468" s="189">
        <f>I468+J468</f>
        <v>0</v>
      </c>
    </row>
    <row r="469" spans="1:11" s="96" customFormat="1" ht="58.5">
      <c r="A469" s="98" t="s">
        <v>418</v>
      </c>
      <c r="B469" s="133" t="s">
        <v>597</v>
      </c>
      <c r="C469" s="133" t="s">
        <v>419</v>
      </c>
      <c r="D469" s="133"/>
      <c r="E469" s="189">
        <f>E470+E472</f>
        <v>0</v>
      </c>
      <c r="F469" s="189">
        <f>F470+F472</f>
        <v>0</v>
      </c>
      <c r="G469" s="189">
        <f>E469+F469</f>
        <v>0</v>
      </c>
      <c r="H469" s="189">
        <f>H470+H472</f>
        <v>0</v>
      </c>
      <c r="I469" s="189">
        <f>G469+H469</f>
        <v>0</v>
      </c>
      <c r="J469" s="189">
        <f>J470+J472</f>
        <v>0</v>
      </c>
      <c r="K469" s="189">
        <f>I469+J469</f>
        <v>0</v>
      </c>
    </row>
    <row r="470" spans="1:11" s="96" customFormat="1" ht="18.75">
      <c r="A470" s="89" t="s">
        <v>429</v>
      </c>
      <c r="B470" s="18" t="s">
        <v>597</v>
      </c>
      <c r="C470" s="18" t="s">
        <v>430</v>
      </c>
      <c r="D470" s="18"/>
      <c r="E470" s="181">
        <f aca="true" t="shared" si="142" ref="E470:K470">E471</f>
        <v>0</v>
      </c>
      <c r="F470" s="181">
        <f t="shared" si="142"/>
        <v>0</v>
      </c>
      <c r="G470" s="181">
        <f t="shared" si="142"/>
        <v>0</v>
      </c>
      <c r="H470" s="181">
        <f t="shared" si="142"/>
        <v>0</v>
      </c>
      <c r="I470" s="181">
        <f t="shared" si="142"/>
        <v>0</v>
      </c>
      <c r="J470" s="181">
        <f t="shared" si="142"/>
        <v>0</v>
      </c>
      <c r="K470" s="181">
        <f t="shared" si="142"/>
        <v>0</v>
      </c>
    </row>
    <row r="471" spans="1:11" s="96" customFormat="1" ht="18.75">
      <c r="A471" s="89" t="s">
        <v>600</v>
      </c>
      <c r="B471" s="18" t="s">
        <v>597</v>
      </c>
      <c r="C471" s="18" t="s">
        <v>430</v>
      </c>
      <c r="D471" s="18" t="s">
        <v>601</v>
      </c>
      <c r="E471" s="181"/>
      <c r="F471" s="182"/>
      <c r="G471" s="181">
        <f>E471+F471</f>
        <v>0</v>
      </c>
      <c r="H471" s="182"/>
      <c r="I471" s="181">
        <f>G471+H471</f>
        <v>0</v>
      </c>
      <c r="J471" s="182"/>
      <c r="K471" s="181">
        <f>I471+J471</f>
        <v>0</v>
      </c>
    </row>
    <row r="472" spans="1:11" s="96" customFormat="1" ht="37.5">
      <c r="A472" s="89" t="s">
        <v>619</v>
      </c>
      <c r="B472" s="18" t="s">
        <v>597</v>
      </c>
      <c r="C472" s="18" t="s">
        <v>620</v>
      </c>
      <c r="D472" s="18"/>
      <c r="E472" s="181">
        <f>E473</f>
        <v>0</v>
      </c>
      <c r="F472" s="182">
        <f>F473</f>
        <v>0</v>
      </c>
      <c r="G472" s="181">
        <f>E472+F472</f>
        <v>0</v>
      </c>
      <c r="H472" s="182">
        <f>H473</f>
        <v>0</v>
      </c>
      <c r="I472" s="181">
        <f>G472+H472</f>
        <v>0</v>
      </c>
      <c r="J472" s="182">
        <f>J473</f>
        <v>0</v>
      </c>
      <c r="K472" s="181">
        <f>I472+J472</f>
        <v>0</v>
      </c>
    </row>
    <row r="473" spans="1:11" s="96" customFormat="1" ht="18.75">
      <c r="A473" s="89" t="s">
        <v>600</v>
      </c>
      <c r="B473" s="18" t="s">
        <v>621</v>
      </c>
      <c r="C473" s="18" t="s">
        <v>620</v>
      </c>
      <c r="D473" s="18" t="s">
        <v>601</v>
      </c>
      <c r="E473" s="181"/>
      <c r="F473" s="182"/>
      <c r="G473" s="181">
        <f>E473+F473</f>
        <v>0</v>
      </c>
      <c r="H473" s="182"/>
      <c r="I473" s="181">
        <f>G473+H473</f>
        <v>0</v>
      </c>
      <c r="J473" s="182"/>
      <c r="K473" s="181">
        <f>I473+J473</f>
        <v>0</v>
      </c>
    </row>
    <row r="474" spans="1:11" s="96" customFormat="1" ht="56.25">
      <c r="A474" s="99" t="s">
        <v>805</v>
      </c>
      <c r="B474" s="133" t="s">
        <v>597</v>
      </c>
      <c r="C474" s="133" t="s">
        <v>290</v>
      </c>
      <c r="D474" s="133"/>
      <c r="E474" s="189">
        <f>E475</f>
        <v>3533.3</v>
      </c>
      <c r="F474" s="188">
        <f>F475</f>
        <v>0</v>
      </c>
      <c r="G474" s="189">
        <f>E474+F474</f>
        <v>3533.3</v>
      </c>
      <c r="H474" s="188">
        <f>H475</f>
        <v>300</v>
      </c>
      <c r="I474" s="189">
        <f>G474+H474</f>
        <v>3833.3</v>
      </c>
      <c r="J474" s="188">
        <f>J475</f>
        <v>0</v>
      </c>
      <c r="K474" s="189">
        <f>I474+J474</f>
        <v>3833.3</v>
      </c>
    </row>
    <row r="475" spans="1:11" s="96" customFormat="1" ht="39">
      <c r="A475" s="98" t="s">
        <v>291</v>
      </c>
      <c r="B475" s="133" t="s">
        <v>597</v>
      </c>
      <c r="C475" s="133" t="s">
        <v>292</v>
      </c>
      <c r="D475" s="133"/>
      <c r="E475" s="189">
        <f>E476+E478+E480</f>
        <v>3533.3</v>
      </c>
      <c r="F475" s="189">
        <f>F476+F478+F480</f>
        <v>0</v>
      </c>
      <c r="G475" s="189">
        <f>E475+F475</f>
        <v>3533.3</v>
      </c>
      <c r="H475" s="189">
        <f>H476+H478+H480</f>
        <v>300</v>
      </c>
      <c r="I475" s="189">
        <f>G475+H475</f>
        <v>3833.3</v>
      </c>
      <c r="J475" s="189">
        <f>J476+J478+J480</f>
        <v>0</v>
      </c>
      <c r="K475" s="189">
        <f>I475+J475</f>
        <v>3833.3</v>
      </c>
    </row>
    <row r="476" spans="1:11" s="96" customFormat="1" ht="37.5">
      <c r="A476" s="63" t="s">
        <v>817</v>
      </c>
      <c r="B476" s="18" t="s">
        <v>597</v>
      </c>
      <c r="C476" s="18" t="s">
        <v>623</v>
      </c>
      <c r="D476" s="18"/>
      <c r="E476" s="181">
        <f>E477</f>
        <v>3500</v>
      </c>
      <c r="F476" s="182">
        <f>F477</f>
        <v>0</v>
      </c>
      <c r="G476" s="181">
        <f aca="true" t="shared" si="143" ref="G476:G481">E476+F476</f>
        <v>3500</v>
      </c>
      <c r="H476" s="182">
        <f>H477</f>
        <v>0</v>
      </c>
      <c r="I476" s="181">
        <f aca="true" t="shared" si="144" ref="I476:I481">G476+H476</f>
        <v>3500</v>
      </c>
      <c r="J476" s="182">
        <f>J477</f>
        <v>0</v>
      </c>
      <c r="K476" s="181">
        <f aca="true" t="shared" si="145" ref="K476:K481">I476+J476</f>
        <v>3500</v>
      </c>
    </row>
    <row r="477" spans="1:11" s="96" customFormat="1" ht="18.75">
      <c r="A477" s="63" t="s">
        <v>600</v>
      </c>
      <c r="B477" s="18" t="s">
        <v>597</v>
      </c>
      <c r="C477" s="18" t="s">
        <v>623</v>
      </c>
      <c r="D477" s="18" t="s">
        <v>601</v>
      </c>
      <c r="E477" s="181">
        <v>3500</v>
      </c>
      <c r="F477" s="182">
        <v>0</v>
      </c>
      <c r="G477" s="181">
        <f t="shared" si="143"/>
        <v>3500</v>
      </c>
      <c r="H477" s="182">
        <v>0</v>
      </c>
      <c r="I477" s="181">
        <f t="shared" si="144"/>
        <v>3500</v>
      </c>
      <c r="J477" s="182">
        <v>0</v>
      </c>
      <c r="K477" s="181">
        <f t="shared" si="145"/>
        <v>3500</v>
      </c>
    </row>
    <row r="478" spans="1:12" s="96" customFormat="1" ht="37.5">
      <c r="A478" s="63" t="s">
        <v>624</v>
      </c>
      <c r="B478" s="18" t="s">
        <v>597</v>
      </c>
      <c r="C478" s="18" t="s">
        <v>625</v>
      </c>
      <c r="D478" s="18"/>
      <c r="E478" s="181">
        <f>E479</f>
        <v>0</v>
      </c>
      <c r="F478" s="182">
        <f>F479</f>
        <v>33.3</v>
      </c>
      <c r="G478" s="181">
        <f t="shared" si="143"/>
        <v>33.3</v>
      </c>
      <c r="H478" s="182">
        <f>H479</f>
        <v>0</v>
      </c>
      <c r="I478" s="181">
        <f t="shared" si="144"/>
        <v>33.3</v>
      </c>
      <c r="J478" s="182">
        <f>J479</f>
        <v>0</v>
      </c>
      <c r="K478" s="181">
        <f t="shared" si="145"/>
        <v>33.3</v>
      </c>
      <c r="L478" s="63"/>
    </row>
    <row r="479" spans="1:11" s="96" customFormat="1" ht="18.75">
      <c r="A479" s="89" t="s">
        <v>600</v>
      </c>
      <c r="B479" s="18" t="s">
        <v>597</v>
      </c>
      <c r="C479" s="18" t="s">
        <v>626</v>
      </c>
      <c r="D479" s="18" t="s">
        <v>601</v>
      </c>
      <c r="E479" s="181"/>
      <c r="F479" s="182">
        <v>33.3</v>
      </c>
      <c r="G479" s="181">
        <f t="shared" si="143"/>
        <v>33.3</v>
      </c>
      <c r="H479" s="182"/>
      <c r="I479" s="181">
        <f t="shared" si="144"/>
        <v>33.3</v>
      </c>
      <c r="J479" s="182"/>
      <c r="K479" s="181">
        <f t="shared" si="145"/>
        <v>33.3</v>
      </c>
    </row>
    <row r="480" spans="1:11" s="96" customFormat="1" ht="37.5">
      <c r="A480" s="89" t="s">
        <v>215</v>
      </c>
      <c r="B480" s="18" t="s">
        <v>597</v>
      </c>
      <c r="C480" s="18" t="s">
        <v>627</v>
      </c>
      <c r="D480" s="18"/>
      <c r="E480" s="181">
        <f>E481</f>
        <v>33.3</v>
      </c>
      <c r="F480" s="182">
        <f>F481</f>
        <v>-33.3</v>
      </c>
      <c r="G480" s="181">
        <f t="shared" si="143"/>
        <v>0</v>
      </c>
      <c r="H480" s="182">
        <f>H481</f>
        <v>300</v>
      </c>
      <c r="I480" s="181">
        <f t="shared" si="144"/>
        <v>300</v>
      </c>
      <c r="J480" s="182">
        <f>J481</f>
        <v>0</v>
      </c>
      <c r="K480" s="181">
        <f t="shared" si="145"/>
        <v>300</v>
      </c>
    </row>
    <row r="481" spans="1:11" s="96" customFormat="1" ht="18.75">
      <c r="A481" s="89" t="s">
        <v>600</v>
      </c>
      <c r="B481" s="18" t="s">
        <v>597</v>
      </c>
      <c r="C481" s="18" t="s">
        <v>627</v>
      </c>
      <c r="D481" s="18" t="s">
        <v>601</v>
      </c>
      <c r="E481" s="181">
        <v>33.3</v>
      </c>
      <c r="F481" s="182">
        <v>-33.3</v>
      </c>
      <c r="G481" s="181">
        <f t="shared" si="143"/>
        <v>0</v>
      </c>
      <c r="H481" s="287">
        <v>300</v>
      </c>
      <c r="I481" s="181">
        <f t="shared" si="144"/>
        <v>300</v>
      </c>
      <c r="J481" s="287"/>
      <c r="K481" s="181">
        <f t="shared" si="145"/>
        <v>300</v>
      </c>
    </row>
    <row r="482" spans="1:11" s="96" customFormat="1" ht="56.25">
      <c r="A482" s="17" t="s">
        <v>307</v>
      </c>
      <c r="B482" s="133" t="s">
        <v>597</v>
      </c>
      <c r="C482" s="135" t="s">
        <v>308</v>
      </c>
      <c r="D482" s="133"/>
      <c r="E482" s="189">
        <f aca="true" t="shared" si="146" ref="E482:K482">E483</f>
        <v>39001.248999999996</v>
      </c>
      <c r="F482" s="188">
        <f t="shared" si="146"/>
        <v>0</v>
      </c>
      <c r="G482" s="189">
        <f t="shared" si="146"/>
        <v>39001.248999999996</v>
      </c>
      <c r="H482" s="188">
        <f t="shared" si="146"/>
        <v>5566</v>
      </c>
      <c r="I482" s="189">
        <f t="shared" si="146"/>
        <v>44567.248999999996</v>
      </c>
      <c r="J482" s="188">
        <f t="shared" si="146"/>
        <v>0</v>
      </c>
      <c r="K482" s="189">
        <f t="shared" si="146"/>
        <v>44567.248999999996</v>
      </c>
    </row>
    <row r="483" spans="1:11" s="96" customFormat="1" ht="39">
      <c r="A483" s="98" t="s">
        <v>628</v>
      </c>
      <c r="B483" s="133" t="s">
        <v>597</v>
      </c>
      <c r="C483" s="133" t="s">
        <v>629</v>
      </c>
      <c r="D483" s="133"/>
      <c r="E483" s="189">
        <f>E486+E484+E490</f>
        <v>39001.248999999996</v>
      </c>
      <c r="F483" s="188">
        <f>F484+F486+F490</f>
        <v>0</v>
      </c>
      <c r="G483" s="189">
        <f>G486+G484+G490</f>
        <v>39001.248999999996</v>
      </c>
      <c r="H483" s="188">
        <f>H484+H486+H490</f>
        <v>5566</v>
      </c>
      <c r="I483" s="189">
        <f>I486+I484+I490</f>
        <v>44567.248999999996</v>
      </c>
      <c r="J483" s="188">
        <f>J484+J486+J490</f>
        <v>0</v>
      </c>
      <c r="K483" s="189">
        <f>K486+K484+K490</f>
        <v>44567.248999999996</v>
      </c>
    </row>
    <row r="484" spans="1:11" s="96" customFormat="1" ht="18.75">
      <c r="A484" s="89" t="s">
        <v>630</v>
      </c>
      <c r="B484" s="18" t="s">
        <v>597</v>
      </c>
      <c r="C484" s="18" t="s">
        <v>631</v>
      </c>
      <c r="D484" s="18" t="s">
        <v>349</v>
      </c>
      <c r="E484" s="182">
        <f aca="true" t="shared" si="147" ref="E484:K484">E485</f>
        <v>28250</v>
      </c>
      <c r="F484" s="182">
        <f t="shared" si="147"/>
        <v>0</v>
      </c>
      <c r="G484" s="182">
        <f t="shared" si="147"/>
        <v>28250</v>
      </c>
      <c r="H484" s="182">
        <f t="shared" si="147"/>
        <v>5566</v>
      </c>
      <c r="I484" s="182">
        <f t="shared" si="147"/>
        <v>33816</v>
      </c>
      <c r="J484" s="182">
        <f t="shared" si="147"/>
        <v>0</v>
      </c>
      <c r="K484" s="182">
        <f t="shared" si="147"/>
        <v>33816</v>
      </c>
    </row>
    <row r="485" spans="1:11" s="96" customFormat="1" ht="18.75">
      <c r="A485" s="89" t="s">
        <v>600</v>
      </c>
      <c r="B485" s="18" t="s">
        <v>597</v>
      </c>
      <c r="C485" s="18" t="s">
        <v>631</v>
      </c>
      <c r="D485" s="18" t="s">
        <v>601</v>
      </c>
      <c r="E485" s="182">
        <v>28250</v>
      </c>
      <c r="F485" s="182"/>
      <c r="G485" s="182">
        <f>E485+F485</f>
        <v>28250</v>
      </c>
      <c r="H485" s="182">
        <v>5566</v>
      </c>
      <c r="I485" s="182">
        <f>G485+H485</f>
        <v>33816</v>
      </c>
      <c r="J485" s="182"/>
      <c r="K485" s="182">
        <f>I485+J485</f>
        <v>33816</v>
      </c>
    </row>
    <row r="486" spans="1:11" s="96" customFormat="1" ht="18.75">
      <c r="A486" s="89" t="s">
        <v>632</v>
      </c>
      <c r="B486" s="18" t="s">
        <v>597</v>
      </c>
      <c r="C486" s="18" t="s">
        <v>633</v>
      </c>
      <c r="D486" s="18" t="s">
        <v>349</v>
      </c>
      <c r="E486" s="182">
        <f>E487+E488+E489</f>
        <v>10098.049</v>
      </c>
      <c r="F486" s="182">
        <f>F487+F488+F489</f>
        <v>0</v>
      </c>
      <c r="G486" s="182">
        <f>E486+F486</f>
        <v>10098.049</v>
      </c>
      <c r="H486" s="182">
        <f>H487+H488+H489</f>
        <v>0</v>
      </c>
      <c r="I486" s="182">
        <f>G486+H486</f>
        <v>10098.049</v>
      </c>
      <c r="J486" s="182">
        <f>J487+J488+J489</f>
        <v>0</v>
      </c>
      <c r="K486" s="182">
        <f>I486+J486</f>
        <v>10098.049</v>
      </c>
    </row>
    <row r="487" spans="1:11" s="96" customFormat="1" ht="93.75">
      <c r="A487" s="89" t="s">
        <v>255</v>
      </c>
      <c r="B487" s="18" t="s">
        <v>597</v>
      </c>
      <c r="C487" s="18" t="s">
        <v>633</v>
      </c>
      <c r="D487" s="18" t="s">
        <v>256</v>
      </c>
      <c r="E487" s="182">
        <v>9518.349</v>
      </c>
      <c r="F487" s="182"/>
      <c r="G487" s="182">
        <f>E487+F487</f>
        <v>9518.349</v>
      </c>
      <c r="H487" s="182"/>
      <c r="I487" s="182">
        <f>G487+H487</f>
        <v>9518.349</v>
      </c>
      <c r="J487" s="182"/>
      <c r="K487" s="182">
        <f>I487+J487</f>
        <v>9518.349</v>
      </c>
    </row>
    <row r="488" spans="1:11" s="96" customFormat="1" ht="37.5">
      <c r="A488" s="89" t="s">
        <v>259</v>
      </c>
      <c r="B488" s="18" t="s">
        <v>597</v>
      </c>
      <c r="C488" s="18" t="s">
        <v>633</v>
      </c>
      <c r="D488" s="18" t="s">
        <v>260</v>
      </c>
      <c r="E488" s="182">
        <v>576.6</v>
      </c>
      <c r="F488" s="182"/>
      <c r="G488" s="182">
        <f>E488+F488</f>
        <v>576.6</v>
      </c>
      <c r="H488" s="182"/>
      <c r="I488" s="182">
        <f>G488+H488</f>
        <v>576.6</v>
      </c>
      <c r="J488" s="182"/>
      <c r="K488" s="182">
        <f>I488+J488</f>
        <v>576.6</v>
      </c>
    </row>
    <row r="489" spans="1:11" s="96" customFormat="1" ht="18.75">
      <c r="A489" s="89" t="s">
        <v>269</v>
      </c>
      <c r="B489" s="18" t="s">
        <v>597</v>
      </c>
      <c r="C489" s="18" t="s">
        <v>633</v>
      </c>
      <c r="D489" s="18" t="s">
        <v>270</v>
      </c>
      <c r="E489" s="181">
        <v>3.1</v>
      </c>
      <c r="F489" s="182"/>
      <c r="G489" s="181">
        <f>E489+F489</f>
        <v>3.1</v>
      </c>
      <c r="H489" s="182"/>
      <c r="I489" s="181">
        <f>G489+H489</f>
        <v>3.1</v>
      </c>
      <c r="J489" s="182"/>
      <c r="K489" s="181">
        <f>I489+J489</f>
        <v>3.1</v>
      </c>
    </row>
    <row r="490" spans="1:11" s="96" customFormat="1" ht="56.25">
      <c r="A490" s="89" t="s">
        <v>634</v>
      </c>
      <c r="B490" s="18" t="s">
        <v>597</v>
      </c>
      <c r="C490" s="18" t="s">
        <v>635</v>
      </c>
      <c r="D490" s="18"/>
      <c r="E490" s="181">
        <f aca="true" t="shared" si="148" ref="E490:K490">E491</f>
        <v>653.2</v>
      </c>
      <c r="F490" s="182">
        <f t="shared" si="148"/>
        <v>0</v>
      </c>
      <c r="G490" s="181">
        <f t="shared" si="148"/>
        <v>653.2</v>
      </c>
      <c r="H490" s="182">
        <f t="shared" si="148"/>
        <v>0</v>
      </c>
      <c r="I490" s="181">
        <f t="shared" si="148"/>
        <v>653.2</v>
      </c>
      <c r="J490" s="182">
        <f t="shared" si="148"/>
        <v>0</v>
      </c>
      <c r="K490" s="181">
        <f t="shared" si="148"/>
        <v>653.2</v>
      </c>
    </row>
    <row r="491" spans="1:11" s="96" customFormat="1" ht="18.75">
      <c r="A491" s="89" t="s">
        <v>600</v>
      </c>
      <c r="B491" s="18" t="s">
        <v>597</v>
      </c>
      <c r="C491" s="18" t="s">
        <v>635</v>
      </c>
      <c r="D491" s="18" t="s">
        <v>601</v>
      </c>
      <c r="E491" s="182">
        <v>653.2</v>
      </c>
      <c r="F491" s="182"/>
      <c r="G491" s="182">
        <f>E491+F491</f>
        <v>653.2</v>
      </c>
      <c r="H491" s="182"/>
      <c r="I491" s="182">
        <f>G491+H491</f>
        <v>653.2</v>
      </c>
      <c r="J491" s="182"/>
      <c r="K491" s="182">
        <f>I491+J491</f>
        <v>653.2</v>
      </c>
    </row>
    <row r="492" spans="1:11" s="96" customFormat="1" ht="56.25">
      <c r="A492" s="99" t="s">
        <v>327</v>
      </c>
      <c r="B492" s="133" t="s">
        <v>597</v>
      </c>
      <c r="C492" s="133" t="s">
        <v>328</v>
      </c>
      <c r="D492" s="133"/>
      <c r="E492" s="189">
        <f>E502+E493</f>
        <v>1406</v>
      </c>
      <c r="F492" s="188">
        <f>F493+F502</f>
        <v>700.365</v>
      </c>
      <c r="G492" s="189">
        <f>E492+F492</f>
        <v>2106.365</v>
      </c>
      <c r="H492" s="188">
        <f>H493+H502</f>
        <v>-400</v>
      </c>
      <c r="I492" s="189">
        <f>G492+H492</f>
        <v>1706.3649999999998</v>
      </c>
      <c r="J492" s="188">
        <f>J493+J502</f>
        <v>0</v>
      </c>
      <c r="K492" s="189">
        <f>I492+J492</f>
        <v>1706.3649999999998</v>
      </c>
    </row>
    <row r="493" spans="1:11" s="96" customFormat="1" ht="58.5">
      <c r="A493" s="98" t="s">
        <v>636</v>
      </c>
      <c r="B493" s="133" t="s">
        <v>597</v>
      </c>
      <c r="C493" s="133" t="s">
        <v>637</v>
      </c>
      <c r="D493" s="133"/>
      <c r="E493" s="189">
        <f>E494+E496+E498+E500</f>
        <v>1406</v>
      </c>
      <c r="F493" s="189">
        <f>F494+F496+F498+F500</f>
        <v>0</v>
      </c>
      <c r="G493" s="189">
        <f>G494+G496</f>
        <v>0</v>
      </c>
      <c r="H493" s="189">
        <f>H494+H496+H498+H500</f>
        <v>-400</v>
      </c>
      <c r="I493" s="189">
        <f>I494+I496</f>
        <v>100</v>
      </c>
      <c r="J493" s="189">
        <f>J494+J496+J498+J500</f>
        <v>0</v>
      </c>
      <c r="K493" s="189">
        <f>K494+K496</f>
        <v>100</v>
      </c>
    </row>
    <row r="494" spans="1:11" s="96" customFormat="1" ht="56.25">
      <c r="A494" s="89" t="s">
        <v>638</v>
      </c>
      <c r="B494" s="18" t="s">
        <v>597</v>
      </c>
      <c r="C494" s="18" t="s">
        <v>639</v>
      </c>
      <c r="D494" s="18"/>
      <c r="E494" s="181">
        <f aca="true" t="shared" si="149" ref="E494:K494">E495</f>
        <v>0</v>
      </c>
      <c r="F494" s="182">
        <f t="shared" si="149"/>
        <v>0</v>
      </c>
      <c r="G494" s="181">
        <f t="shared" si="149"/>
        <v>0</v>
      </c>
      <c r="H494" s="182">
        <f t="shared" si="149"/>
        <v>0</v>
      </c>
      <c r="I494" s="181">
        <f t="shared" si="149"/>
        <v>0</v>
      </c>
      <c r="J494" s="182">
        <f t="shared" si="149"/>
        <v>0</v>
      </c>
      <c r="K494" s="181">
        <f t="shared" si="149"/>
        <v>0</v>
      </c>
    </row>
    <row r="495" spans="1:11" s="96" customFormat="1" ht="18.75">
      <c r="A495" s="89" t="s">
        <v>600</v>
      </c>
      <c r="B495" s="18" t="s">
        <v>597</v>
      </c>
      <c r="C495" s="18" t="s">
        <v>639</v>
      </c>
      <c r="D495" s="18" t="s">
        <v>601</v>
      </c>
      <c r="E495" s="181"/>
      <c r="F495" s="182"/>
      <c r="G495" s="181">
        <f>E495+F495</f>
        <v>0</v>
      </c>
      <c r="H495" s="182"/>
      <c r="I495" s="181">
        <f>G495+H495</f>
        <v>0</v>
      </c>
      <c r="J495" s="182"/>
      <c r="K495" s="181">
        <f>I495+J495</f>
        <v>0</v>
      </c>
    </row>
    <row r="496" spans="1:11" s="96" customFormat="1" ht="37.5">
      <c r="A496" s="89" t="s">
        <v>640</v>
      </c>
      <c r="B496" s="18" t="s">
        <v>597</v>
      </c>
      <c r="C496" s="18" t="s">
        <v>641</v>
      </c>
      <c r="D496" s="18"/>
      <c r="E496" s="181">
        <f aca="true" t="shared" si="150" ref="E496:K496">E497</f>
        <v>0</v>
      </c>
      <c r="F496" s="182">
        <f t="shared" si="150"/>
        <v>0</v>
      </c>
      <c r="G496" s="181">
        <f t="shared" si="150"/>
        <v>0</v>
      </c>
      <c r="H496" s="182">
        <f t="shared" si="150"/>
        <v>100</v>
      </c>
      <c r="I496" s="181">
        <f t="shared" si="150"/>
        <v>100</v>
      </c>
      <c r="J496" s="182">
        <f t="shared" si="150"/>
        <v>0</v>
      </c>
      <c r="K496" s="181">
        <f t="shared" si="150"/>
        <v>100</v>
      </c>
    </row>
    <row r="497" spans="1:11" s="96" customFormat="1" ht="18.75">
      <c r="A497" s="89" t="s">
        <v>600</v>
      </c>
      <c r="B497" s="18" t="s">
        <v>597</v>
      </c>
      <c r="C497" s="18" t="s">
        <v>641</v>
      </c>
      <c r="D497" s="18" t="s">
        <v>601</v>
      </c>
      <c r="E497" s="181">
        <v>0</v>
      </c>
      <c r="F497" s="182"/>
      <c r="G497" s="181">
        <f aca="true" t="shared" si="151" ref="G497:G504">E497+F497</f>
        <v>0</v>
      </c>
      <c r="H497" s="182">
        <v>100</v>
      </c>
      <c r="I497" s="181">
        <f aca="true" t="shared" si="152" ref="I497:I504">G497+H497</f>
        <v>100</v>
      </c>
      <c r="J497" s="182"/>
      <c r="K497" s="181">
        <f aca="true" t="shared" si="153" ref="K497:K504">I497+J497</f>
        <v>100</v>
      </c>
    </row>
    <row r="498" spans="1:11" s="96" customFormat="1" ht="37.5">
      <c r="A498" s="26" t="s">
        <v>798</v>
      </c>
      <c r="B498" s="18" t="s">
        <v>597</v>
      </c>
      <c r="C498" s="18" t="s">
        <v>799</v>
      </c>
      <c r="D498" s="18"/>
      <c r="E498" s="181">
        <f>E499</f>
        <v>856</v>
      </c>
      <c r="F498" s="182">
        <f>F499</f>
        <v>0</v>
      </c>
      <c r="G498" s="181">
        <f t="shared" si="151"/>
        <v>856</v>
      </c>
      <c r="H498" s="182">
        <f>H499</f>
        <v>-856</v>
      </c>
      <c r="I498" s="181">
        <f t="shared" si="152"/>
        <v>0</v>
      </c>
      <c r="J498" s="182">
        <f>J499</f>
        <v>0</v>
      </c>
      <c r="K498" s="181">
        <f t="shared" si="153"/>
        <v>0</v>
      </c>
    </row>
    <row r="499" spans="1:11" s="96" customFormat="1" ht="18.75">
      <c r="A499" s="89" t="s">
        <v>600</v>
      </c>
      <c r="B499" s="18" t="s">
        <v>597</v>
      </c>
      <c r="C499" s="18" t="s">
        <v>799</v>
      </c>
      <c r="D499" s="18" t="s">
        <v>601</v>
      </c>
      <c r="E499" s="181">
        <v>856</v>
      </c>
      <c r="F499" s="182"/>
      <c r="G499" s="181">
        <f t="shared" si="151"/>
        <v>856</v>
      </c>
      <c r="H499" s="182">
        <f>-356-100-400</f>
        <v>-856</v>
      </c>
      <c r="I499" s="181">
        <f t="shared" si="152"/>
        <v>0</v>
      </c>
      <c r="J499" s="182"/>
      <c r="K499" s="181">
        <f t="shared" si="153"/>
        <v>0</v>
      </c>
    </row>
    <row r="500" spans="1:11" s="96" customFormat="1" ht="37.5">
      <c r="A500" s="26" t="s">
        <v>800</v>
      </c>
      <c r="B500" s="18" t="s">
        <v>597</v>
      </c>
      <c r="C500" s="18" t="s">
        <v>801</v>
      </c>
      <c r="D500" s="18"/>
      <c r="E500" s="181">
        <f>E501</f>
        <v>550</v>
      </c>
      <c r="F500" s="182">
        <f>F501</f>
        <v>0</v>
      </c>
      <c r="G500" s="181">
        <f t="shared" si="151"/>
        <v>550</v>
      </c>
      <c r="H500" s="182">
        <f>H501</f>
        <v>356</v>
      </c>
      <c r="I500" s="181">
        <f t="shared" si="152"/>
        <v>906</v>
      </c>
      <c r="J500" s="182">
        <f>J501</f>
        <v>0</v>
      </c>
      <c r="K500" s="181">
        <f t="shared" si="153"/>
        <v>906</v>
      </c>
    </row>
    <row r="501" spans="1:11" s="96" customFormat="1" ht="18.75">
      <c r="A501" s="89" t="s">
        <v>600</v>
      </c>
      <c r="B501" s="18" t="s">
        <v>597</v>
      </c>
      <c r="C501" s="18" t="s">
        <v>802</v>
      </c>
      <c r="D501" s="18" t="s">
        <v>601</v>
      </c>
      <c r="E501" s="181">
        <v>550</v>
      </c>
      <c r="F501" s="182"/>
      <c r="G501" s="181">
        <f t="shared" si="151"/>
        <v>550</v>
      </c>
      <c r="H501" s="182">
        <v>356</v>
      </c>
      <c r="I501" s="181">
        <f t="shared" si="152"/>
        <v>906</v>
      </c>
      <c r="J501" s="182"/>
      <c r="K501" s="181">
        <f t="shared" si="153"/>
        <v>906</v>
      </c>
    </row>
    <row r="502" spans="1:11" s="96" customFormat="1" ht="39">
      <c r="A502" s="98" t="s">
        <v>642</v>
      </c>
      <c r="B502" s="133" t="s">
        <v>597</v>
      </c>
      <c r="C502" s="133" t="s">
        <v>643</v>
      </c>
      <c r="D502" s="133"/>
      <c r="E502" s="189">
        <f>E503</f>
        <v>0</v>
      </c>
      <c r="F502" s="188">
        <f>F503</f>
        <v>700.365</v>
      </c>
      <c r="G502" s="189">
        <f t="shared" si="151"/>
        <v>700.365</v>
      </c>
      <c r="H502" s="188">
        <f>H503</f>
        <v>0</v>
      </c>
      <c r="I502" s="189">
        <f t="shared" si="152"/>
        <v>700.365</v>
      </c>
      <c r="J502" s="188">
        <f>J503</f>
        <v>0</v>
      </c>
      <c r="K502" s="189">
        <f t="shared" si="153"/>
        <v>700.365</v>
      </c>
    </row>
    <row r="503" spans="1:11" s="96" customFormat="1" ht="18.75">
      <c r="A503" s="89" t="s">
        <v>644</v>
      </c>
      <c r="B503" s="18" t="s">
        <v>597</v>
      </c>
      <c r="C503" s="18" t="s">
        <v>645</v>
      </c>
      <c r="D503" s="18"/>
      <c r="E503" s="181">
        <f>E504</f>
        <v>0</v>
      </c>
      <c r="F503" s="182">
        <f>F504</f>
        <v>700.365</v>
      </c>
      <c r="G503" s="181">
        <f t="shared" si="151"/>
        <v>700.365</v>
      </c>
      <c r="H503" s="182">
        <f>H504</f>
        <v>0</v>
      </c>
      <c r="I503" s="181">
        <f t="shared" si="152"/>
        <v>700.365</v>
      </c>
      <c r="J503" s="182">
        <f>J504</f>
        <v>0</v>
      </c>
      <c r="K503" s="181">
        <f t="shared" si="153"/>
        <v>700.365</v>
      </c>
    </row>
    <row r="504" spans="1:11" s="96" customFormat="1" ht="18.75">
      <c r="A504" s="89" t="s">
        <v>600</v>
      </c>
      <c r="B504" s="18" t="s">
        <v>597</v>
      </c>
      <c r="C504" s="18" t="s">
        <v>645</v>
      </c>
      <c r="D504" s="18" t="s">
        <v>601</v>
      </c>
      <c r="E504" s="181"/>
      <c r="F504" s="182">
        <v>700.365</v>
      </c>
      <c r="G504" s="181">
        <f t="shared" si="151"/>
        <v>700.365</v>
      </c>
      <c r="H504" s="182"/>
      <c r="I504" s="181">
        <f t="shared" si="152"/>
        <v>700.365</v>
      </c>
      <c r="J504" s="182"/>
      <c r="K504" s="181">
        <f t="shared" si="153"/>
        <v>700.365</v>
      </c>
    </row>
    <row r="505" spans="1:11" s="96" customFormat="1" ht="37.5">
      <c r="A505" s="99" t="s">
        <v>333</v>
      </c>
      <c r="B505" s="133" t="s">
        <v>597</v>
      </c>
      <c r="C505" s="133" t="s">
        <v>334</v>
      </c>
      <c r="D505" s="133"/>
      <c r="E505" s="189">
        <f aca="true" t="shared" si="154" ref="E505:K507">E506</f>
        <v>0</v>
      </c>
      <c r="F505" s="189">
        <f t="shared" si="154"/>
        <v>0</v>
      </c>
      <c r="G505" s="189">
        <f t="shared" si="154"/>
        <v>0</v>
      </c>
      <c r="H505" s="189">
        <f t="shared" si="154"/>
        <v>0</v>
      </c>
      <c r="I505" s="189">
        <f t="shared" si="154"/>
        <v>0</v>
      </c>
      <c r="J505" s="189">
        <f t="shared" si="154"/>
        <v>0</v>
      </c>
      <c r="K505" s="189">
        <f t="shared" si="154"/>
        <v>0</v>
      </c>
    </row>
    <row r="506" spans="1:11" s="96" customFormat="1" ht="39">
      <c r="A506" s="98" t="s">
        <v>648</v>
      </c>
      <c r="B506" s="132">
        <v>992</v>
      </c>
      <c r="C506" s="132" t="s">
        <v>649</v>
      </c>
      <c r="D506" s="132"/>
      <c r="E506" s="189">
        <f t="shared" si="154"/>
        <v>0</v>
      </c>
      <c r="F506" s="189">
        <f t="shared" si="154"/>
        <v>0</v>
      </c>
      <c r="G506" s="189">
        <f t="shared" si="154"/>
        <v>0</v>
      </c>
      <c r="H506" s="189">
        <f t="shared" si="154"/>
        <v>0</v>
      </c>
      <c r="I506" s="189">
        <f t="shared" si="154"/>
        <v>0</v>
      </c>
      <c r="J506" s="189">
        <f t="shared" si="154"/>
        <v>0</v>
      </c>
      <c r="K506" s="189">
        <f t="shared" si="154"/>
        <v>0</v>
      </c>
    </row>
    <row r="507" spans="1:11" s="96" customFormat="1" ht="75">
      <c r="A507" s="89" t="s">
        <v>650</v>
      </c>
      <c r="B507" s="24">
        <v>992</v>
      </c>
      <c r="C507" s="24" t="s">
        <v>651</v>
      </c>
      <c r="D507" s="24"/>
      <c r="E507" s="181">
        <f t="shared" si="154"/>
        <v>0</v>
      </c>
      <c r="F507" s="181">
        <f t="shared" si="154"/>
        <v>0</v>
      </c>
      <c r="G507" s="181">
        <f t="shared" si="154"/>
        <v>0</v>
      </c>
      <c r="H507" s="181">
        <f t="shared" si="154"/>
        <v>0</v>
      </c>
      <c r="I507" s="181">
        <f t="shared" si="154"/>
        <v>0</v>
      </c>
      <c r="J507" s="181">
        <f t="shared" si="154"/>
        <v>0</v>
      </c>
      <c r="K507" s="181">
        <f t="shared" si="154"/>
        <v>0</v>
      </c>
    </row>
    <row r="508" spans="1:11" s="96" customFormat="1" ht="18.75">
      <c r="A508" s="89" t="s">
        <v>600</v>
      </c>
      <c r="B508" s="24">
        <v>992</v>
      </c>
      <c r="C508" s="24" t="s">
        <v>651</v>
      </c>
      <c r="D508" s="24">
        <v>500</v>
      </c>
      <c r="E508" s="181"/>
      <c r="F508" s="181"/>
      <c r="G508" s="181">
        <f>E508+F508</f>
        <v>0</v>
      </c>
      <c r="H508" s="181"/>
      <c r="I508" s="181">
        <f>G508+H508</f>
        <v>0</v>
      </c>
      <c r="J508" s="181"/>
      <c r="K508" s="181">
        <f>I508+J508</f>
        <v>0</v>
      </c>
    </row>
    <row r="509" spans="1:11" s="96" customFormat="1" ht="18.75">
      <c r="A509" s="89" t="s">
        <v>251</v>
      </c>
      <c r="B509" s="133" t="s">
        <v>597</v>
      </c>
      <c r="C509" s="133" t="s">
        <v>348</v>
      </c>
      <c r="D509" s="133" t="s">
        <v>349</v>
      </c>
      <c r="E509" s="188">
        <f>E510</f>
        <v>1446.714</v>
      </c>
      <c r="F509" s="188">
        <f>F510</f>
        <v>-4.966000000000003</v>
      </c>
      <c r="G509" s="188">
        <f>E509+F509</f>
        <v>1441.748</v>
      </c>
      <c r="H509" s="188">
        <f>H510</f>
        <v>-1.678</v>
      </c>
      <c r="I509" s="188">
        <f>G509+H509</f>
        <v>1440.07</v>
      </c>
      <c r="J509" s="188">
        <f>J510</f>
        <v>0</v>
      </c>
      <c r="K509" s="188">
        <f>I509+J509</f>
        <v>1440.07</v>
      </c>
    </row>
    <row r="510" spans="1:11" s="96" customFormat="1" ht="18.75">
      <c r="A510" s="89" t="s">
        <v>350</v>
      </c>
      <c r="B510" s="133" t="s">
        <v>597</v>
      </c>
      <c r="C510" s="133" t="s">
        <v>252</v>
      </c>
      <c r="D510" s="133"/>
      <c r="E510" s="188">
        <f>E511+E515+E517+E513+E519+E527+E523+E525+E529+E521</f>
        <v>1446.714</v>
      </c>
      <c r="F510" s="188">
        <f>F511+F515+F517+F513+F519+F527+F523+F525+F529+F521</f>
        <v>-4.966000000000003</v>
      </c>
      <c r="G510" s="188">
        <f>E510+F510</f>
        <v>1441.748</v>
      </c>
      <c r="H510" s="188">
        <f>H511+H515+H517+H513+H519+H527+H523+H525+H529+H521</f>
        <v>-1.678</v>
      </c>
      <c r="I510" s="188">
        <f>G510+H510</f>
        <v>1440.07</v>
      </c>
      <c r="J510" s="188">
        <f>J511+J515+J517+J513+J519+J527+J523+J525+J529+J521</f>
        <v>0</v>
      </c>
      <c r="K510" s="188">
        <f>I510+J510</f>
        <v>1440.07</v>
      </c>
    </row>
    <row r="511" spans="1:11" s="96" customFormat="1" ht="56.25">
      <c r="A511" s="89" t="s">
        <v>652</v>
      </c>
      <c r="B511" s="18" t="s">
        <v>597</v>
      </c>
      <c r="C511" s="18" t="s">
        <v>653</v>
      </c>
      <c r="D511" s="18" t="s">
        <v>349</v>
      </c>
      <c r="E511" s="182">
        <f aca="true" t="shared" si="155" ref="E511:K511">E512</f>
        <v>1158.3</v>
      </c>
      <c r="F511" s="182">
        <f t="shared" si="155"/>
        <v>0.03</v>
      </c>
      <c r="G511" s="182">
        <f t="shared" si="155"/>
        <v>1158.33</v>
      </c>
      <c r="H511" s="182">
        <f t="shared" si="155"/>
        <v>0</v>
      </c>
      <c r="I511" s="182">
        <f t="shared" si="155"/>
        <v>1158.33</v>
      </c>
      <c r="J511" s="182">
        <f t="shared" si="155"/>
        <v>0</v>
      </c>
      <c r="K511" s="182">
        <f t="shared" si="155"/>
        <v>1158.33</v>
      </c>
    </row>
    <row r="512" spans="1:11" s="96" customFormat="1" ht="18.75">
      <c r="A512" s="89" t="s">
        <v>600</v>
      </c>
      <c r="B512" s="18" t="s">
        <v>597</v>
      </c>
      <c r="C512" s="18" t="s">
        <v>653</v>
      </c>
      <c r="D512" s="18" t="s">
        <v>601</v>
      </c>
      <c r="E512" s="182">
        <v>1158.3</v>
      </c>
      <c r="F512" s="182">
        <v>0.03</v>
      </c>
      <c r="G512" s="182">
        <f>E512+F512</f>
        <v>1158.33</v>
      </c>
      <c r="H512" s="182"/>
      <c r="I512" s="182">
        <f>G512+H512</f>
        <v>1158.33</v>
      </c>
      <c r="J512" s="182"/>
      <c r="K512" s="182">
        <f>I512+J512</f>
        <v>1158.33</v>
      </c>
    </row>
    <row r="513" spans="1:11" s="96" customFormat="1" ht="75">
      <c r="A513" s="89" t="s">
        <v>654</v>
      </c>
      <c r="B513" s="18" t="s">
        <v>597</v>
      </c>
      <c r="C513" s="18" t="s">
        <v>655</v>
      </c>
      <c r="D513" s="18"/>
      <c r="E513" s="182">
        <f aca="true" t="shared" si="156" ref="E513:K513">E514</f>
        <v>81.914</v>
      </c>
      <c r="F513" s="182">
        <f t="shared" si="156"/>
        <v>-0.014</v>
      </c>
      <c r="G513" s="182">
        <f t="shared" si="156"/>
        <v>81.9</v>
      </c>
      <c r="H513" s="182">
        <f t="shared" si="156"/>
        <v>0</v>
      </c>
      <c r="I513" s="182">
        <f t="shared" si="156"/>
        <v>81.9</v>
      </c>
      <c r="J513" s="182">
        <f t="shared" si="156"/>
        <v>0</v>
      </c>
      <c r="K513" s="182">
        <f t="shared" si="156"/>
        <v>81.9</v>
      </c>
    </row>
    <row r="514" spans="1:11" s="96" customFormat="1" ht="18.75">
      <c r="A514" s="89" t="s">
        <v>600</v>
      </c>
      <c r="B514" s="18" t="s">
        <v>597</v>
      </c>
      <c r="C514" s="18" t="s">
        <v>655</v>
      </c>
      <c r="D514" s="18" t="s">
        <v>601</v>
      </c>
      <c r="E514" s="182">
        <v>81.914</v>
      </c>
      <c r="F514" s="182">
        <v>-0.014</v>
      </c>
      <c r="G514" s="182">
        <f>E514+F514</f>
        <v>81.9</v>
      </c>
      <c r="H514" s="182"/>
      <c r="I514" s="182">
        <f>G514+H514</f>
        <v>81.9</v>
      </c>
      <c r="J514" s="182"/>
      <c r="K514" s="182">
        <f>I514+J514</f>
        <v>81.9</v>
      </c>
    </row>
    <row r="515" spans="1:11" s="96" customFormat="1" ht="131.25">
      <c r="A515" s="100" t="s">
        <v>656</v>
      </c>
      <c r="B515" s="18" t="s">
        <v>597</v>
      </c>
      <c r="C515" s="18" t="s">
        <v>657</v>
      </c>
      <c r="D515" s="18"/>
      <c r="E515" s="182">
        <f aca="true" t="shared" si="157" ref="E515:K515">E516</f>
        <v>4.5</v>
      </c>
      <c r="F515" s="182">
        <f t="shared" si="157"/>
        <v>0</v>
      </c>
      <c r="G515" s="182">
        <f t="shared" si="157"/>
        <v>4.5</v>
      </c>
      <c r="H515" s="182">
        <f t="shared" si="157"/>
        <v>0</v>
      </c>
      <c r="I515" s="182">
        <f t="shared" si="157"/>
        <v>4.5</v>
      </c>
      <c r="J515" s="182">
        <f t="shared" si="157"/>
        <v>0</v>
      </c>
      <c r="K515" s="182">
        <f t="shared" si="157"/>
        <v>4.5</v>
      </c>
    </row>
    <row r="516" spans="1:11" s="96" customFormat="1" ht="37.5">
      <c r="A516" s="89" t="s">
        <v>259</v>
      </c>
      <c r="B516" s="18" t="s">
        <v>597</v>
      </c>
      <c r="C516" s="18" t="s">
        <v>657</v>
      </c>
      <c r="D516" s="18" t="s">
        <v>260</v>
      </c>
      <c r="E516" s="182">
        <v>4.5</v>
      </c>
      <c r="F516" s="182"/>
      <c r="G516" s="182">
        <f>E516+F516</f>
        <v>4.5</v>
      </c>
      <c r="H516" s="182"/>
      <c r="I516" s="182">
        <f>G516+H516</f>
        <v>4.5</v>
      </c>
      <c r="J516" s="182"/>
      <c r="K516" s="182">
        <f>I516+J516</f>
        <v>4.5</v>
      </c>
    </row>
    <row r="517" spans="1:11" s="96" customFormat="1" ht="262.5">
      <c r="A517" s="100" t="s">
        <v>658</v>
      </c>
      <c r="B517" s="18" t="s">
        <v>597</v>
      </c>
      <c r="C517" s="18" t="s">
        <v>659</v>
      </c>
      <c r="D517" s="18"/>
      <c r="E517" s="182">
        <f aca="true" t="shared" si="158" ref="E517:K517">E518</f>
        <v>4.5</v>
      </c>
      <c r="F517" s="182">
        <f t="shared" si="158"/>
        <v>0</v>
      </c>
      <c r="G517" s="182">
        <f t="shared" si="158"/>
        <v>4.5</v>
      </c>
      <c r="H517" s="182">
        <f t="shared" si="158"/>
        <v>0</v>
      </c>
      <c r="I517" s="182">
        <f t="shared" si="158"/>
        <v>4.5</v>
      </c>
      <c r="J517" s="182">
        <f t="shared" si="158"/>
        <v>0</v>
      </c>
      <c r="K517" s="182">
        <f t="shared" si="158"/>
        <v>4.5</v>
      </c>
    </row>
    <row r="518" spans="1:11" s="96" customFormat="1" ht="37.5">
      <c r="A518" s="89" t="s">
        <v>259</v>
      </c>
      <c r="B518" s="18" t="s">
        <v>597</v>
      </c>
      <c r="C518" s="18" t="s">
        <v>659</v>
      </c>
      <c r="D518" s="18" t="s">
        <v>260</v>
      </c>
      <c r="E518" s="182">
        <v>4.5</v>
      </c>
      <c r="F518" s="181"/>
      <c r="G518" s="182">
        <f>E518+F518</f>
        <v>4.5</v>
      </c>
      <c r="H518" s="181"/>
      <c r="I518" s="182">
        <f aca="true" t="shared" si="159" ref="I518:I530">G518+H518</f>
        <v>4.5</v>
      </c>
      <c r="J518" s="181"/>
      <c r="K518" s="182">
        <f aca="true" t="shared" si="160" ref="K518:K530">I518+J518</f>
        <v>4.5</v>
      </c>
    </row>
    <row r="519" spans="1:11" s="96" customFormat="1" ht="187.5" hidden="1">
      <c r="A519" s="89" t="s">
        <v>660</v>
      </c>
      <c r="B519" s="18" t="s">
        <v>597</v>
      </c>
      <c r="C519" s="18" t="s">
        <v>661</v>
      </c>
      <c r="D519" s="92"/>
      <c r="E519" s="182">
        <f>E520</f>
        <v>60.845</v>
      </c>
      <c r="F519" s="181">
        <f>F520</f>
        <v>-60.845</v>
      </c>
      <c r="G519" s="182">
        <f aca="true" t="shared" si="161" ref="G519:G528">E519+F519</f>
        <v>0</v>
      </c>
      <c r="H519" s="181">
        <f>H520</f>
        <v>0</v>
      </c>
      <c r="I519" s="182">
        <f t="shared" si="159"/>
        <v>0</v>
      </c>
      <c r="J519" s="181">
        <f>J520</f>
        <v>0</v>
      </c>
      <c r="K519" s="182">
        <f t="shared" si="160"/>
        <v>0</v>
      </c>
    </row>
    <row r="520" spans="1:11" s="96" customFormat="1" ht="18.75" hidden="1">
      <c r="A520" s="89" t="s">
        <v>600</v>
      </c>
      <c r="B520" s="24">
        <v>992</v>
      </c>
      <c r="C520" s="24" t="s">
        <v>661</v>
      </c>
      <c r="D520" s="32">
        <v>500</v>
      </c>
      <c r="E520" s="181">
        <v>60.845</v>
      </c>
      <c r="F520" s="181">
        <v>-60.845</v>
      </c>
      <c r="G520" s="181">
        <f t="shared" si="161"/>
        <v>0</v>
      </c>
      <c r="H520" s="181"/>
      <c r="I520" s="181">
        <f t="shared" si="159"/>
        <v>0</v>
      </c>
      <c r="J520" s="181"/>
      <c r="K520" s="181">
        <f t="shared" si="160"/>
        <v>0</v>
      </c>
    </row>
    <row r="521" spans="1:11" s="96" customFormat="1" ht="225">
      <c r="A521" s="89" t="s">
        <v>757</v>
      </c>
      <c r="B521" s="20" t="s">
        <v>597</v>
      </c>
      <c r="C521" s="20" t="s">
        <v>358</v>
      </c>
      <c r="D521" s="20"/>
      <c r="E521" s="181">
        <f>E522</f>
        <v>4.99</v>
      </c>
      <c r="F521" s="181">
        <f>F522</f>
        <v>-4.99</v>
      </c>
      <c r="G521" s="181">
        <f>E521+F521</f>
        <v>0</v>
      </c>
      <c r="H521" s="181">
        <f>H522</f>
        <v>0</v>
      </c>
      <c r="I521" s="181">
        <f t="shared" si="159"/>
        <v>0</v>
      </c>
      <c r="J521" s="181">
        <f>J522</f>
        <v>0</v>
      </c>
      <c r="K521" s="181">
        <f t="shared" si="160"/>
        <v>0</v>
      </c>
    </row>
    <row r="522" spans="1:11" s="96" customFormat="1" ht="37.5">
      <c r="A522" s="89" t="s">
        <v>259</v>
      </c>
      <c r="B522" s="20" t="s">
        <v>597</v>
      </c>
      <c r="C522" s="20" t="s">
        <v>358</v>
      </c>
      <c r="D522" s="20" t="s">
        <v>260</v>
      </c>
      <c r="E522" s="181">
        <v>4.99</v>
      </c>
      <c r="F522" s="181">
        <v>-4.99</v>
      </c>
      <c r="G522" s="181">
        <f>E522+F522</f>
        <v>0</v>
      </c>
      <c r="H522" s="181"/>
      <c r="I522" s="181">
        <f t="shared" si="159"/>
        <v>0</v>
      </c>
      <c r="J522" s="181"/>
      <c r="K522" s="181">
        <f t="shared" si="160"/>
        <v>0</v>
      </c>
    </row>
    <row r="523" spans="1:11" s="96" customFormat="1" ht="225">
      <c r="A523" s="205" t="s">
        <v>821</v>
      </c>
      <c r="B523" s="24">
        <v>992</v>
      </c>
      <c r="C523" s="24" t="s">
        <v>662</v>
      </c>
      <c r="D523" s="32"/>
      <c r="E523" s="181">
        <f>E524</f>
        <v>60.845</v>
      </c>
      <c r="F523" s="181">
        <f>F524</f>
        <v>60.855</v>
      </c>
      <c r="G523" s="181">
        <f t="shared" si="161"/>
        <v>121.69999999999999</v>
      </c>
      <c r="H523" s="181">
        <f>H524</f>
        <v>-1.14</v>
      </c>
      <c r="I523" s="181">
        <f t="shared" si="159"/>
        <v>120.55999999999999</v>
      </c>
      <c r="J523" s="181">
        <f>J524</f>
        <v>0</v>
      </c>
      <c r="K523" s="181">
        <f t="shared" si="160"/>
        <v>120.55999999999999</v>
      </c>
    </row>
    <row r="524" spans="1:11" s="96" customFormat="1" ht="18.75">
      <c r="A524" s="89" t="s">
        <v>600</v>
      </c>
      <c r="B524" s="24">
        <v>992</v>
      </c>
      <c r="C524" s="24" t="s">
        <v>662</v>
      </c>
      <c r="D524" s="32">
        <v>500</v>
      </c>
      <c r="E524" s="181">
        <v>60.845</v>
      </c>
      <c r="F524" s="181">
        <f>60.845+0.01</f>
        <v>60.855</v>
      </c>
      <c r="G524" s="181">
        <f t="shared" si="161"/>
        <v>121.69999999999999</v>
      </c>
      <c r="H524" s="190">
        <v>-1.14</v>
      </c>
      <c r="I524" s="181">
        <f t="shared" si="159"/>
        <v>120.55999999999999</v>
      </c>
      <c r="J524" s="190"/>
      <c r="K524" s="181">
        <f t="shared" si="160"/>
        <v>120.55999999999999</v>
      </c>
    </row>
    <row r="525" spans="1:11" s="96" customFormat="1" ht="112.5">
      <c r="A525" s="205" t="s">
        <v>822</v>
      </c>
      <c r="B525" s="18" t="s">
        <v>597</v>
      </c>
      <c r="C525" s="18" t="s">
        <v>359</v>
      </c>
      <c r="D525" s="18"/>
      <c r="E525" s="181">
        <f>E526</f>
        <v>4.99</v>
      </c>
      <c r="F525" s="181">
        <f>F526</f>
        <v>0.01</v>
      </c>
      <c r="G525" s="181">
        <f>E525+F525</f>
        <v>5</v>
      </c>
      <c r="H525" s="181">
        <f>H526</f>
        <v>0</v>
      </c>
      <c r="I525" s="181">
        <f t="shared" si="159"/>
        <v>5</v>
      </c>
      <c r="J525" s="181">
        <f>J526</f>
        <v>0</v>
      </c>
      <c r="K525" s="181">
        <f t="shared" si="160"/>
        <v>5</v>
      </c>
    </row>
    <row r="526" spans="1:11" s="96" customFormat="1" ht="37.5">
      <c r="A526" s="89" t="s">
        <v>259</v>
      </c>
      <c r="B526" s="18" t="s">
        <v>597</v>
      </c>
      <c r="C526" s="18" t="s">
        <v>359</v>
      </c>
      <c r="D526" s="18" t="s">
        <v>260</v>
      </c>
      <c r="E526" s="181">
        <v>4.99</v>
      </c>
      <c r="F526" s="181">
        <v>0.01</v>
      </c>
      <c r="G526" s="181">
        <f>E526+F526</f>
        <v>5</v>
      </c>
      <c r="H526" s="181"/>
      <c r="I526" s="181">
        <f t="shared" si="159"/>
        <v>5</v>
      </c>
      <c r="J526" s="181"/>
      <c r="K526" s="181">
        <f t="shared" si="160"/>
        <v>5</v>
      </c>
    </row>
    <row r="527" spans="1:11" s="96" customFormat="1" ht="168.75">
      <c r="A527" s="89" t="s">
        <v>663</v>
      </c>
      <c r="B527" s="18" t="s">
        <v>597</v>
      </c>
      <c r="C527" s="18" t="s">
        <v>361</v>
      </c>
      <c r="D527" s="92"/>
      <c r="E527" s="182">
        <f>E528</f>
        <v>60.84</v>
      </c>
      <c r="F527" s="181">
        <f>F528</f>
        <v>-0.022</v>
      </c>
      <c r="G527" s="182">
        <f t="shared" si="161"/>
        <v>60.818000000000005</v>
      </c>
      <c r="H527" s="181">
        <f>H528</f>
        <v>-0.538</v>
      </c>
      <c r="I527" s="182">
        <f t="shared" si="159"/>
        <v>60.28000000000001</v>
      </c>
      <c r="J527" s="181">
        <f>J528</f>
        <v>0</v>
      </c>
      <c r="K527" s="182">
        <f t="shared" si="160"/>
        <v>60.28000000000001</v>
      </c>
    </row>
    <row r="528" spans="1:11" s="96" customFormat="1" ht="18.75">
      <c r="A528" s="89" t="s">
        <v>600</v>
      </c>
      <c r="B528" s="24">
        <v>992</v>
      </c>
      <c r="C528" s="24" t="s">
        <v>361</v>
      </c>
      <c r="D528" s="32">
        <v>500</v>
      </c>
      <c r="E528" s="181">
        <v>60.84</v>
      </c>
      <c r="F528" s="181">
        <v>-0.022</v>
      </c>
      <c r="G528" s="181">
        <f t="shared" si="161"/>
        <v>60.818000000000005</v>
      </c>
      <c r="H528" s="190">
        <v>-0.538</v>
      </c>
      <c r="I528" s="181">
        <f t="shared" si="159"/>
        <v>60.28000000000001</v>
      </c>
      <c r="J528" s="190"/>
      <c r="K528" s="181">
        <f t="shared" si="160"/>
        <v>60.28000000000001</v>
      </c>
    </row>
    <row r="529" spans="1:11" s="96" customFormat="1" ht="204" customHeight="1">
      <c r="A529" s="89" t="s">
        <v>362</v>
      </c>
      <c r="B529" s="18" t="s">
        <v>597</v>
      </c>
      <c r="C529" s="18" t="s">
        <v>363</v>
      </c>
      <c r="D529" s="18" t="s">
        <v>349</v>
      </c>
      <c r="E529" s="181">
        <f>E530</f>
        <v>4.99</v>
      </c>
      <c r="F529" s="181">
        <f>F530</f>
        <v>0.01</v>
      </c>
      <c r="G529" s="181">
        <f>E529+F529</f>
        <v>5</v>
      </c>
      <c r="H529" s="181">
        <f>H530</f>
        <v>0</v>
      </c>
      <c r="I529" s="181">
        <f t="shared" si="159"/>
        <v>5</v>
      </c>
      <c r="J529" s="181">
        <f>J530</f>
        <v>0</v>
      </c>
      <c r="K529" s="181">
        <f t="shared" si="160"/>
        <v>5</v>
      </c>
    </row>
    <row r="530" spans="1:11" s="96" customFormat="1" ht="37.5">
      <c r="A530" s="89" t="s">
        <v>259</v>
      </c>
      <c r="B530" s="18" t="s">
        <v>597</v>
      </c>
      <c r="C530" s="18" t="s">
        <v>363</v>
      </c>
      <c r="D530" s="18" t="s">
        <v>260</v>
      </c>
      <c r="E530" s="181">
        <v>4.99</v>
      </c>
      <c r="F530" s="181">
        <v>0.01</v>
      </c>
      <c r="G530" s="181">
        <f>E530+F530</f>
        <v>5</v>
      </c>
      <c r="H530" s="181"/>
      <c r="I530" s="181">
        <f t="shared" si="159"/>
        <v>5</v>
      </c>
      <c r="J530" s="181"/>
      <c r="K530" s="181">
        <f t="shared" si="160"/>
        <v>5</v>
      </c>
    </row>
    <row r="531" spans="1:11" s="96" customFormat="1" ht="15.75">
      <c r="A531" s="33"/>
      <c r="B531" s="34"/>
      <c r="C531" s="34"/>
      <c r="D531" s="34"/>
      <c r="E531" s="184"/>
      <c r="F531" s="185"/>
      <c r="G531" s="184"/>
      <c r="H531" s="185"/>
      <c r="I531" s="184"/>
      <c r="J531" s="185"/>
      <c r="K531" s="184"/>
    </row>
    <row r="532" spans="1:11" s="96" customFormat="1" ht="15.75">
      <c r="A532" s="33"/>
      <c r="B532" s="34"/>
      <c r="C532" s="34"/>
      <c r="D532" s="34"/>
      <c r="E532" s="184"/>
      <c r="F532" s="185"/>
      <c r="G532" s="184"/>
      <c r="H532" s="185"/>
      <c r="I532" s="184"/>
      <c r="J532" s="185"/>
      <c r="K532" s="184"/>
    </row>
    <row r="533" spans="1:11" s="96" customFormat="1" ht="15.75">
      <c r="A533" s="33"/>
      <c r="B533" s="34"/>
      <c r="C533" s="34"/>
      <c r="D533" s="34"/>
      <c r="E533" s="184"/>
      <c r="F533" s="185"/>
      <c r="G533" s="184"/>
      <c r="H533" s="185"/>
      <c r="I533" s="184"/>
      <c r="J533" s="185"/>
      <c r="K533" s="184"/>
    </row>
    <row r="534" spans="1:11" s="96" customFormat="1" ht="15.75">
      <c r="A534" s="33"/>
      <c r="B534" s="34"/>
      <c r="C534" s="34"/>
      <c r="D534" s="34"/>
      <c r="E534" s="184"/>
      <c r="F534" s="185"/>
      <c r="G534" s="184"/>
      <c r="H534" s="185"/>
      <c r="I534" s="184"/>
      <c r="J534" s="185"/>
      <c r="K534" s="184"/>
    </row>
    <row r="535" spans="1:11" s="96" customFormat="1" ht="15.75">
      <c r="A535" s="33"/>
      <c r="B535" s="34"/>
      <c r="C535" s="34"/>
      <c r="D535" s="34"/>
      <c r="E535" s="184"/>
      <c r="F535" s="185"/>
      <c r="G535" s="184"/>
      <c r="H535" s="185"/>
      <c r="I535" s="184"/>
      <c r="J535" s="185"/>
      <c r="K535" s="184"/>
    </row>
    <row r="536" spans="1:11" s="96" customFormat="1" ht="15.75">
      <c r="A536" s="33"/>
      <c r="B536" s="34"/>
      <c r="C536" s="34"/>
      <c r="D536" s="34"/>
      <c r="E536" s="184"/>
      <c r="F536" s="185"/>
      <c r="G536" s="184"/>
      <c r="H536" s="185"/>
      <c r="I536" s="184"/>
      <c r="J536" s="185"/>
      <c r="K536" s="184"/>
    </row>
    <row r="537" spans="1:11" s="96" customFormat="1" ht="15.75">
      <c r="A537" s="33"/>
      <c r="B537" s="34"/>
      <c r="C537" s="34"/>
      <c r="D537" s="34"/>
      <c r="E537" s="184"/>
      <c r="F537" s="185"/>
      <c r="G537" s="184"/>
      <c r="H537" s="185"/>
      <c r="I537" s="184"/>
      <c r="J537" s="185"/>
      <c r="K537" s="184"/>
    </row>
    <row r="538" spans="1:11" s="96" customFormat="1" ht="15.75">
      <c r="A538" s="33"/>
      <c r="B538" s="34"/>
      <c r="C538" s="34"/>
      <c r="D538" s="34"/>
      <c r="E538" s="184"/>
      <c r="F538" s="185"/>
      <c r="G538" s="184"/>
      <c r="H538" s="185"/>
      <c r="I538" s="184"/>
      <c r="J538" s="185"/>
      <c r="K538" s="184"/>
    </row>
    <row r="539" spans="1:11" s="96" customFormat="1" ht="15.75">
      <c r="A539" s="33"/>
      <c r="B539" s="34"/>
      <c r="C539" s="34"/>
      <c r="D539" s="34"/>
      <c r="E539" s="184"/>
      <c r="F539" s="185"/>
      <c r="G539" s="184"/>
      <c r="H539" s="185"/>
      <c r="I539" s="184"/>
      <c r="J539" s="185"/>
      <c r="K539" s="184"/>
    </row>
    <row r="540" spans="1:11" s="96" customFormat="1" ht="15.75">
      <c r="A540" s="33"/>
      <c r="B540" s="34"/>
      <c r="C540" s="34"/>
      <c r="D540" s="34"/>
      <c r="E540" s="184"/>
      <c r="F540" s="185"/>
      <c r="G540" s="184"/>
      <c r="H540" s="185"/>
      <c r="I540" s="184"/>
      <c r="J540" s="185"/>
      <c r="K540" s="184"/>
    </row>
    <row r="541" spans="1:11" s="96" customFormat="1" ht="15.75">
      <c r="A541" s="33"/>
      <c r="B541" s="34"/>
      <c r="C541" s="34"/>
      <c r="D541" s="34"/>
      <c r="E541" s="184"/>
      <c r="F541" s="185"/>
      <c r="G541" s="184"/>
      <c r="H541" s="185"/>
      <c r="I541" s="184"/>
      <c r="J541" s="185"/>
      <c r="K541" s="184"/>
    </row>
    <row r="542" spans="1:11" s="96" customFormat="1" ht="15.75">
      <c r="A542" s="33"/>
      <c r="B542" s="34"/>
      <c r="C542" s="34"/>
      <c r="D542" s="34"/>
      <c r="E542" s="184"/>
      <c r="F542" s="185"/>
      <c r="G542" s="184"/>
      <c r="H542" s="185"/>
      <c r="I542" s="184"/>
      <c r="J542" s="185"/>
      <c r="K542" s="184"/>
    </row>
    <row r="543" spans="1:11" s="96" customFormat="1" ht="15.75">
      <c r="A543" s="33"/>
      <c r="B543" s="34"/>
      <c r="C543" s="34"/>
      <c r="D543" s="34"/>
      <c r="E543" s="184"/>
      <c r="F543" s="185"/>
      <c r="G543" s="184"/>
      <c r="H543" s="185"/>
      <c r="I543" s="184"/>
      <c r="J543" s="185"/>
      <c r="K543" s="184"/>
    </row>
    <row r="544" spans="1:11" s="96" customFormat="1" ht="15.75">
      <c r="A544" s="33"/>
      <c r="B544" s="34"/>
      <c r="C544" s="34"/>
      <c r="D544" s="34"/>
      <c r="E544" s="184"/>
      <c r="F544" s="185"/>
      <c r="G544" s="184"/>
      <c r="H544" s="185"/>
      <c r="I544" s="184"/>
      <c r="J544" s="185"/>
      <c r="K544" s="184"/>
    </row>
    <row r="545" spans="1:11" s="96" customFormat="1" ht="15.75">
      <c r="A545" s="33"/>
      <c r="B545" s="34"/>
      <c r="C545" s="34"/>
      <c r="D545" s="34"/>
      <c r="E545" s="184"/>
      <c r="F545" s="185"/>
      <c r="G545" s="184"/>
      <c r="H545" s="185"/>
      <c r="I545" s="184"/>
      <c r="J545" s="185"/>
      <c r="K545" s="184"/>
    </row>
    <row r="546" spans="1:11" s="96" customFormat="1" ht="15.75">
      <c r="A546" s="33"/>
      <c r="B546" s="34"/>
      <c r="C546" s="34"/>
      <c r="D546" s="34"/>
      <c r="E546" s="184"/>
      <c r="F546" s="185"/>
      <c r="G546" s="184"/>
      <c r="H546" s="185"/>
      <c r="I546" s="184"/>
      <c r="J546" s="185"/>
      <c r="K546" s="184"/>
    </row>
    <row r="547" spans="1:11" s="96" customFormat="1" ht="15.75">
      <c r="A547" s="33"/>
      <c r="B547" s="34"/>
      <c r="C547" s="34"/>
      <c r="D547" s="34"/>
      <c r="E547" s="184"/>
      <c r="F547" s="185"/>
      <c r="G547" s="184"/>
      <c r="H547" s="185"/>
      <c r="I547" s="184"/>
      <c r="J547" s="185"/>
      <c r="K547" s="184"/>
    </row>
    <row r="548" spans="1:11" s="96" customFormat="1" ht="15.75">
      <c r="A548" s="33"/>
      <c r="B548" s="34"/>
      <c r="C548" s="34"/>
      <c r="D548" s="34"/>
      <c r="E548" s="184"/>
      <c r="F548" s="185"/>
      <c r="G548" s="184"/>
      <c r="H548" s="185"/>
      <c r="I548" s="184"/>
      <c r="J548" s="185"/>
      <c r="K548" s="184"/>
    </row>
    <row r="549" spans="1:11" s="96" customFormat="1" ht="15.75">
      <c r="A549" s="33"/>
      <c r="B549" s="34"/>
      <c r="C549" s="34"/>
      <c r="D549" s="34"/>
      <c r="E549" s="184"/>
      <c r="F549" s="185"/>
      <c r="G549" s="184"/>
      <c r="H549" s="185"/>
      <c r="I549" s="184"/>
      <c r="J549" s="185"/>
      <c r="K549" s="184"/>
    </row>
    <row r="550" spans="1:11" s="96" customFormat="1" ht="15.75">
      <c r="A550" s="33"/>
      <c r="B550" s="34"/>
      <c r="C550" s="34"/>
      <c r="D550" s="34"/>
      <c r="E550" s="184"/>
      <c r="F550" s="185"/>
      <c r="G550" s="184"/>
      <c r="H550" s="185"/>
      <c r="I550" s="184"/>
      <c r="J550" s="185"/>
      <c r="K550" s="184"/>
    </row>
    <row r="551" spans="1:11" s="96" customFormat="1" ht="15.75">
      <c r="A551" s="33"/>
      <c r="B551" s="34"/>
      <c r="C551" s="34"/>
      <c r="D551" s="34"/>
      <c r="E551" s="184"/>
      <c r="F551" s="185"/>
      <c r="G551" s="184"/>
      <c r="H551" s="185"/>
      <c r="I551" s="184"/>
      <c r="J551" s="185"/>
      <c r="K551" s="184"/>
    </row>
    <row r="552" spans="1:11" s="96" customFormat="1" ht="15.75">
      <c r="A552" s="33"/>
      <c r="B552" s="34"/>
      <c r="C552" s="34"/>
      <c r="D552" s="34"/>
      <c r="E552" s="184"/>
      <c r="F552" s="185"/>
      <c r="G552" s="184"/>
      <c r="H552" s="185"/>
      <c r="I552" s="184"/>
      <c r="J552" s="185"/>
      <c r="K552" s="184"/>
    </row>
    <row r="553" spans="1:11" s="96" customFormat="1" ht="15.75">
      <c r="A553" s="33"/>
      <c r="B553" s="34"/>
      <c r="C553" s="34"/>
      <c r="D553" s="34"/>
      <c r="E553" s="184"/>
      <c r="F553" s="185"/>
      <c r="G553" s="184"/>
      <c r="H553" s="185"/>
      <c r="I553" s="184"/>
      <c r="J553" s="185"/>
      <c r="K553" s="184"/>
    </row>
    <row r="554" spans="1:11" s="96" customFormat="1" ht="15.75">
      <c r="A554" s="33"/>
      <c r="B554" s="34"/>
      <c r="C554" s="34"/>
      <c r="D554" s="34"/>
      <c r="E554" s="184"/>
      <c r="F554" s="185"/>
      <c r="G554" s="184"/>
      <c r="H554" s="185"/>
      <c r="I554" s="184"/>
      <c r="J554" s="185"/>
      <c r="K554" s="184"/>
    </row>
    <row r="555" spans="1:11" s="96" customFormat="1" ht="15.75">
      <c r="A555" s="33"/>
      <c r="B555" s="34"/>
      <c r="C555" s="34"/>
      <c r="D555" s="34"/>
      <c r="E555" s="184"/>
      <c r="F555" s="185"/>
      <c r="G555" s="184"/>
      <c r="H555" s="185"/>
      <c r="I555" s="184"/>
      <c r="J555" s="185"/>
      <c r="K555" s="184"/>
    </row>
    <row r="556" spans="1:11" s="96" customFormat="1" ht="15.75">
      <c r="A556" s="33"/>
      <c r="B556" s="34"/>
      <c r="C556" s="34"/>
      <c r="D556" s="34"/>
      <c r="E556" s="184"/>
      <c r="F556" s="185"/>
      <c r="G556" s="184"/>
      <c r="H556" s="185"/>
      <c r="I556" s="184"/>
      <c r="J556" s="185"/>
      <c r="K556" s="184"/>
    </row>
    <row r="557" spans="1:11" s="96" customFormat="1" ht="15.75">
      <c r="A557" s="33"/>
      <c r="B557" s="34"/>
      <c r="C557" s="34"/>
      <c r="D557" s="34"/>
      <c r="E557" s="184"/>
      <c r="F557" s="185"/>
      <c r="G557" s="184"/>
      <c r="H557" s="185"/>
      <c r="I557" s="184"/>
      <c r="J557" s="185"/>
      <c r="K557" s="184"/>
    </row>
    <row r="558" spans="1:11" s="96" customFormat="1" ht="15.75">
      <c r="A558" s="33"/>
      <c r="B558" s="34"/>
      <c r="C558" s="34"/>
      <c r="D558" s="34"/>
      <c r="E558" s="184"/>
      <c r="F558" s="185"/>
      <c r="G558" s="184"/>
      <c r="H558" s="185"/>
      <c r="I558" s="184"/>
      <c r="J558" s="185"/>
      <c r="K558" s="184"/>
    </row>
    <row r="559" spans="1:11" s="96" customFormat="1" ht="15.75">
      <c r="A559" s="33"/>
      <c r="B559" s="34"/>
      <c r="C559" s="34"/>
      <c r="D559" s="34"/>
      <c r="E559" s="184"/>
      <c r="F559" s="185"/>
      <c r="G559" s="184"/>
      <c r="H559" s="185"/>
      <c r="I559" s="184"/>
      <c r="J559" s="185"/>
      <c r="K559" s="184"/>
    </row>
    <row r="560" spans="1:11" s="96" customFormat="1" ht="15.75">
      <c r="A560" s="33"/>
      <c r="B560" s="34"/>
      <c r="C560" s="34"/>
      <c r="D560" s="34"/>
      <c r="E560" s="184"/>
      <c r="F560" s="185"/>
      <c r="G560" s="184"/>
      <c r="H560" s="185"/>
      <c r="I560" s="184"/>
      <c r="J560" s="185"/>
      <c r="K560" s="184"/>
    </row>
    <row r="561" spans="1:11" s="96" customFormat="1" ht="15.75">
      <c r="A561" s="33"/>
      <c r="B561" s="34"/>
      <c r="C561" s="34"/>
      <c r="D561" s="34"/>
      <c r="E561" s="184"/>
      <c r="F561" s="185"/>
      <c r="G561" s="184"/>
      <c r="H561" s="185"/>
      <c r="I561" s="184"/>
      <c r="J561" s="185"/>
      <c r="K561" s="184"/>
    </row>
    <row r="562" spans="1:11" s="96" customFormat="1" ht="15.75">
      <c r="A562" s="33"/>
      <c r="B562" s="34"/>
      <c r="C562" s="34"/>
      <c r="D562" s="34"/>
      <c r="E562" s="184"/>
      <c r="F562" s="185"/>
      <c r="G562" s="184"/>
      <c r="H562" s="185"/>
      <c r="I562" s="184"/>
      <c r="J562" s="185"/>
      <c r="K562" s="184"/>
    </row>
    <row r="563" spans="1:11" s="96" customFormat="1" ht="15.75">
      <c r="A563" s="33"/>
      <c r="B563" s="34"/>
      <c r="C563" s="34"/>
      <c r="D563" s="34"/>
      <c r="E563" s="184"/>
      <c r="F563" s="185"/>
      <c r="G563" s="184"/>
      <c r="H563" s="185"/>
      <c r="I563" s="184"/>
      <c r="J563" s="185"/>
      <c r="K563" s="184"/>
    </row>
    <row r="564" spans="1:11" s="96" customFormat="1" ht="15.75">
      <c r="A564" s="33"/>
      <c r="B564" s="34"/>
      <c r="C564" s="34"/>
      <c r="D564" s="34"/>
      <c r="E564" s="184"/>
      <c r="F564" s="185"/>
      <c r="G564" s="184"/>
      <c r="H564" s="185"/>
      <c r="I564" s="184"/>
      <c r="J564" s="185"/>
      <c r="K564" s="184"/>
    </row>
    <row r="565" spans="1:11" s="96" customFormat="1" ht="15.75">
      <c r="A565" s="33"/>
      <c r="B565" s="34"/>
      <c r="C565" s="34"/>
      <c r="D565" s="34"/>
      <c r="E565" s="34"/>
      <c r="F565" s="35"/>
      <c r="G565" s="34"/>
      <c r="H565" s="35"/>
      <c r="I565" s="34"/>
      <c r="J565" s="35"/>
      <c r="K565" s="34"/>
    </row>
    <row r="566" spans="1:11" s="96" customFormat="1" ht="15.75">
      <c r="A566" s="33"/>
      <c r="B566" s="34"/>
      <c r="C566" s="34"/>
      <c r="D566" s="34"/>
      <c r="E566" s="34"/>
      <c r="F566" s="35"/>
      <c r="G566" s="34"/>
      <c r="H566" s="35"/>
      <c r="I566" s="34"/>
      <c r="J566" s="35"/>
      <c r="K566" s="34"/>
    </row>
    <row r="567" spans="1:11" s="96" customFormat="1" ht="15.75">
      <c r="A567" s="33"/>
      <c r="B567" s="34"/>
      <c r="C567" s="34"/>
      <c r="D567" s="34"/>
      <c r="E567" s="34"/>
      <c r="F567" s="35"/>
      <c r="G567" s="34"/>
      <c r="H567" s="35"/>
      <c r="I567" s="34"/>
      <c r="J567" s="35"/>
      <c r="K567" s="34"/>
    </row>
    <row r="568" spans="1:11" s="96" customFormat="1" ht="15.75">
      <c r="A568" s="33"/>
      <c r="B568" s="34"/>
      <c r="C568" s="34"/>
      <c r="D568" s="34"/>
      <c r="E568" s="34"/>
      <c r="F568" s="35"/>
      <c r="G568" s="34"/>
      <c r="H568" s="35"/>
      <c r="I568" s="34"/>
      <c r="J568" s="35"/>
      <c r="K568" s="34"/>
    </row>
    <row r="569" spans="1:11" s="96" customFormat="1" ht="15.75">
      <c r="A569" s="33"/>
      <c r="B569" s="34"/>
      <c r="C569" s="34"/>
      <c r="D569" s="34"/>
      <c r="E569" s="34"/>
      <c r="F569" s="35"/>
      <c r="G569" s="34"/>
      <c r="H569" s="35"/>
      <c r="I569" s="34"/>
      <c r="J569" s="35"/>
      <c r="K569" s="34"/>
    </row>
    <row r="570" spans="1:11" s="83" customFormat="1" ht="15.75">
      <c r="A570" s="33"/>
      <c r="B570" s="34"/>
      <c r="C570" s="34"/>
      <c r="D570" s="34"/>
      <c r="E570" s="34"/>
      <c r="F570" s="35"/>
      <c r="G570" s="34"/>
      <c r="H570" s="35"/>
      <c r="I570" s="34"/>
      <c r="J570" s="35"/>
      <c r="K570" s="34"/>
    </row>
    <row r="571" spans="1:11" s="83" customFormat="1" ht="15.75">
      <c r="A571" s="33"/>
      <c r="B571" s="34"/>
      <c r="C571" s="34"/>
      <c r="D571" s="34"/>
      <c r="E571" s="34"/>
      <c r="F571" s="35"/>
      <c r="G571" s="34"/>
      <c r="H571" s="35"/>
      <c r="I571" s="34"/>
      <c r="J571" s="35"/>
      <c r="K571" s="34"/>
    </row>
    <row r="572" spans="1:11" s="83" customFormat="1" ht="15.75">
      <c r="A572" s="33"/>
      <c r="B572" s="34"/>
      <c r="C572" s="34"/>
      <c r="D572" s="34"/>
      <c r="E572" s="34"/>
      <c r="F572" s="35"/>
      <c r="G572" s="34"/>
      <c r="H572" s="35"/>
      <c r="I572" s="34"/>
      <c r="J572" s="35"/>
      <c r="K572" s="34"/>
    </row>
    <row r="573" spans="1:11" s="83" customFormat="1" ht="15.75">
      <c r="A573" s="33"/>
      <c r="B573" s="34"/>
      <c r="C573" s="34"/>
      <c r="D573" s="34"/>
      <c r="E573" s="34"/>
      <c r="F573" s="35"/>
      <c r="G573" s="34"/>
      <c r="H573" s="35"/>
      <c r="I573" s="34"/>
      <c r="J573" s="35"/>
      <c r="K573" s="34"/>
    </row>
    <row r="574" spans="1:11" s="83" customFormat="1" ht="15.75">
      <c r="A574" s="33"/>
      <c r="B574" s="34"/>
      <c r="C574" s="34"/>
      <c r="D574" s="34"/>
      <c r="E574" s="34"/>
      <c r="F574" s="35"/>
      <c r="G574" s="34"/>
      <c r="H574" s="35"/>
      <c r="I574" s="34"/>
      <c r="J574" s="35"/>
      <c r="K574" s="34"/>
    </row>
    <row r="575" spans="1:11" s="83" customFormat="1" ht="15.75">
      <c r="A575" s="33"/>
      <c r="B575" s="34"/>
      <c r="C575" s="34"/>
      <c r="D575" s="34"/>
      <c r="E575" s="34"/>
      <c r="F575" s="35"/>
      <c r="G575" s="34"/>
      <c r="H575" s="35"/>
      <c r="I575" s="34"/>
      <c r="J575" s="35"/>
      <c r="K575" s="34"/>
    </row>
    <row r="576" spans="1:11" s="83" customFormat="1" ht="15.75">
      <c r="A576" s="36"/>
      <c r="B576" s="37"/>
      <c r="C576" s="37"/>
      <c r="D576" s="37"/>
      <c r="E576" s="37"/>
      <c r="F576" s="38"/>
      <c r="G576" s="37"/>
      <c r="H576" s="38"/>
      <c r="I576" s="37"/>
      <c r="J576" s="38"/>
      <c r="K576" s="37"/>
    </row>
    <row r="577" spans="1:11" s="83" customFormat="1" ht="15.75">
      <c r="A577" s="36"/>
      <c r="B577" s="37"/>
      <c r="C577" s="37"/>
      <c r="D577" s="37"/>
      <c r="E577" s="37"/>
      <c r="F577" s="38"/>
      <c r="G577" s="37"/>
      <c r="H577" s="38"/>
      <c r="I577" s="37"/>
      <c r="J577" s="38"/>
      <c r="K577" s="37"/>
    </row>
    <row r="578" spans="1:11" s="83" customFormat="1" ht="15.75">
      <c r="A578" s="36"/>
      <c r="B578" s="37"/>
      <c r="C578" s="37"/>
      <c r="D578" s="37"/>
      <c r="E578" s="37"/>
      <c r="F578" s="38"/>
      <c r="G578" s="37"/>
      <c r="H578" s="38"/>
      <c r="I578" s="37"/>
      <c r="J578" s="38"/>
      <c r="K578" s="37"/>
    </row>
    <row r="579" spans="1:11" s="83" customFormat="1" ht="15.75">
      <c r="A579" s="36"/>
      <c r="B579" s="36"/>
      <c r="C579" s="37"/>
      <c r="D579" s="37"/>
      <c r="E579" s="37"/>
      <c r="F579" s="38"/>
      <c r="G579" s="37"/>
      <c r="H579" s="38"/>
      <c r="I579" s="37"/>
      <c r="J579" s="38"/>
      <c r="K579" s="37"/>
    </row>
    <row r="580" spans="1:11" s="83" customFormat="1" ht="15.75">
      <c r="A580" s="36"/>
      <c r="B580" s="36"/>
      <c r="C580" s="37"/>
      <c r="D580" s="37"/>
      <c r="E580" s="37"/>
      <c r="F580" s="38"/>
      <c r="G580" s="37"/>
      <c r="H580" s="38"/>
      <c r="I580" s="37"/>
      <c r="J580" s="38"/>
      <c r="K580" s="37"/>
    </row>
    <row r="581" spans="1:11" s="83" customFormat="1" ht="15.75">
      <c r="A581" s="36"/>
      <c r="B581" s="36"/>
      <c r="C581" s="37"/>
      <c r="D581" s="37"/>
      <c r="E581" s="37"/>
      <c r="F581" s="38"/>
      <c r="G581" s="37"/>
      <c r="H581" s="38"/>
      <c r="I581" s="37"/>
      <c r="J581" s="38"/>
      <c r="K581" s="37"/>
    </row>
    <row r="582" spans="1:11" s="83" customFormat="1" ht="15.75">
      <c r="A582" s="36"/>
      <c r="B582" s="36"/>
      <c r="C582" s="37"/>
      <c r="D582" s="37"/>
      <c r="E582" s="37"/>
      <c r="F582" s="38"/>
      <c r="G582" s="37"/>
      <c r="H582" s="38"/>
      <c r="I582" s="37"/>
      <c r="J582" s="38"/>
      <c r="K582" s="37"/>
    </row>
    <row r="583" spans="1:11" s="83" customFormat="1" ht="15.75">
      <c r="A583" s="36"/>
      <c r="B583" s="36"/>
      <c r="C583" s="37"/>
      <c r="D583" s="37"/>
      <c r="E583" s="37"/>
      <c r="F583" s="38"/>
      <c r="G583" s="37"/>
      <c r="H583" s="38"/>
      <c r="I583" s="37"/>
      <c r="J583" s="38"/>
      <c r="K583" s="37"/>
    </row>
    <row r="584" spans="1:11" s="83" customFormat="1" ht="15.75">
      <c r="A584" s="36"/>
      <c r="B584" s="36"/>
      <c r="C584" s="37"/>
      <c r="D584" s="37"/>
      <c r="E584" s="37"/>
      <c r="F584" s="38"/>
      <c r="G584" s="37"/>
      <c r="H584" s="38"/>
      <c r="I584" s="37"/>
      <c r="J584" s="38"/>
      <c r="K584" s="37"/>
    </row>
    <row r="585" spans="1:11" s="83" customFormat="1" ht="15.75">
      <c r="A585" s="36"/>
      <c r="B585" s="36"/>
      <c r="C585" s="37"/>
      <c r="D585" s="37"/>
      <c r="E585" s="37"/>
      <c r="F585" s="38"/>
      <c r="G585" s="37"/>
      <c r="H585" s="38"/>
      <c r="I585" s="37"/>
      <c r="J585" s="38"/>
      <c r="K585" s="37"/>
    </row>
    <row r="586" spans="1:11" s="83" customFormat="1" ht="15.75">
      <c r="A586" s="36"/>
      <c r="B586" s="36"/>
      <c r="C586" s="37"/>
      <c r="D586" s="37"/>
      <c r="E586" s="37"/>
      <c r="F586" s="38"/>
      <c r="G586" s="37"/>
      <c r="H586" s="38"/>
      <c r="I586" s="37"/>
      <c r="J586" s="38"/>
      <c r="K586" s="37"/>
    </row>
    <row r="587" spans="1:11" s="83" customFormat="1" ht="15.75">
      <c r="A587" s="36"/>
      <c r="B587" s="36"/>
      <c r="C587" s="37"/>
      <c r="D587" s="37"/>
      <c r="E587" s="37"/>
      <c r="F587" s="38"/>
      <c r="G587" s="37"/>
      <c r="H587" s="38"/>
      <c r="I587" s="37"/>
      <c r="J587" s="38"/>
      <c r="K587" s="37"/>
    </row>
    <row r="588" spans="1:11" s="83" customFormat="1" ht="15.75">
      <c r="A588" s="36"/>
      <c r="B588" s="36"/>
      <c r="C588" s="37"/>
      <c r="D588" s="37"/>
      <c r="E588" s="37"/>
      <c r="F588" s="38"/>
      <c r="G588" s="37"/>
      <c r="H588" s="38"/>
      <c r="I588" s="37"/>
      <c r="J588" s="38"/>
      <c r="K588" s="37"/>
    </row>
    <row r="589" spans="1:11" s="83" customFormat="1" ht="15.75">
      <c r="A589" s="36"/>
      <c r="B589" s="36"/>
      <c r="C589" s="37"/>
      <c r="D589" s="37"/>
      <c r="E589" s="37"/>
      <c r="F589" s="38"/>
      <c r="G589" s="37"/>
      <c r="H589" s="38"/>
      <c r="I589" s="37"/>
      <c r="J589" s="38"/>
      <c r="K589" s="37"/>
    </row>
    <row r="590" spans="1:11" s="83" customFormat="1" ht="15.75">
      <c r="A590" s="36"/>
      <c r="B590" s="36"/>
      <c r="C590" s="37"/>
      <c r="D590" s="37"/>
      <c r="E590" s="37"/>
      <c r="F590" s="38"/>
      <c r="G590" s="37"/>
      <c r="H590" s="38"/>
      <c r="I590" s="37"/>
      <c r="J590" s="38"/>
      <c r="K590" s="37"/>
    </row>
    <row r="591" spans="1:11" s="83" customFormat="1" ht="15.75">
      <c r="A591" s="36"/>
      <c r="B591" s="36"/>
      <c r="C591" s="37"/>
      <c r="D591" s="37"/>
      <c r="E591" s="37"/>
      <c r="F591" s="38"/>
      <c r="G591" s="37"/>
      <c r="H591" s="38"/>
      <c r="I591" s="37"/>
      <c r="J591" s="38"/>
      <c r="K591" s="37"/>
    </row>
    <row r="592" spans="1:11" s="83" customFormat="1" ht="15.75">
      <c r="A592" s="36"/>
      <c r="B592" s="36"/>
      <c r="C592" s="37"/>
      <c r="D592" s="37"/>
      <c r="E592" s="37"/>
      <c r="F592" s="38"/>
      <c r="G592" s="37"/>
      <c r="H592" s="38"/>
      <c r="I592" s="37"/>
      <c r="J592" s="38"/>
      <c r="K592" s="37"/>
    </row>
    <row r="593" spans="1:11" s="83" customFormat="1" ht="15.75">
      <c r="A593" s="36"/>
      <c r="B593" s="36"/>
      <c r="C593" s="37"/>
      <c r="D593" s="37"/>
      <c r="E593" s="37"/>
      <c r="F593" s="38"/>
      <c r="G593" s="37"/>
      <c r="H593" s="38"/>
      <c r="I593" s="37"/>
      <c r="J593" s="38"/>
      <c r="K593" s="37"/>
    </row>
    <row r="594" spans="1:11" s="83" customFormat="1" ht="15.75">
      <c r="A594" s="36"/>
      <c r="B594" s="36"/>
      <c r="C594" s="37"/>
      <c r="D594" s="37"/>
      <c r="E594" s="37"/>
      <c r="F594" s="38"/>
      <c r="G594" s="37"/>
      <c r="H594" s="38"/>
      <c r="I594" s="37"/>
      <c r="J594" s="38"/>
      <c r="K594" s="37"/>
    </row>
    <row r="595" spans="1:11" s="83" customFormat="1" ht="15.75">
      <c r="A595" s="36"/>
      <c r="B595" s="36"/>
      <c r="C595" s="37"/>
      <c r="D595" s="37"/>
      <c r="E595" s="37"/>
      <c r="F595" s="38"/>
      <c r="G595" s="37"/>
      <c r="H595" s="38"/>
      <c r="I595" s="37"/>
      <c r="J595" s="38"/>
      <c r="K595" s="37"/>
    </row>
    <row r="596" spans="1:11" s="83" customFormat="1" ht="15.75">
      <c r="A596" s="36"/>
      <c r="B596" s="36"/>
      <c r="C596" s="37"/>
      <c r="D596" s="37"/>
      <c r="E596" s="37"/>
      <c r="F596" s="38"/>
      <c r="G596" s="37"/>
      <c r="H596" s="38"/>
      <c r="I596" s="37"/>
      <c r="J596" s="38"/>
      <c r="K596" s="37"/>
    </row>
    <row r="597" spans="1:11" s="83" customFormat="1" ht="15.75">
      <c r="A597" s="36"/>
      <c r="B597" s="36"/>
      <c r="C597" s="37"/>
      <c r="D597" s="37"/>
      <c r="E597" s="37"/>
      <c r="F597" s="38"/>
      <c r="G597" s="37"/>
      <c r="H597" s="38"/>
      <c r="I597" s="37"/>
      <c r="J597" s="38"/>
      <c r="K597" s="37"/>
    </row>
    <row r="598" spans="1:11" s="83" customFormat="1" ht="15.75">
      <c r="A598" s="36"/>
      <c r="B598" s="36"/>
      <c r="C598" s="37"/>
      <c r="D598" s="37"/>
      <c r="E598" s="37"/>
      <c r="F598" s="38"/>
      <c r="G598" s="37"/>
      <c r="H598" s="38"/>
      <c r="I598" s="37"/>
      <c r="J598" s="38"/>
      <c r="K598" s="37"/>
    </row>
    <row r="599" spans="1:11" s="83" customFormat="1" ht="15.75">
      <c r="A599" s="36"/>
      <c r="B599" s="36"/>
      <c r="C599" s="37"/>
      <c r="D599" s="37"/>
      <c r="E599" s="37"/>
      <c r="F599" s="38"/>
      <c r="G599" s="37"/>
      <c r="H599" s="38"/>
      <c r="I599" s="37"/>
      <c r="J599" s="38"/>
      <c r="K599" s="37"/>
    </row>
    <row r="600" spans="1:11" s="83" customFormat="1" ht="15.75">
      <c r="A600" s="36"/>
      <c r="B600" s="36"/>
      <c r="C600" s="37"/>
      <c r="D600" s="37"/>
      <c r="E600" s="37"/>
      <c r="F600" s="38"/>
      <c r="G600" s="37"/>
      <c r="H600" s="38"/>
      <c r="I600" s="37"/>
      <c r="J600" s="38"/>
      <c r="K600" s="37"/>
    </row>
    <row r="601" spans="1:11" s="83" customFormat="1" ht="15.75">
      <c r="A601" s="36"/>
      <c r="B601" s="36"/>
      <c r="C601" s="37"/>
      <c r="D601" s="37"/>
      <c r="E601" s="37"/>
      <c r="F601" s="38"/>
      <c r="G601" s="37"/>
      <c r="H601" s="38"/>
      <c r="I601" s="37"/>
      <c r="J601" s="38"/>
      <c r="K601" s="37"/>
    </row>
    <row r="602" spans="1:11" s="83" customFormat="1" ht="15.75">
      <c r="A602" s="36"/>
      <c r="B602" s="36"/>
      <c r="C602" s="37"/>
      <c r="D602" s="37"/>
      <c r="E602" s="37"/>
      <c r="F602" s="38"/>
      <c r="G602" s="37"/>
      <c r="H602" s="38"/>
      <c r="I602" s="37"/>
      <c r="J602" s="38"/>
      <c r="K602" s="37"/>
    </row>
    <row r="603" spans="1:11" s="83" customFormat="1" ht="15.75">
      <c r="A603" s="36"/>
      <c r="B603" s="36"/>
      <c r="C603" s="37"/>
      <c r="D603" s="37"/>
      <c r="E603" s="37"/>
      <c r="F603" s="38"/>
      <c r="G603" s="37"/>
      <c r="H603" s="38"/>
      <c r="I603" s="37"/>
      <c r="J603" s="38"/>
      <c r="K603" s="37"/>
    </row>
    <row r="604" spans="1:11" s="83" customFormat="1" ht="15.75">
      <c r="A604" s="36"/>
      <c r="B604" s="36"/>
      <c r="C604" s="37"/>
      <c r="D604" s="37"/>
      <c r="E604" s="37"/>
      <c r="F604" s="38"/>
      <c r="G604" s="37"/>
      <c r="H604" s="38"/>
      <c r="I604" s="37"/>
      <c r="J604" s="38"/>
      <c r="K604" s="37"/>
    </row>
    <row r="605" spans="1:11" s="83" customFormat="1" ht="15.75">
      <c r="A605" s="36"/>
      <c r="B605" s="36"/>
      <c r="C605" s="37"/>
      <c r="D605" s="37"/>
      <c r="E605" s="37"/>
      <c r="F605" s="38"/>
      <c r="G605" s="37"/>
      <c r="H605" s="38"/>
      <c r="I605" s="37"/>
      <c r="J605" s="38"/>
      <c r="K605" s="37"/>
    </row>
    <row r="606" spans="1:11" s="83" customFormat="1" ht="15.75">
      <c r="A606" s="36"/>
      <c r="B606" s="36"/>
      <c r="C606" s="37"/>
      <c r="D606" s="37"/>
      <c r="E606" s="37"/>
      <c r="F606" s="38"/>
      <c r="G606" s="37"/>
      <c r="H606" s="38"/>
      <c r="I606" s="37"/>
      <c r="J606" s="38"/>
      <c r="K606" s="37"/>
    </row>
    <row r="607" spans="1:11" s="83" customFormat="1" ht="15.75">
      <c r="A607" s="36"/>
      <c r="B607" s="36"/>
      <c r="C607" s="37"/>
      <c r="D607" s="37"/>
      <c r="E607" s="37"/>
      <c r="F607" s="38"/>
      <c r="G607" s="37"/>
      <c r="H607" s="38"/>
      <c r="I607" s="37"/>
      <c r="J607" s="38"/>
      <c r="K607" s="37"/>
    </row>
    <row r="608" spans="1:11" s="83" customFormat="1" ht="15.75">
      <c r="A608" s="36"/>
      <c r="B608" s="36"/>
      <c r="C608" s="37"/>
      <c r="D608" s="37"/>
      <c r="E608" s="37"/>
      <c r="F608" s="38"/>
      <c r="G608" s="37"/>
      <c r="H608" s="38"/>
      <c r="I608" s="37"/>
      <c r="J608" s="38"/>
      <c r="K608" s="37"/>
    </row>
    <row r="609" spans="1:11" s="83" customFormat="1" ht="15.75">
      <c r="A609" s="36"/>
      <c r="B609" s="36"/>
      <c r="C609" s="37"/>
      <c r="D609" s="37"/>
      <c r="E609" s="37"/>
      <c r="F609" s="38"/>
      <c r="G609" s="37"/>
      <c r="H609" s="38"/>
      <c r="I609" s="37"/>
      <c r="J609" s="38"/>
      <c r="K609" s="37"/>
    </row>
    <row r="610" spans="1:11" s="83" customFormat="1" ht="15.75">
      <c r="A610" s="36"/>
      <c r="B610" s="36"/>
      <c r="C610" s="37"/>
      <c r="D610" s="37"/>
      <c r="E610" s="37"/>
      <c r="F610" s="38"/>
      <c r="G610" s="37"/>
      <c r="H610" s="38"/>
      <c r="I610" s="37"/>
      <c r="J610" s="38"/>
      <c r="K610" s="37"/>
    </row>
    <row r="611" spans="1:11" s="83" customFormat="1" ht="15.75">
      <c r="A611" s="36"/>
      <c r="B611" s="36"/>
      <c r="C611" s="37"/>
      <c r="D611" s="37"/>
      <c r="E611" s="37"/>
      <c r="F611" s="38"/>
      <c r="G611" s="37"/>
      <c r="H611" s="38"/>
      <c r="I611" s="37"/>
      <c r="J611" s="38"/>
      <c r="K611" s="37"/>
    </row>
    <row r="612" spans="1:11" s="83" customFormat="1" ht="15.75">
      <c r="A612" s="36"/>
      <c r="B612" s="36"/>
      <c r="C612" s="37"/>
      <c r="D612" s="37"/>
      <c r="E612" s="37"/>
      <c r="F612" s="38"/>
      <c r="G612" s="37"/>
      <c r="H612" s="38"/>
      <c r="I612" s="37"/>
      <c r="J612" s="38"/>
      <c r="K612" s="37"/>
    </row>
    <row r="613" spans="1:11" s="83" customFormat="1" ht="15.75">
      <c r="A613" s="36"/>
      <c r="B613" s="36"/>
      <c r="C613" s="37"/>
      <c r="D613" s="37"/>
      <c r="E613" s="37"/>
      <c r="F613" s="38"/>
      <c r="G613" s="37"/>
      <c r="H613" s="38"/>
      <c r="I613" s="37"/>
      <c r="J613" s="38"/>
      <c r="K613" s="37"/>
    </row>
    <row r="614" spans="1:11" s="83" customFormat="1" ht="15.75">
      <c r="A614" s="36"/>
      <c r="B614" s="36"/>
      <c r="C614" s="37"/>
      <c r="D614" s="37"/>
      <c r="E614" s="37"/>
      <c r="F614" s="38"/>
      <c r="G614" s="37"/>
      <c r="H614" s="38"/>
      <c r="I614" s="37"/>
      <c r="J614" s="38"/>
      <c r="K614" s="37"/>
    </row>
    <row r="615" spans="1:11" s="83" customFormat="1" ht="15.75">
      <c r="A615" s="36"/>
      <c r="B615" s="36"/>
      <c r="C615" s="37"/>
      <c r="D615" s="37"/>
      <c r="E615" s="37"/>
      <c r="F615" s="38"/>
      <c r="G615" s="37"/>
      <c r="H615" s="38"/>
      <c r="I615" s="37"/>
      <c r="J615" s="38"/>
      <c r="K615" s="37"/>
    </row>
    <row r="616" spans="1:11" s="83" customFormat="1" ht="15.75">
      <c r="A616" s="36"/>
      <c r="B616" s="36"/>
      <c r="C616" s="37"/>
      <c r="D616" s="37"/>
      <c r="E616" s="37"/>
      <c r="F616" s="38"/>
      <c r="G616" s="37"/>
      <c r="H616" s="38"/>
      <c r="I616" s="37"/>
      <c r="J616" s="38"/>
      <c r="K616" s="37"/>
    </row>
    <row r="617" spans="1:11" s="83" customFormat="1" ht="15.75">
      <c r="A617" s="36"/>
      <c r="B617" s="36"/>
      <c r="C617" s="37"/>
      <c r="D617" s="37"/>
      <c r="E617" s="37"/>
      <c r="F617" s="38"/>
      <c r="G617" s="37"/>
      <c r="H617" s="38"/>
      <c r="I617" s="37"/>
      <c r="J617" s="38"/>
      <c r="K617" s="37"/>
    </row>
    <row r="618" spans="1:11" s="83" customFormat="1" ht="15.75">
      <c r="A618" s="36"/>
      <c r="B618" s="36"/>
      <c r="C618" s="37"/>
      <c r="D618" s="37"/>
      <c r="E618" s="37"/>
      <c r="F618" s="38"/>
      <c r="G618" s="37"/>
      <c r="H618" s="38"/>
      <c r="I618" s="37"/>
      <c r="J618" s="38"/>
      <c r="K618" s="37"/>
    </row>
    <row r="619" spans="1:11" s="83" customFormat="1" ht="15.75">
      <c r="A619" s="36"/>
      <c r="B619" s="36"/>
      <c r="C619" s="37"/>
      <c r="D619" s="37"/>
      <c r="E619" s="37"/>
      <c r="F619" s="38"/>
      <c r="G619" s="37"/>
      <c r="H619" s="38"/>
      <c r="I619" s="37"/>
      <c r="J619" s="38"/>
      <c r="K619" s="37"/>
    </row>
    <row r="620" spans="1:11" s="83" customFormat="1" ht="15.75">
      <c r="A620" s="36"/>
      <c r="B620" s="36"/>
      <c r="C620" s="37"/>
      <c r="D620" s="37"/>
      <c r="E620" s="37"/>
      <c r="F620" s="38"/>
      <c r="G620" s="37"/>
      <c r="H620" s="38"/>
      <c r="I620" s="37"/>
      <c r="J620" s="38"/>
      <c r="K620" s="37"/>
    </row>
    <row r="621" spans="1:11" s="83" customFormat="1" ht="15.75">
      <c r="A621" s="36"/>
      <c r="B621" s="36"/>
      <c r="C621" s="37"/>
      <c r="D621" s="37"/>
      <c r="E621" s="37"/>
      <c r="F621" s="38"/>
      <c r="G621" s="37"/>
      <c r="H621" s="38"/>
      <c r="I621" s="37"/>
      <c r="J621" s="38"/>
      <c r="K621" s="37"/>
    </row>
    <row r="622" spans="1:11" s="83" customFormat="1" ht="15.75">
      <c r="A622" s="36"/>
      <c r="B622" s="36"/>
      <c r="C622" s="37"/>
      <c r="D622" s="37"/>
      <c r="E622" s="37"/>
      <c r="F622" s="38"/>
      <c r="G622" s="37"/>
      <c r="H622" s="38"/>
      <c r="I622" s="37"/>
      <c r="J622" s="38"/>
      <c r="K622" s="37"/>
    </row>
    <row r="623" spans="1:11" s="83" customFormat="1" ht="15.75">
      <c r="A623" s="36"/>
      <c r="B623" s="36"/>
      <c r="C623" s="37"/>
      <c r="D623" s="37"/>
      <c r="E623" s="37"/>
      <c r="F623" s="38"/>
      <c r="G623" s="37"/>
      <c r="H623" s="38"/>
      <c r="I623" s="37"/>
      <c r="J623" s="38"/>
      <c r="K623" s="37"/>
    </row>
    <row r="624" spans="1:11" s="83" customFormat="1" ht="15.75">
      <c r="A624" s="36"/>
      <c r="B624" s="36"/>
      <c r="C624" s="37"/>
      <c r="D624" s="37"/>
      <c r="E624" s="37"/>
      <c r="F624" s="38"/>
      <c r="G624" s="37"/>
      <c r="H624" s="38"/>
      <c r="I624" s="37"/>
      <c r="J624" s="38"/>
      <c r="K624" s="37"/>
    </row>
    <row r="625" spans="1:11" s="83" customFormat="1" ht="15.75">
      <c r="A625" s="36"/>
      <c r="B625" s="36"/>
      <c r="C625" s="37"/>
      <c r="D625" s="37"/>
      <c r="E625" s="37"/>
      <c r="F625" s="38"/>
      <c r="G625" s="37"/>
      <c r="H625" s="38"/>
      <c r="I625" s="37"/>
      <c r="J625" s="38"/>
      <c r="K625" s="37"/>
    </row>
    <row r="626" spans="1:11" s="83" customFormat="1" ht="15.75">
      <c r="A626" s="36"/>
      <c r="B626" s="36"/>
      <c r="C626" s="37"/>
      <c r="D626" s="37"/>
      <c r="E626" s="37"/>
      <c r="F626" s="38"/>
      <c r="G626" s="37"/>
      <c r="H626" s="38"/>
      <c r="I626" s="37"/>
      <c r="J626" s="38"/>
      <c r="K626" s="37"/>
    </row>
    <row r="627" spans="1:11" s="83" customFormat="1" ht="15.75">
      <c r="A627" s="36"/>
      <c r="B627" s="36"/>
      <c r="C627" s="37"/>
      <c r="D627" s="37"/>
      <c r="E627" s="37"/>
      <c r="F627" s="38"/>
      <c r="G627" s="37"/>
      <c r="H627" s="38"/>
      <c r="I627" s="37"/>
      <c r="J627" s="38"/>
      <c r="K627" s="37"/>
    </row>
    <row r="628" spans="1:11" s="83" customFormat="1" ht="15.75">
      <c r="A628" s="36"/>
      <c r="B628" s="36"/>
      <c r="C628" s="37"/>
      <c r="D628" s="37"/>
      <c r="E628" s="37"/>
      <c r="F628" s="38"/>
      <c r="G628" s="37"/>
      <c r="H628" s="38"/>
      <c r="I628" s="37"/>
      <c r="J628" s="38"/>
      <c r="K628" s="37"/>
    </row>
    <row r="629" spans="1:11" s="83" customFormat="1" ht="15.75">
      <c r="A629" s="36"/>
      <c r="B629" s="36"/>
      <c r="C629" s="37"/>
      <c r="D629" s="37"/>
      <c r="E629" s="37"/>
      <c r="F629" s="38"/>
      <c r="G629" s="37"/>
      <c r="H629" s="38"/>
      <c r="I629" s="37"/>
      <c r="J629" s="38"/>
      <c r="K629" s="37"/>
    </row>
    <row r="630" spans="1:11" s="83" customFormat="1" ht="15.75">
      <c r="A630" s="36"/>
      <c r="B630" s="36"/>
      <c r="C630" s="37"/>
      <c r="D630" s="37"/>
      <c r="E630" s="37"/>
      <c r="F630" s="38"/>
      <c r="G630" s="37"/>
      <c r="H630" s="38"/>
      <c r="I630" s="37"/>
      <c r="J630" s="38"/>
      <c r="K630" s="37"/>
    </row>
    <row r="631" spans="1:11" s="83" customFormat="1" ht="15.75">
      <c r="A631" s="36"/>
      <c r="B631" s="36"/>
      <c r="C631" s="37"/>
      <c r="D631" s="37"/>
      <c r="E631" s="37"/>
      <c r="F631" s="38"/>
      <c r="G631" s="37"/>
      <c r="H631" s="38"/>
      <c r="I631" s="37"/>
      <c r="J631" s="38"/>
      <c r="K631" s="37"/>
    </row>
    <row r="632" spans="1:11" s="83" customFormat="1" ht="15.75">
      <c r="A632" s="36"/>
      <c r="B632" s="36"/>
      <c r="C632" s="37"/>
      <c r="D632" s="37"/>
      <c r="E632" s="37"/>
      <c r="F632" s="38"/>
      <c r="G632" s="37"/>
      <c r="H632" s="38"/>
      <c r="I632" s="37"/>
      <c r="J632" s="38"/>
      <c r="K632" s="37"/>
    </row>
    <row r="633" spans="1:11" s="83" customFormat="1" ht="15.75">
      <c r="A633" s="36"/>
      <c r="B633" s="36"/>
      <c r="C633" s="37"/>
      <c r="D633" s="37"/>
      <c r="E633" s="37"/>
      <c r="F633" s="38"/>
      <c r="G633" s="37"/>
      <c r="H633" s="38"/>
      <c r="I633" s="37"/>
      <c r="J633" s="38"/>
      <c r="K633" s="37"/>
    </row>
    <row r="634" spans="1:11" s="83" customFormat="1" ht="15.75">
      <c r="A634" s="36"/>
      <c r="B634" s="36"/>
      <c r="C634" s="37"/>
      <c r="D634" s="37"/>
      <c r="E634" s="37"/>
      <c r="F634" s="38"/>
      <c r="G634" s="37"/>
      <c r="H634" s="38"/>
      <c r="I634" s="37"/>
      <c r="J634" s="38"/>
      <c r="K634" s="37"/>
    </row>
    <row r="635" spans="1:11" s="83" customFormat="1" ht="15.75">
      <c r="A635" s="36"/>
      <c r="B635" s="36"/>
      <c r="C635" s="37"/>
      <c r="D635" s="37"/>
      <c r="E635" s="37"/>
      <c r="F635" s="38"/>
      <c r="G635" s="37"/>
      <c r="H635" s="38"/>
      <c r="I635" s="37"/>
      <c r="J635" s="38"/>
      <c r="K635" s="37"/>
    </row>
    <row r="636" spans="1:11" s="83" customFormat="1" ht="15.75">
      <c r="A636" s="36"/>
      <c r="B636" s="36"/>
      <c r="C636" s="37"/>
      <c r="D636" s="37"/>
      <c r="E636" s="37"/>
      <c r="F636" s="38"/>
      <c r="G636" s="37"/>
      <c r="H636" s="38"/>
      <c r="I636" s="37"/>
      <c r="J636" s="38"/>
      <c r="K636" s="37"/>
    </row>
    <row r="637" spans="1:11" s="83" customFormat="1" ht="15.75">
      <c r="A637" s="36"/>
      <c r="B637" s="36"/>
      <c r="C637" s="37"/>
      <c r="D637" s="37"/>
      <c r="E637" s="37"/>
      <c r="F637" s="38"/>
      <c r="G637" s="37"/>
      <c r="H637" s="38"/>
      <c r="I637" s="37"/>
      <c r="J637" s="38"/>
      <c r="K637" s="37"/>
    </row>
    <row r="638" spans="1:11" s="83" customFormat="1" ht="15.75">
      <c r="A638" s="36"/>
      <c r="B638" s="36"/>
      <c r="C638" s="37"/>
      <c r="D638" s="37"/>
      <c r="E638" s="37"/>
      <c r="F638" s="38"/>
      <c r="G638" s="37"/>
      <c r="H638" s="38"/>
      <c r="I638" s="37"/>
      <c r="J638" s="38"/>
      <c r="K638" s="37"/>
    </row>
    <row r="639" spans="1:11" s="83" customFormat="1" ht="15.75">
      <c r="A639" s="36"/>
      <c r="B639" s="36"/>
      <c r="C639" s="37"/>
      <c r="D639" s="37"/>
      <c r="E639" s="37"/>
      <c r="F639" s="38"/>
      <c r="G639" s="37"/>
      <c r="H639" s="38"/>
      <c r="I639" s="37"/>
      <c r="J639" s="38"/>
      <c r="K639" s="37"/>
    </row>
    <row r="640" spans="1:11" s="83" customFormat="1" ht="15.75">
      <c r="A640" s="36"/>
      <c r="B640" s="36"/>
      <c r="C640" s="37"/>
      <c r="D640" s="37"/>
      <c r="E640" s="37"/>
      <c r="F640" s="38"/>
      <c r="G640" s="37"/>
      <c r="H640" s="38"/>
      <c r="I640" s="37"/>
      <c r="J640" s="38"/>
      <c r="K640" s="37"/>
    </row>
    <row r="641" spans="1:11" s="83" customFormat="1" ht="15.75">
      <c r="A641" s="36"/>
      <c r="B641" s="36"/>
      <c r="C641" s="37"/>
      <c r="D641" s="37"/>
      <c r="E641" s="37"/>
      <c r="F641" s="38"/>
      <c r="G641" s="37"/>
      <c r="H641" s="38"/>
      <c r="I641" s="37"/>
      <c r="J641" s="38"/>
      <c r="K641" s="37"/>
    </row>
    <row r="642" spans="1:11" s="83" customFormat="1" ht="15.75">
      <c r="A642" s="36"/>
      <c r="B642" s="36"/>
      <c r="C642" s="37"/>
      <c r="D642" s="37"/>
      <c r="E642" s="37"/>
      <c r="F642" s="38"/>
      <c r="G642" s="37"/>
      <c r="H642" s="38"/>
      <c r="I642" s="37"/>
      <c r="J642" s="38"/>
      <c r="K642" s="37"/>
    </row>
    <row r="643" spans="1:11" s="83" customFormat="1" ht="15.75">
      <c r="A643" s="36"/>
      <c r="B643" s="36"/>
      <c r="C643" s="37"/>
      <c r="D643" s="37"/>
      <c r="E643" s="37"/>
      <c r="F643" s="38"/>
      <c r="G643" s="37"/>
      <c r="H643" s="38"/>
      <c r="I643" s="37"/>
      <c r="J643" s="38"/>
      <c r="K643" s="37"/>
    </row>
    <row r="644" spans="1:11" s="83" customFormat="1" ht="15.75">
      <c r="A644" s="36"/>
      <c r="B644" s="36"/>
      <c r="C644" s="37"/>
      <c r="D644" s="37"/>
      <c r="E644" s="37"/>
      <c r="F644" s="38"/>
      <c r="G644" s="37"/>
      <c r="H644" s="38"/>
      <c r="I644" s="37"/>
      <c r="J644" s="38"/>
      <c r="K644" s="37"/>
    </row>
    <row r="645" spans="1:11" s="83" customFormat="1" ht="15.75">
      <c r="A645" s="36"/>
      <c r="B645" s="36"/>
      <c r="C645" s="37"/>
      <c r="D645" s="37"/>
      <c r="E645" s="37"/>
      <c r="F645" s="38"/>
      <c r="G645" s="37"/>
      <c r="H645" s="38"/>
      <c r="I645" s="37"/>
      <c r="J645" s="38"/>
      <c r="K645" s="37"/>
    </row>
    <row r="646" spans="1:11" s="83" customFormat="1" ht="15.75">
      <c r="A646" s="36"/>
      <c r="B646" s="36"/>
      <c r="C646" s="37"/>
      <c r="D646" s="37"/>
      <c r="E646" s="37"/>
      <c r="F646" s="38"/>
      <c r="G646" s="37"/>
      <c r="H646" s="38"/>
      <c r="I646" s="37"/>
      <c r="J646" s="38"/>
      <c r="K646" s="37"/>
    </row>
    <row r="647" spans="1:11" s="83" customFormat="1" ht="15.75">
      <c r="A647" s="36"/>
      <c r="B647" s="36"/>
      <c r="C647" s="37"/>
      <c r="D647" s="37"/>
      <c r="E647" s="37"/>
      <c r="F647" s="38"/>
      <c r="G647" s="37"/>
      <c r="H647" s="38"/>
      <c r="I647" s="37"/>
      <c r="J647" s="38"/>
      <c r="K647" s="37"/>
    </row>
    <row r="648" spans="1:11" s="83" customFormat="1" ht="15.75">
      <c r="A648" s="36"/>
      <c r="B648" s="36"/>
      <c r="C648" s="37"/>
      <c r="D648" s="37"/>
      <c r="E648" s="37"/>
      <c r="F648" s="38"/>
      <c r="G648" s="37"/>
      <c r="H648" s="38"/>
      <c r="I648" s="37"/>
      <c r="J648" s="38"/>
      <c r="K648" s="37"/>
    </row>
    <row r="649" spans="1:11" s="83" customFormat="1" ht="15.75">
      <c r="A649" s="36"/>
      <c r="B649" s="36"/>
      <c r="C649" s="37"/>
      <c r="D649" s="37"/>
      <c r="E649" s="37"/>
      <c r="F649" s="38"/>
      <c r="G649" s="37"/>
      <c r="H649" s="38"/>
      <c r="I649" s="37"/>
      <c r="J649" s="38"/>
      <c r="K649" s="37"/>
    </row>
    <row r="650" spans="1:11" s="83" customFormat="1" ht="15.75">
      <c r="A650" s="36"/>
      <c r="B650" s="36"/>
      <c r="C650" s="37"/>
      <c r="D650" s="37"/>
      <c r="E650" s="37"/>
      <c r="F650" s="38"/>
      <c r="G650" s="37"/>
      <c r="H650" s="38"/>
      <c r="I650" s="37"/>
      <c r="J650" s="38"/>
      <c r="K650" s="37"/>
    </row>
    <row r="651" spans="1:11" s="83" customFormat="1" ht="15.75">
      <c r="A651" s="36"/>
      <c r="B651" s="36"/>
      <c r="C651" s="37"/>
      <c r="D651" s="37"/>
      <c r="E651" s="37"/>
      <c r="F651" s="38"/>
      <c r="G651" s="37"/>
      <c r="H651" s="38"/>
      <c r="I651" s="37"/>
      <c r="J651" s="38"/>
      <c r="K651" s="37"/>
    </row>
    <row r="652" spans="1:11" s="83" customFormat="1" ht="15.75">
      <c r="A652" s="36"/>
      <c r="B652" s="36"/>
      <c r="C652" s="37"/>
      <c r="D652" s="37"/>
      <c r="E652" s="37"/>
      <c r="F652" s="38"/>
      <c r="G652" s="37"/>
      <c r="H652" s="38"/>
      <c r="I652" s="37"/>
      <c r="J652" s="38"/>
      <c r="K652" s="37"/>
    </row>
    <row r="653" spans="1:11" s="83" customFormat="1" ht="15.75">
      <c r="A653" s="36"/>
      <c r="B653" s="36"/>
      <c r="C653" s="37"/>
      <c r="D653" s="37"/>
      <c r="E653" s="37"/>
      <c r="F653" s="38"/>
      <c r="G653" s="37"/>
      <c r="H653" s="38"/>
      <c r="I653" s="37"/>
      <c r="J653" s="38"/>
      <c r="K653" s="37"/>
    </row>
    <row r="654" spans="1:11" s="83" customFormat="1" ht="15.75">
      <c r="A654" s="36"/>
      <c r="B654" s="36"/>
      <c r="C654" s="37"/>
      <c r="D654" s="37"/>
      <c r="E654" s="37"/>
      <c r="F654" s="38"/>
      <c r="G654" s="37"/>
      <c r="H654" s="38"/>
      <c r="I654" s="37"/>
      <c r="J654" s="38"/>
      <c r="K654" s="37"/>
    </row>
    <row r="655" spans="1:11" s="83" customFormat="1" ht="15.75">
      <c r="A655" s="36"/>
      <c r="B655" s="36"/>
      <c r="C655" s="37"/>
      <c r="D655" s="37"/>
      <c r="E655" s="37"/>
      <c r="F655" s="38"/>
      <c r="G655" s="37"/>
      <c r="H655" s="38"/>
      <c r="I655" s="37"/>
      <c r="J655" s="38"/>
      <c r="K655" s="37"/>
    </row>
    <row r="656" spans="1:11" s="83" customFormat="1" ht="15.75">
      <c r="A656" s="36"/>
      <c r="B656" s="36"/>
      <c r="C656" s="37"/>
      <c r="D656" s="37"/>
      <c r="E656" s="37"/>
      <c r="F656" s="38"/>
      <c r="G656" s="37"/>
      <c r="H656" s="38"/>
      <c r="I656" s="37"/>
      <c r="J656" s="38"/>
      <c r="K656" s="37"/>
    </row>
    <row r="657" spans="1:11" s="83" customFormat="1" ht="15.75">
      <c r="A657" s="36"/>
      <c r="B657" s="36"/>
      <c r="C657" s="37"/>
      <c r="D657" s="37"/>
      <c r="E657" s="37"/>
      <c r="F657" s="38"/>
      <c r="G657" s="37"/>
      <c r="H657" s="38"/>
      <c r="I657" s="37"/>
      <c r="J657" s="38"/>
      <c r="K657" s="37"/>
    </row>
    <row r="658" spans="1:11" s="83" customFormat="1" ht="15.75">
      <c r="A658" s="36"/>
      <c r="B658" s="36"/>
      <c r="C658" s="37"/>
      <c r="D658" s="37"/>
      <c r="E658" s="37"/>
      <c r="F658" s="38"/>
      <c r="G658" s="37"/>
      <c r="H658" s="38"/>
      <c r="I658" s="37"/>
      <c r="J658" s="38"/>
      <c r="K658" s="37"/>
    </row>
    <row r="659" spans="1:11" s="83" customFormat="1" ht="15.75">
      <c r="A659" s="36"/>
      <c r="B659" s="36"/>
      <c r="C659" s="37"/>
      <c r="D659" s="37"/>
      <c r="E659" s="37"/>
      <c r="F659" s="38"/>
      <c r="G659" s="37"/>
      <c r="H659" s="38"/>
      <c r="I659" s="37"/>
      <c r="J659" s="38"/>
      <c r="K659" s="37"/>
    </row>
    <row r="660" spans="1:11" s="83" customFormat="1" ht="15.75">
      <c r="A660" s="36"/>
      <c r="B660" s="36"/>
      <c r="C660" s="37"/>
      <c r="D660" s="37"/>
      <c r="E660" s="37"/>
      <c r="F660" s="38"/>
      <c r="G660" s="37"/>
      <c r="H660" s="38"/>
      <c r="I660" s="37"/>
      <c r="J660" s="38"/>
      <c r="K660" s="37"/>
    </row>
    <row r="661" spans="1:11" s="83" customFormat="1" ht="15.75">
      <c r="A661" s="36"/>
      <c r="B661" s="36"/>
      <c r="C661" s="37"/>
      <c r="D661" s="37"/>
      <c r="E661" s="37"/>
      <c r="F661" s="38"/>
      <c r="G661" s="37"/>
      <c r="H661" s="38"/>
      <c r="I661" s="37"/>
      <c r="J661" s="38"/>
      <c r="K661" s="37"/>
    </row>
    <row r="662" spans="1:11" s="83" customFormat="1" ht="15.75">
      <c r="A662" s="36"/>
      <c r="B662" s="36"/>
      <c r="C662" s="37"/>
      <c r="D662" s="37"/>
      <c r="E662" s="37"/>
      <c r="F662" s="38"/>
      <c r="G662" s="37"/>
      <c r="H662" s="38"/>
      <c r="I662" s="37"/>
      <c r="J662" s="38"/>
      <c r="K662" s="37"/>
    </row>
    <row r="663" spans="1:11" s="83" customFormat="1" ht="15.75">
      <c r="A663" s="36"/>
      <c r="B663" s="36"/>
      <c r="C663" s="37"/>
      <c r="D663" s="37"/>
      <c r="E663" s="37"/>
      <c r="F663" s="38"/>
      <c r="G663" s="37"/>
      <c r="H663" s="38"/>
      <c r="I663" s="37"/>
      <c r="J663" s="38"/>
      <c r="K663" s="37"/>
    </row>
    <row r="664" spans="1:11" s="83" customFormat="1" ht="15.75">
      <c r="A664" s="36"/>
      <c r="B664" s="36"/>
      <c r="C664" s="37"/>
      <c r="D664" s="37"/>
      <c r="E664" s="37"/>
      <c r="F664" s="38"/>
      <c r="G664" s="37"/>
      <c r="H664" s="38"/>
      <c r="I664" s="37"/>
      <c r="J664" s="38"/>
      <c r="K664" s="37"/>
    </row>
    <row r="665" spans="1:11" s="83" customFormat="1" ht="15.75">
      <c r="A665" s="36"/>
      <c r="B665" s="36"/>
      <c r="C665" s="37"/>
      <c r="D665" s="37"/>
      <c r="E665" s="37"/>
      <c r="F665" s="38"/>
      <c r="G665" s="37"/>
      <c r="H665" s="38"/>
      <c r="I665" s="37"/>
      <c r="J665" s="38"/>
      <c r="K665" s="37"/>
    </row>
    <row r="666" spans="1:11" s="83" customFormat="1" ht="15.75">
      <c r="A666" s="36"/>
      <c r="B666" s="36"/>
      <c r="C666" s="37"/>
      <c r="D666" s="37"/>
      <c r="E666" s="37"/>
      <c r="F666" s="38"/>
      <c r="G666" s="37"/>
      <c r="H666" s="38"/>
      <c r="I666" s="37"/>
      <c r="J666" s="38"/>
      <c r="K666" s="37"/>
    </row>
    <row r="667" spans="1:11" s="83" customFormat="1" ht="15.75">
      <c r="A667" s="36"/>
      <c r="B667" s="36"/>
      <c r="C667" s="37"/>
      <c r="D667" s="37"/>
      <c r="E667" s="37"/>
      <c r="F667" s="38"/>
      <c r="G667" s="37"/>
      <c r="H667" s="38"/>
      <c r="I667" s="37"/>
      <c r="J667" s="38"/>
      <c r="K667" s="37"/>
    </row>
    <row r="668" spans="1:11" s="83" customFormat="1" ht="15.75">
      <c r="A668" s="36"/>
      <c r="B668" s="36"/>
      <c r="C668" s="37"/>
      <c r="D668" s="37"/>
      <c r="E668" s="37"/>
      <c r="F668" s="38"/>
      <c r="G668" s="37"/>
      <c r="H668" s="38"/>
      <c r="I668" s="37"/>
      <c r="J668" s="38"/>
      <c r="K668" s="37"/>
    </row>
    <row r="669" spans="1:11" s="83" customFormat="1" ht="15.75">
      <c r="A669" s="36"/>
      <c r="B669" s="36"/>
      <c r="C669" s="37"/>
      <c r="D669" s="37"/>
      <c r="E669" s="37"/>
      <c r="F669" s="38"/>
      <c r="G669" s="37"/>
      <c r="H669" s="38"/>
      <c r="I669" s="37"/>
      <c r="J669" s="38"/>
      <c r="K669" s="37"/>
    </row>
    <row r="670" spans="1:11" s="83" customFormat="1" ht="15.75">
      <c r="A670" s="36"/>
      <c r="B670" s="36"/>
      <c r="C670" s="37"/>
      <c r="D670" s="37"/>
      <c r="E670" s="37"/>
      <c r="F670" s="38"/>
      <c r="G670" s="37"/>
      <c r="H670" s="38"/>
      <c r="I670" s="37"/>
      <c r="J670" s="38"/>
      <c r="K670" s="37"/>
    </row>
    <row r="671" spans="1:11" s="83" customFormat="1" ht="15.75">
      <c r="A671" s="36"/>
      <c r="B671" s="36"/>
      <c r="C671" s="37"/>
      <c r="D671" s="37"/>
      <c r="E671" s="37"/>
      <c r="F671" s="38"/>
      <c r="G671" s="37"/>
      <c r="H671" s="38"/>
      <c r="I671" s="37"/>
      <c r="J671" s="38"/>
      <c r="K671" s="37"/>
    </row>
    <row r="672" spans="1:11" s="83" customFormat="1" ht="15.75">
      <c r="A672" s="36"/>
      <c r="B672" s="36"/>
      <c r="C672" s="37"/>
      <c r="D672" s="37"/>
      <c r="E672" s="37"/>
      <c r="F672" s="38"/>
      <c r="G672" s="37"/>
      <c r="H672" s="38"/>
      <c r="I672" s="37"/>
      <c r="J672" s="38"/>
      <c r="K672" s="37"/>
    </row>
    <row r="673" spans="1:11" s="83" customFormat="1" ht="15.75">
      <c r="A673" s="36"/>
      <c r="B673" s="36"/>
      <c r="C673" s="37"/>
      <c r="D673" s="37"/>
      <c r="E673" s="37"/>
      <c r="F673" s="38"/>
      <c r="G673" s="37"/>
      <c r="H673" s="38"/>
      <c r="I673" s="37"/>
      <c r="J673" s="38"/>
      <c r="K673" s="37"/>
    </row>
    <row r="674" spans="1:11" s="83" customFormat="1" ht="15.75">
      <c r="A674" s="36"/>
      <c r="B674" s="36"/>
      <c r="C674" s="37"/>
      <c r="D674" s="37"/>
      <c r="E674" s="37"/>
      <c r="F674" s="38"/>
      <c r="G674" s="37"/>
      <c r="H674" s="38"/>
      <c r="I674" s="37"/>
      <c r="J674" s="38"/>
      <c r="K674" s="37"/>
    </row>
    <row r="675" spans="1:11" s="83" customFormat="1" ht="15.75">
      <c r="A675" s="36"/>
      <c r="B675" s="36"/>
      <c r="C675" s="37"/>
      <c r="D675" s="37"/>
      <c r="E675" s="37"/>
      <c r="F675" s="38"/>
      <c r="G675" s="37"/>
      <c r="H675" s="38"/>
      <c r="I675" s="37"/>
      <c r="J675" s="38"/>
      <c r="K675" s="37"/>
    </row>
    <row r="676" spans="1:11" s="83" customFormat="1" ht="15.75">
      <c r="A676" s="36"/>
      <c r="B676" s="36"/>
      <c r="C676" s="37"/>
      <c r="D676" s="37"/>
      <c r="E676" s="37"/>
      <c r="F676" s="38"/>
      <c r="G676" s="37"/>
      <c r="H676" s="38"/>
      <c r="I676" s="37"/>
      <c r="J676" s="38"/>
      <c r="K676" s="37"/>
    </row>
    <row r="677" spans="1:11" s="83" customFormat="1" ht="15.75">
      <c r="A677" s="36"/>
      <c r="B677" s="36"/>
      <c r="C677" s="37"/>
      <c r="D677" s="37"/>
      <c r="E677" s="37"/>
      <c r="F677" s="38"/>
      <c r="G677" s="37"/>
      <c r="H677" s="38"/>
      <c r="I677" s="37"/>
      <c r="J677" s="38"/>
      <c r="K677" s="37"/>
    </row>
    <row r="678" spans="1:11" s="83" customFormat="1" ht="15.75">
      <c r="A678" s="36"/>
      <c r="B678" s="36"/>
      <c r="C678" s="37"/>
      <c r="D678" s="37"/>
      <c r="E678" s="37"/>
      <c r="F678" s="38"/>
      <c r="G678" s="37"/>
      <c r="H678" s="38"/>
      <c r="I678" s="37"/>
      <c r="J678" s="38"/>
      <c r="K678" s="37"/>
    </row>
    <row r="679" spans="1:11" s="83" customFormat="1" ht="15.75">
      <c r="A679" s="36"/>
      <c r="B679" s="36"/>
      <c r="C679" s="37"/>
      <c r="D679" s="37"/>
      <c r="E679" s="37"/>
      <c r="F679" s="38"/>
      <c r="G679" s="37"/>
      <c r="H679" s="38"/>
      <c r="I679" s="37"/>
      <c r="J679" s="38"/>
      <c r="K679" s="37"/>
    </row>
    <row r="680" spans="1:11" s="83" customFormat="1" ht="15.75">
      <c r="A680" s="36"/>
      <c r="B680" s="36"/>
      <c r="C680" s="37"/>
      <c r="D680" s="37"/>
      <c r="E680" s="37"/>
      <c r="F680" s="38"/>
      <c r="G680" s="37"/>
      <c r="H680" s="38"/>
      <c r="I680" s="37"/>
      <c r="J680" s="38"/>
      <c r="K680" s="37"/>
    </row>
    <row r="681" spans="1:11" s="83" customFormat="1" ht="15.75">
      <c r="A681" s="36"/>
      <c r="B681" s="36"/>
      <c r="C681" s="37"/>
      <c r="D681" s="37"/>
      <c r="E681" s="37"/>
      <c r="F681" s="38"/>
      <c r="G681" s="37"/>
      <c r="H681" s="38"/>
      <c r="I681" s="37"/>
      <c r="J681" s="38"/>
      <c r="K681" s="37"/>
    </row>
    <row r="682" spans="1:11" s="83" customFormat="1" ht="15.75">
      <c r="A682" s="36"/>
      <c r="B682" s="36"/>
      <c r="C682" s="37"/>
      <c r="D682" s="37"/>
      <c r="E682" s="37"/>
      <c r="F682" s="38"/>
      <c r="G682" s="37"/>
      <c r="H682" s="38"/>
      <c r="I682" s="37"/>
      <c r="J682" s="38"/>
      <c r="K682" s="37"/>
    </row>
    <row r="683" spans="1:11" s="83" customFormat="1" ht="15.75">
      <c r="A683" s="36"/>
      <c r="B683" s="36"/>
      <c r="C683" s="37"/>
      <c r="D683" s="37"/>
      <c r="E683" s="37"/>
      <c r="F683" s="38"/>
      <c r="G683" s="37"/>
      <c r="H683" s="38"/>
      <c r="I683" s="37"/>
      <c r="J683" s="38"/>
      <c r="K683" s="37"/>
    </row>
    <row r="684" spans="1:11" s="83" customFormat="1" ht="15.75">
      <c r="A684" s="36"/>
      <c r="B684" s="36"/>
      <c r="C684" s="37"/>
      <c r="D684" s="37"/>
      <c r="E684" s="37"/>
      <c r="F684" s="38"/>
      <c r="G684" s="37"/>
      <c r="H684" s="38"/>
      <c r="I684" s="37"/>
      <c r="J684" s="38"/>
      <c r="K684" s="37"/>
    </row>
    <row r="685" spans="1:11" s="83" customFormat="1" ht="15.75">
      <c r="A685" s="36"/>
      <c r="B685" s="36"/>
      <c r="C685" s="37"/>
      <c r="D685" s="37"/>
      <c r="E685" s="37"/>
      <c r="F685" s="38"/>
      <c r="G685" s="37"/>
      <c r="H685" s="38"/>
      <c r="I685" s="37"/>
      <c r="J685" s="38"/>
      <c r="K685" s="37"/>
    </row>
    <row r="686" spans="1:11" ht="15.75">
      <c r="A686" s="36"/>
      <c r="B686" s="36"/>
      <c r="C686" s="37"/>
      <c r="D686" s="37"/>
      <c r="E686" s="37"/>
      <c r="F686" s="38"/>
      <c r="G686" s="37"/>
      <c r="H686" s="38"/>
      <c r="I686" s="37"/>
      <c r="J686" s="38"/>
      <c r="K686" s="37"/>
    </row>
    <row r="687" spans="1:11" ht="15.75">
      <c r="A687" s="36"/>
      <c r="B687" s="36"/>
      <c r="C687" s="37"/>
      <c r="D687" s="37"/>
      <c r="E687" s="37"/>
      <c r="F687" s="38"/>
      <c r="G687" s="37"/>
      <c r="H687" s="38"/>
      <c r="I687" s="37"/>
      <c r="J687" s="38"/>
      <c r="K687" s="37"/>
    </row>
    <row r="688" spans="1:11" ht="15.75">
      <c r="A688" s="36"/>
      <c r="B688" s="36"/>
      <c r="C688" s="37"/>
      <c r="D688" s="37"/>
      <c r="E688" s="37"/>
      <c r="F688" s="38"/>
      <c r="G688" s="37"/>
      <c r="H688" s="38"/>
      <c r="I688" s="37"/>
      <c r="J688" s="38"/>
      <c r="K688" s="37"/>
    </row>
    <row r="689" spans="1:11" ht="15.75">
      <c r="A689" s="36"/>
      <c r="B689" s="36"/>
      <c r="C689" s="37"/>
      <c r="D689" s="37"/>
      <c r="E689" s="37"/>
      <c r="F689" s="38"/>
      <c r="G689" s="37"/>
      <c r="H689" s="38"/>
      <c r="I689" s="37"/>
      <c r="J689" s="38"/>
      <c r="K689" s="37"/>
    </row>
    <row r="690" spans="1:11" ht="15.75">
      <c r="A690" s="36"/>
      <c r="B690" s="36"/>
      <c r="C690" s="37"/>
      <c r="D690" s="37"/>
      <c r="E690" s="37"/>
      <c r="F690" s="38"/>
      <c r="G690" s="37"/>
      <c r="H690" s="38"/>
      <c r="I690" s="37"/>
      <c r="J690" s="38"/>
      <c r="K690" s="37"/>
    </row>
    <row r="691" spans="1:11" ht="15.75">
      <c r="A691" s="36"/>
      <c r="B691" s="36"/>
      <c r="C691" s="37"/>
      <c r="D691" s="37"/>
      <c r="E691" s="37"/>
      <c r="F691" s="38"/>
      <c r="G691" s="37"/>
      <c r="H691" s="38"/>
      <c r="I691" s="37"/>
      <c r="J691" s="38"/>
      <c r="K691" s="37"/>
    </row>
    <row r="692" spans="1:11" ht="15.75">
      <c r="A692" s="36"/>
      <c r="B692" s="36"/>
      <c r="C692" s="37"/>
      <c r="D692" s="37"/>
      <c r="E692" s="37"/>
      <c r="F692" s="38"/>
      <c r="G692" s="37"/>
      <c r="H692" s="38"/>
      <c r="I692" s="37"/>
      <c r="J692" s="38"/>
      <c r="K692" s="37"/>
    </row>
    <row r="693" spans="1:11" ht="15.75">
      <c r="A693" s="36"/>
      <c r="B693" s="36"/>
      <c r="C693" s="37"/>
      <c r="D693" s="37"/>
      <c r="E693" s="37"/>
      <c r="F693" s="38"/>
      <c r="G693" s="37"/>
      <c r="H693" s="38"/>
      <c r="I693" s="37"/>
      <c r="J693" s="38"/>
      <c r="K693" s="37"/>
    </row>
    <row r="694" spans="1:11" ht="15.75">
      <c r="A694" s="36"/>
      <c r="B694" s="36"/>
      <c r="C694" s="37"/>
      <c r="D694" s="37"/>
      <c r="E694" s="37"/>
      <c r="F694" s="38"/>
      <c r="G694" s="37"/>
      <c r="H694" s="38"/>
      <c r="I694" s="37"/>
      <c r="J694" s="38"/>
      <c r="K694" s="37"/>
    </row>
    <row r="695" spans="1:11" ht="15.75">
      <c r="A695" s="36"/>
      <c r="B695" s="36"/>
      <c r="C695" s="37"/>
      <c r="D695" s="37"/>
      <c r="E695" s="37"/>
      <c r="F695" s="38"/>
      <c r="G695" s="37"/>
      <c r="H695" s="38"/>
      <c r="I695" s="37"/>
      <c r="J695" s="38"/>
      <c r="K695" s="37"/>
    </row>
    <row r="696" spans="1:11" ht="15.75">
      <c r="A696" s="36"/>
      <c r="B696" s="36"/>
      <c r="C696" s="37"/>
      <c r="D696" s="37"/>
      <c r="E696" s="37"/>
      <c r="F696" s="38"/>
      <c r="G696" s="37"/>
      <c r="H696" s="38"/>
      <c r="I696" s="37"/>
      <c r="J696" s="38"/>
      <c r="K696" s="37"/>
    </row>
    <row r="697" spans="1:11" ht="15.75">
      <c r="A697" s="36"/>
      <c r="B697" s="36"/>
      <c r="C697" s="37"/>
      <c r="D697" s="37"/>
      <c r="E697" s="37"/>
      <c r="F697" s="38"/>
      <c r="G697" s="37"/>
      <c r="H697" s="38"/>
      <c r="I697" s="37"/>
      <c r="J697" s="38"/>
      <c r="K697" s="37"/>
    </row>
    <row r="698" spans="1:11" ht="15.75">
      <c r="A698" s="36"/>
      <c r="B698" s="36"/>
      <c r="C698" s="37"/>
      <c r="D698" s="37"/>
      <c r="E698" s="37"/>
      <c r="F698" s="38"/>
      <c r="G698" s="37"/>
      <c r="H698" s="38"/>
      <c r="I698" s="37"/>
      <c r="J698" s="38"/>
      <c r="K698" s="37"/>
    </row>
    <row r="699" spans="1:11" ht="15.75">
      <c r="A699" s="36"/>
      <c r="B699" s="36"/>
      <c r="C699" s="37"/>
      <c r="D699" s="37"/>
      <c r="E699" s="37"/>
      <c r="F699" s="38"/>
      <c r="G699" s="37"/>
      <c r="H699" s="38"/>
      <c r="I699" s="37"/>
      <c r="J699" s="38"/>
      <c r="K699" s="37"/>
    </row>
  </sheetData>
  <sheetProtection password="EEDF" sheet="1"/>
  <mergeCells count="11">
    <mergeCell ref="A7:K7"/>
    <mergeCell ref="A10:G10"/>
    <mergeCell ref="A11:G11"/>
    <mergeCell ref="A12:G12"/>
    <mergeCell ref="A8:K8"/>
    <mergeCell ref="A9:K9"/>
    <mergeCell ref="A1:K1"/>
    <mergeCell ref="A2:K2"/>
    <mergeCell ref="A3:K3"/>
    <mergeCell ref="A4:K4"/>
    <mergeCell ref="A6:K6"/>
  </mergeCells>
  <printOptions/>
  <pageMargins left="0.5905511811023623" right="0.1968503937007874" top="0.3937007874015748" bottom="0.5905511811023623" header="0.5118110236220472" footer="0.5118110236220472"/>
  <pageSetup fitToHeight="60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7"/>
  <sheetViews>
    <sheetView zoomScalePageLayoutView="0" workbookViewId="0" topLeftCell="A19">
      <selection activeCell="R19" sqref="R19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5.25390625" style="0" customWidth="1"/>
    <col min="4" max="4" width="4.125" style="0" customWidth="1"/>
    <col min="5" max="5" width="5.00390625" style="0" customWidth="1"/>
    <col min="6" max="6" width="6.875" style="0" customWidth="1"/>
    <col min="7" max="7" width="5.375" style="0" customWidth="1"/>
    <col min="8" max="8" width="43.00390625" style="0" customWidth="1"/>
    <col min="9" max="9" width="16.625" style="0" customWidth="1"/>
    <col min="10" max="10" width="13.875" style="0" hidden="1" customWidth="1"/>
    <col min="11" max="11" width="16.625" style="0" hidden="1" customWidth="1"/>
    <col min="12" max="13" width="0" style="0" hidden="1" customWidth="1"/>
    <col min="14" max="14" width="11.875" style="0" customWidth="1"/>
  </cols>
  <sheetData>
    <row r="1" ht="12.75" hidden="1"/>
    <row r="2" spans="8:9" ht="18.75">
      <c r="H2" s="363" t="s">
        <v>240</v>
      </c>
      <c r="I2" s="363"/>
    </row>
    <row r="3" spans="8:9" ht="18.75">
      <c r="H3" s="363" t="s">
        <v>174</v>
      </c>
      <c r="I3" s="363"/>
    </row>
    <row r="4" spans="8:9" ht="18.75">
      <c r="H4" s="363" t="s">
        <v>664</v>
      </c>
      <c r="I4" s="363"/>
    </row>
    <row r="5" spans="8:9" ht="18.75">
      <c r="H5" s="363" t="s">
        <v>1035</v>
      </c>
      <c r="I5" s="363"/>
    </row>
    <row r="6" spans="8:9" ht="18.75">
      <c r="H6" s="43"/>
      <c r="I6" s="43"/>
    </row>
    <row r="7" spans="1:9" ht="18.75">
      <c r="A7" s="42"/>
      <c r="B7" s="42"/>
      <c r="C7" s="42"/>
      <c r="D7" s="42"/>
      <c r="E7" s="42"/>
      <c r="F7" s="42"/>
      <c r="G7" s="42"/>
      <c r="H7" s="363" t="s">
        <v>665</v>
      </c>
      <c r="I7" s="363"/>
    </row>
    <row r="8" spans="1:9" ht="18.75" hidden="1">
      <c r="A8" s="42"/>
      <c r="B8" s="42"/>
      <c r="C8" s="42"/>
      <c r="D8" s="42"/>
      <c r="E8" s="42"/>
      <c r="F8" s="42"/>
      <c r="G8" s="42"/>
      <c r="H8" s="363" t="s">
        <v>666</v>
      </c>
      <c r="I8" s="363"/>
    </row>
    <row r="9" spans="1:9" ht="18.75">
      <c r="A9" s="42"/>
      <c r="B9" s="42"/>
      <c r="C9" s="42"/>
      <c r="D9" s="42"/>
      <c r="E9" s="42"/>
      <c r="F9" s="42"/>
      <c r="G9" s="42"/>
      <c r="H9" s="363" t="s">
        <v>174</v>
      </c>
      <c r="I9" s="363"/>
    </row>
    <row r="10" spans="1:9" ht="18.75">
      <c r="A10" s="42"/>
      <c r="B10" s="42"/>
      <c r="C10" s="42"/>
      <c r="D10" s="42"/>
      <c r="E10" s="42"/>
      <c r="F10" s="42"/>
      <c r="G10" s="42"/>
      <c r="H10" s="363" t="s">
        <v>664</v>
      </c>
      <c r="I10" s="363"/>
    </row>
    <row r="11" spans="1:9" ht="18.75">
      <c r="A11" s="42"/>
      <c r="B11" s="42"/>
      <c r="C11" s="42"/>
      <c r="D11" s="42"/>
      <c r="E11" s="42"/>
      <c r="F11" s="42"/>
      <c r="G11" s="42"/>
      <c r="H11" s="363" t="s">
        <v>816</v>
      </c>
      <c r="I11" s="363"/>
    </row>
    <row r="12" spans="1:9" ht="18.75">
      <c r="A12" s="364" t="s">
        <v>667</v>
      </c>
      <c r="B12" s="365"/>
      <c r="C12" s="365"/>
      <c r="D12" s="365"/>
      <c r="E12" s="365"/>
      <c r="F12" s="365"/>
      <c r="G12" s="365"/>
      <c r="H12" s="365"/>
      <c r="I12" s="365"/>
    </row>
    <row r="13" spans="1:9" ht="18.75">
      <c r="A13" s="364" t="s">
        <v>804</v>
      </c>
      <c r="B13" s="365"/>
      <c r="C13" s="365"/>
      <c r="D13" s="365"/>
      <c r="E13" s="365"/>
      <c r="F13" s="365"/>
      <c r="G13" s="365"/>
      <c r="H13" s="365"/>
      <c r="I13" s="365"/>
    </row>
    <row r="14" spans="1:9" ht="18.75">
      <c r="A14" s="42"/>
      <c r="B14" s="42"/>
      <c r="C14" s="42"/>
      <c r="D14" s="42"/>
      <c r="E14" s="42"/>
      <c r="F14" s="42"/>
      <c r="G14" s="42"/>
      <c r="H14" s="366"/>
      <c r="I14" s="366"/>
    </row>
    <row r="15" spans="1:9" ht="18.75">
      <c r="A15" s="42"/>
      <c r="B15" s="42"/>
      <c r="C15" s="42"/>
      <c r="D15" s="42"/>
      <c r="E15" s="42"/>
      <c r="F15" s="42"/>
      <c r="G15" s="42"/>
      <c r="H15" s="42"/>
      <c r="I15" s="44"/>
    </row>
    <row r="16" spans="1:9" ht="37.5">
      <c r="A16" s="362" t="s">
        <v>668</v>
      </c>
      <c r="B16" s="362"/>
      <c r="C16" s="362"/>
      <c r="D16" s="362"/>
      <c r="E16" s="362"/>
      <c r="F16" s="362"/>
      <c r="G16" s="362"/>
      <c r="H16" s="46" t="s">
        <v>46</v>
      </c>
      <c r="I16" s="45" t="s">
        <v>172</v>
      </c>
    </row>
    <row r="17" spans="1:9" ht="18.75">
      <c r="A17" s="362">
        <v>1</v>
      </c>
      <c r="B17" s="362"/>
      <c r="C17" s="362"/>
      <c r="D17" s="362"/>
      <c r="E17" s="362"/>
      <c r="F17" s="362"/>
      <c r="G17" s="362"/>
      <c r="H17" s="46">
        <v>2</v>
      </c>
      <c r="I17" s="45">
        <v>3</v>
      </c>
    </row>
    <row r="18" spans="1:9" ht="18.75">
      <c r="A18" s="47"/>
      <c r="B18" s="47"/>
      <c r="C18" s="47"/>
      <c r="D18" s="47"/>
      <c r="E18" s="47"/>
      <c r="F18" s="47"/>
      <c r="G18" s="47"/>
      <c r="H18" s="48"/>
      <c r="I18" s="47"/>
    </row>
    <row r="19" spans="1:9" ht="63" customHeight="1">
      <c r="A19" s="49" t="s">
        <v>52</v>
      </c>
      <c r="B19" s="49" t="s">
        <v>49</v>
      </c>
      <c r="C19" s="49" t="s">
        <v>49</v>
      </c>
      <c r="D19" s="49" t="s">
        <v>49</v>
      </c>
      <c r="E19" s="49" t="s">
        <v>49</v>
      </c>
      <c r="F19" s="49" t="s">
        <v>51</v>
      </c>
      <c r="G19" s="49" t="s">
        <v>47</v>
      </c>
      <c r="H19" s="50" t="s">
        <v>669</v>
      </c>
      <c r="I19" s="194">
        <f>SUM(I20,I29)</f>
        <v>170171.67299999995</v>
      </c>
    </row>
    <row r="20" spans="1:9" ht="56.25">
      <c r="A20" s="49" t="s">
        <v>52</v>
      </c>
      <c r="B20" s="49" t="s">
        <v>58</v>
      </c>
      <c r="C20" s="49" t="s">
        <v>49</v>
      </c>
      <c r="D20" s="49" t="s">
        <v>49</v>
      </c>
      <c r="E20" s="49" t="s">
        <v>49</v>
      </c>
      <c r="F20" s="49" t="s">
        <v>51</v>
      </c>
      <c r="G20" s="49" t="s">
        <v>47</v>
      </c>
      <c r="H20" s="50" t="s">
        <v>670</v>
      </c>
      <c r="I20" s="195">
        <f>SUM(I25,I22)</f>
        <v>170171.67299999995</v>
      </c>
    </row>
    <row r="21" spans="1:9" ht="36.75" customHeight="1">
      <c r="A21" s="49" t="s">
        <v>52</v>
      </c>
      <c r="B21" s="49" t="s">
        <v>58</v>
      </c>
      <c r="C21" s="49" t="s">
        <v>49</v>
      </c>
      <c r="D21" s="49" t="s">
        <v>49</v>
      </c>
      <c r="E21" s="49" t="s">
        <v>49</v>
      </c>
      <c r="F21" s="49" t="s">
        <v>51</v>
      </c>
      <c r="G21" s="49" t="s">
        <v>601</v>
      </c>
      <c r="H21" s="52" t="s">
        <v>671</v>
      </c>
      <c r="I21" s="195">
        <f>SUM(I22)</f>
        <v>-675372.615</v>
      </c>
    </row>
    <row r="22" spans="1:9" ht="38.25" customHeight="1">
      <c r="A22" s="49" t="s">
        <v>52</v>
      </c>
      <c r="B22" s="49" t="s">
        <v>58</v>
      </c>
      <c r="C22" s="49" t="s">
        <v>62</v>
      </c>
      <c r="D22" s="49" t="s">
        <v>49</v>
      </c>
      <c r="E22" s="49" t="s">
        <v>49</v>
      </c>
      <c r="F22" s="49" t="s">
        <v>51</v>
      </c>
      <c r="G22" s="49" t="s">
        <v>601</v>
      </c>
      <c r="H22" s="52" t="s">
        <v>672</v>
      </c>
      <c r="I22" s="195">
        <f>SUM(I23)</f>
        <v>-675372.615</v>
      </c>
    </row>
    <row r="23" spans="1:9" ht="36.75" customHeight="1">
      <c r="A23" s="49" t="s">
        <v>52</v>
      </c>
      <c r="B23" s="49" t="s">
        <v>58</v>
      </c>
      <c r="C23" s="49" t="s">
        <v>62</v>
      </c>
      <c r="D23" s="49" t="s">
        <v>52</v>
      </c>
      <c r="E23" s="49" t="s">
        <v>49</v>
      </c>
      <c r="F23" s="49" t="s">
        <v>51</v>
      </c>
      <c r="G23" s="49" t="s">
        <v>673</v>
      </c>
      <c r="H23" s="52" t="s">
        <v>674</v>
      </c>
      <c r="I23" s="195">
        <f>SUM(I24)</f>
        <v>-675372.615</v>
      </c>
    </row>
    <row r="24" spans="1:9" ht="54" customHeight="1">
      <c r="A24" s="49" t="s">
        <v>52</v>
      </c>
      <c r="B24" s="49" t="s">
        <v>58</v>
      </c>
      <c r="C24" s="49" t="s">
        <v>62</v>
      </c>
      <c r="D24" s="49" t="s">
        <v>52</v>
      </c>
      <c r="E24" s="49" t="s">
        <v>58</v>
      </c>
      <c r="F24" s="49" t="s">
        <v>51</v>
      </c>
      <c r="G24" s="49" t="s">
        <v>673</v>
      </c>
      <c r="H24" s="52" t="s">
        <v>675</v>
      </c>
      <c r="I24" s="196">
        <v>-675372.615</v>
      </c>
    </row>
    <row r="25" spans="1:9" ht="37.5" customHeight="1">
      <c r="A25" s="49" t="s">
        <v>52</v>
      </c>
      <c r="B25" s="49" t="s">
        <v>58</v>
      </c>
      <c r="C25" s="49" t="s">
        <v>49</v>
      </c>
      <c r="D25" s="49" t="s">
        <v>49</v>
      </c>
      <c r="E25" s="49" t="s">
        <v>49</v>
      </c>
      <c r="F25" s="49" t="s">
        <v>51</v>
      </c>
      <c r="G25" s="49" t="s">
        <v>369</v>
      </c>
      <c r="H25" s="52" t="s">
        <v>676</v>
      </c>
      <c r="I25" s="195">
        <f>SUM(I26)</f>
        <v>845544.288</v>
      </c>
    </row>
    <row r="26" spans="1:9" ht="39" customHeight="1">
      <c r="A26" s="49" t="s">
        <v>52</v>
      </c>
      <c r="B26" s="49" t="s">
        <v>58</v>
      </c>
      <c r="C26" s="49" t="s">
        <v>62</v>
      </c>
      <c r="D26" s="49" t="s">
        <v>49</v>
      </c>
      <c r="E26" s="49" t="s">
        <v>49</v>
      </c>
      <c r="F26" s="49" t="s">
        <v>51</v>
      </c>
      <c r="G26" s="49" t="s">
        <v>369</v>
      </c>
      <c r="H26" s="52" t="s">
        <v>677</v>
      </c>
      <c r="I26" s="195">
        <f>SUM(I27)</f>
        <v>845544.288</v>
      </c>
    </row>
    <row r="27" spans="1:9" ht="39" customHeight="1">
      <c r="A27" s="49" t="s">
        <v>52</v>
      </c>
      <c r="B27" s="49" t="s">
        <v>58</v>
      </c>
      <c r="C27" s="49" t="s">
        <v>62</v>
      </c>
      <c r="D27" s="49" t="s">
        <v>52</v>
      </c>
      <c r="E27" s="49" t="s">
        <v>49</v>
      </c>
      <c r="F27" s="49" t="s">
        <v>51</v>
      </c>
      <c r="G27" s="49" t="s">
        <v>678</v>
      </c>
      <c r="H27" s="52" t="s">
        <v>679</v>
      </c>
      <c r="I27" s="195">
        <f>SUM(I28)</f>
        <v>845544.288</v>
      </c>
    </row>
    <row r="28" spans="1:11" ht="60" customHeight="1">
      <c r="A28" s="49" t="s">
        <v>52</v>
      </c>
      <c r="B28" s="49" t="s">
        <v>58</v>
      </c>
      <c r="C28" s="49" t="s">
        <v>62</v>
      </c>
      <c r="D28" s="49" t="s">
        <v>52</v>
      </c>
      <c r="E28" s="49" t="s">
        <v>58</v>
      </c>
      <c r="F28" s="49" t="s">
        <v>51</v>
      </c>
      <c r="G28" s="49" t="s">
        <v>678</v>
      </c>
      <c r="H28" s="52" t="s">
        <v>680</v>
      </c>
      <c r="I28" s="195">
        <v>845544.288</v>
      </c>
      <c r="K28">
        <v>167.9</v>
      </c>
    </row>
    <row r="29" spans="1:9" ht="56.25" hidden="1">
      <c r="A29" s="49" t="s">
        <v>52</v>
      </c>
      <c r="B29" s="49" t="s">
        <v>184</v>
      </c>
      <c r="C29" s="49" t="s">
        <v>49</v>
      </c>
      <c r="D29" s="49" t="s">
        <v>49</v>
      </c>
      <c r="E29" s="49" t="s">
        <v>49</v>
      </c>
      <c r="F29" s="49" t="s">
        <v>51</v>
      </c>
      <c r="G29" s="49" t="s">
        <v>47</v>
      </c>
      <c r="H29" s="50" t="s">
        <v>681</v>
      </c>
      <c r="I29" s="51">
        <f>SUM(I30,I33)</f>
        <v>0</v>
      </c>
    </row>
    <row r="30" spans="1:9" ht="56.25" hidden="1">
      <c r="A30" s="49" t="s">
        <v>52</v>
      </c>
      <c r="B30" s="49" t="s">
        <v>184</v>
      </c>
      <c r="C30" s="49" t="s">
        <v>372</v>
      </c>
      <c r="D30" s="49" t="s">
        <v>49</v>
      </c>
      <c r="E30" s="49" t="s">
        <v>49</v>
      </c>
      <c r="F30" s="49" t="s">
        <v>51</v>
      </c>
      <c r="G30" s="49" t="s">
        <v>47</v>
      </c>
      <c r="H30" s="52" t="s">
        <v>682</v>
      </c>
      <c r="I30" s="51">
        <f>SUM(I31)</f>
        <v>0</v>
      </c>
    </row>
    <row r="31" spans="1:9" ht="117" customHeight="1" hidden="1">
      <c r="A31" s="49" t="s">
        <v>52</v>
      </c>
      <c r="B31" s="49" t="s">
        <v>184</v>
      </c>
      <c r="C31" s="49" t="s">
        <v>372</v>
      </c>
      <c r="D31" s="49" t="s">
        <v>49</v>
      </c>
      <c r="E31" s="49" t="s">
        <v>49</v>
      </c>
      <c r="F31" s="49" t="s">
        <v>51</v>
      </c>
      <c r="G31" s="49" t="s">
        <v>270</v>
      </c>
      <c r="H31" s="52" t="s">
        <v>683</v>
      </c>
      <c r="I31" s="51">
        <f>SUM(I32)</f>
        <v>0</v>
      </c>
    </row>
    <row r="32" spans="1:9" ht="122.25" customHeight="1" hidden="1">
      <c r="A32" s="49" t="s">
        <v>52</v>
      </c>
      <c r="B32" s="49" t="s">
        <v>184</v>
      </c>
      <c r="C32" s="49" t="s">
        <v>372</v>
      </c>
      <c r="D32" s="49" t="s">
        <v>49</v>
      </c>
      <c r="E32" s="49" t="s">
        <v>58</v>
      </c>
      <c r="F32" s="49" t="s">
        <v>51</v>
      </c>
      <c r="G32" s="49" t="s">
        <v>684</v>
      </c>
      <c r="H32" s="52" t="s">
        <v>685</v>
      </c>
      <c r="I32" s="51">
        <v>0</v>
      </c>
    </row>
    <row r="33" spans="1:9" ht="56.25" hidden="1">
      <c r="A33" s="49" t="s">
        <v>52</v>
      </c>
      <c r="B33" s="49" t="s">
        <v>184</v>
      </c>
      <c r="C33" s="49" t="s">
        <v>58</v>
      </c>
      <c r="D33" s="49" t="s">
        <v>49</v>
      </c>
      <c r="E33" s="49" t="s">
        <v>49</v>
      </c>
      <c r="F33" s="49" t="s">
        <v>51</v>
      </c>
      <c r="G33" s="49" t="s">
        <v>47</v>
      </c>
      <c r="H33" s="52" t="s">
        <v>686</v>
      </c>
      <c r="I33" s="51">
        <f>SUM(I34)</f>
        <v>0</v>
      </c>
    </row>
    <row r="34" spans="1:9" ht="56.25" hidden="1">
      <c r="A34" s="49" t="s">
        <v>52</v>
      </c>
      <c r="B34" s="49" t="s">
        <v>184</v>
      </c>
      <c r="C34" s="49" t="s">
        <v>58</v>
      </c>
      <c r="D34" s="49" t="s">
        <v>49</v>
      </c>
      <c r="E34" s="49" t="s">
        <v>49</v>
      </c>
      <c r="F34" s="49" t="s">
        <v>51</v>
      </c>
      <c r="G34" s="49" t="s">
        <v>369</v>
      </c>
      <c r="H34" s="52" t="s">
        <v>687</v>
      </c>
      <c r="I34" s="51">
        <f>SUM(I35)</f>
        <v>0</v>
      </c>
    </row>
    <row r="35" spans="1:9" ht="93.75" hidden="1">
      <c r="A35" s="49" t="s">
        <v>52</v>
      </c>
      <c r="B35" s="49" t="s">
        <v>184</v>
      </c>
      <c r="C35" s="49" t="s">
        <v>58</v>
      </c>
      <c r="D35" s="49" t="s">
        <v>52</v>
      </c>
      <c r="E35" s="49" t="s">
        <v>58</v>
      </c>
      <c r="F35" s="49" t="s">
        <v>51</v>
      </c>
      <c r="G35" s="49" t="s">
        <v>688</v>
      </c>
      <c r="H35" s="52" t="s">
        <v>689</v>
      </c>
      <c r="I35" s="53"/>
    </row>
    <row r="36" spans="1:9" ht="4.5" customHeight="1">
      <c r="A36" s="54"/>
      <c r="B36" s="54"/>
      <c r="C36" s="54"/>
      <c r="D36" s="54"/>
      <c r="E36" s="54"/>
      <c r="F36" s="54"/>
      <c r="G36" s="54"/>
      <c r="H36" s="55"/>
      <c r="I36" s="56"/>
    </row>
    <row r="37" spans="1:9" ht="12.75">
      <c r="A37" s="57"/>
      <c r="B37" s="57"/>
      <c r="C37" s="57"/>
      <c r="D37" s="57"/>
      <c r="E37" s="57"/>
      <c r="F37" s="57"/>
      <c r="G37" s="57"/>
      <c r="H37" s="2"/>
      <c r="I37" s="58"/>
    </row>
  </sheetData>
  <sheetProtection/>
  <mergeCells count="14">
    <mergeCell ref="H2:I2"/>
    <mergeCell ref="H3:I3"/>
    <mergeCell ref="H4:I4"/>
    <mergeCell ref="H5:I5"/>
    <mergeCell ref="H7:I7"/>
    <mergeCell ref="H8:I8"/>
    <mergeCell ref="A16:G16"/>
    <mergeCell ref="A17:G17"/>
    <mergeCell ref="H9:I9"/>
    <mergeCell ref="H10:I10"/>
    <mergeCell ref="H11:I11"/>
    <mergeCell ref="A12:I12"/>
    <mergeCell ref="A13:I13"/>
    <mergeCell ref="H14:I14"/>
  </mergeCells>
  <printOptions/>
  <pageMargins left="0.984251968503937" right="0.1968503937007874" top="0.1968503937007874" bottom="0.1968503937007874" header="0.31496062992125984" footer="0.3149606299212598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4"/>
  <sheetViews>
    <sheetView zoomScalePageLayoutView="0" workbookViewId="0" topLeftCell="A1">
      <selection activeCell="G1" sqref="G1:I16384"/>
    </sheetView>
  </sheetViews>
  <sheetFormatPr defaultColWidth="9.00390625" defaultRowHeight="12.75"/>
  <cols>
    <col min="1" max="1" width="87.875" style="3" customWidth="1"/>
    <col min="2" max="2" width="13.125" style="3" customWidth="1"/>
    <col min="3" max="3" width="9.00390625" style="3" customWidth="1"/>
    <col min="4" max="4" width="16.75390625" style="3" hidden="1" customWidth="1"/>
    <col min="5" max="5" width="17.375" style="3" hidden="1" customWidth="1"/>
    <col min="6" max="6" width="17.625" style="3" customWidth="1"/>
    <col min="7" max="7" width="18.625" style="71" hidden="1" customWidth="1"/>
    <col min="8" max="8" width="19.00390625" style="16" hidden="1" customWidth="1"/>
    <col min="9" max="9" width="9.125" style="16" hidden="1" customWidth="1"/>
    <col min="10" max="12" width="9.125" style="16" customWidth="1"/>
    <col min="13" max="16384" width="9.125" style="16" customWidth="1"/>
  </cols>
  <sheetData>
    <row r="1" spans="1:6" ht="18.75">
      <c r="A1" s="59"/>
      <c r="B1" s="371" t="s">
        <v>1009</v>
      </c>
      <c r="C1" s="375"/>
      <c r="D1" s="375"/>
      <c r="E1" s="375"/>
      <c r="F1" s="375"/>
    </row>
    <row r="2" spans="1:6" ht="18.75">
      <c r="A2" s="371" t="s">
        <v>174</v>
      </c>
      <c r="B2" s="371"/>
      <c r="C2" s="372"/>
      <c r="D2" s="372"/>
      <c r="E2" s="372"/>
      <c r="F2" s="373"/>
    </row>
    <row r="3" spans="1:6" ht="18.75">
      <c r="A3" s="371" t="s">
        <v>664</v>
      </c>
      <c r="B3" s="371"/>
      <c r="C3" s="372"/>
      <c r="D3" s="372"/>
      <c r="E3" s="372"/>
      <c r="F3" s="373"/>
    </row>
    <row r="4" spans="1:6" ht="18.75">
      <c r="A4" s="371" t="s">
        <v>1035</v>
      </c>
      <c r="B4" s="371"/>
      <c r="C4" s="372"/>
      <c r="D4" s="372"/>
      <c r="E4" s="372"/>
      <c r="F4" s="373"/>
    </row>
    <row r="6" spans="1:7" s="30" customFormat="1" ht="18.75">
      <c r="A6" s="59"/>
      <c r="B6" s="371" t="s">
        <v>690</v>
      </c>
      <c r="C6" s="375"/>
      <c r="D6" s="375"/>
      <c r="E6" s="375"/>
      <c r="F6" s="375"/>
      <c r="G6" s="71"/>
    </row>
    <row r="7" spans="1:7" s="30" customFormat="1" ht="18.75">
      <c r="A7" s="371" t="s">
        <v>174</v>
      </c>
      <c r="B7" s="371"/>
      <c r="C7" s="372"/>
      <c r="D7" s="372"/>
      <c r="E7" s="372"/>
      <c r="F7" s="373"/>
      <c r="G7" s="71"/>
    </row>
    <row r="8" spans="1:7" s="30" customFormat="1" ht="18.75">
      <c r="A8" s="371" t="s">
        <v>664</v>
      </c>
      <c r="B8" s="371"/>
      <c r="C8" s="372"/>
      <c r="D8" s="372"/>
      <c r="E8" s="372"/>
      <c r="F8" s="373"/>
      <c r="G8" s="71"/>
    </row>
    <row r="9" spans="1:7" s="30" customFormat="1" ht="18.75">
      <c r="A9" s="371" t="s">
        <v>816</v>
      </c>
      <c r="B9" s="371"/>
      <c r="C9" s="372"/>
      <c r="D9" s="372"/>
      <c r="E9" s="372"/>
      <c r="F9" s="373"/>
      <c r="G9" s="71"/>
    </row>
    <row r="10" spans="1:7" s="30" customFormat="1" ht="73.5" customHeight="1">
      <c r="A10" s="374" t="s">
        <v>806</v>
      </c>
      <c r="B10" s="374"/>
      <c r="C10" s="374"/>
      <c r="D10" s="374"/>
      <c r="E10" s="374"/>
      <c r="F10" s="374"/>
      <c r="G10" s="71"/>
    </row>
    <row r="11" spans="1:7" s="30" customFormat="1" ht="56.25">
      <c r="A11" s="367" t="s">
        <v>242</v>
      </c>
      <c r="B11" s="368" t="s">
        <v>244</v>
      </c>
      <c r="C11" s="368" t="s">
        <v>245</v>
      </c>
      <c r="D11" s="106" t="s">
        <v>691</v>
      </c>
      <c r="E11" s="367" t="s">
        <v>999</v>
      </c>
      <c r="F11" s="367" t="s">
        <v>691</v>
      </c>
      <c r="G11" s="71"/>
    </row>
    <row r="12" spans="1:7" s="30" customFormat="1" ht="18.75">
      <c r="A12" s="367"/>
      <c r="B12" s="369" t="s">
        <v>692</v>
      </c>
      <c r="C12" s="369" t="s">
        <v>693</v>
      </c>
      <c r="D12" s="107"/>
      <c r="E12" s="367"/>
      <c r="F12" s="367"/>
      <c r="G12" s="71"/>
    </row>
    <row r="13" spans="1:7" s="72" customFormat="1" ht="15">
      <c r="A13" s="108" t="s">
        <v>48</v>
      </c>
      <c r="B13" s="108" t="s">
        <v>75</v>
      </c>
      <c r="C13" s="108" t="s">
        <v>246</v>
      </c>
      <c r="D13" s="108" t="s">
        <v>247</v>
      </c>
      <c r="E13" s="108" t="s">
        <v>247</v>
      </c>
      <c r="F13" s="108" t="s">
        <v>247</v>
      </c>
      <c r="G13" s="71"/>
    </row>
    <row r="14" spans="1:8" s="30" customFormat="1" ht="18.75">
      <c r="A14" s="109" t="s">
        <v>694</v>
      </c>
      <c r="B14" s="110" t="s">
        <v>349</v>
      </c>
      <c r="C14" s="110" t="s">
        <v>349</v>
      </c>
      <c r="D14" s="202">
        <f>D15+D53+D74+D131+D255+D336+D356+D389+D415+D433</f>
        <v>845495.5900000001</v>
      </c>
      <c r="E14" s="202">
        <f>E15+E53+E74+E131+E255+E336+E356+E389+E415+E433+G14</f>
        <v>48.69800000000001</v>
      </c>
      <c r="F14" s="178">
        <f aca="true" t="shared" si="0" ref="F14:F22">D14+E14</f>
        <v>845544.2880000001</v>
      </c>
      <c r="G14" s="111"/>
      <c r="H14" s="111"/>
    </row>
    <row r="15" spans="1:8" s="30" customFormat="1" ht="37.5">
      <c r="A15" s="17" t="s">
        <v>263</v>
      </c>
      <c r="B15" s="135" t="s">
        <v>264</v>
      </c>
      <c r="C15" s="135"/>
      <c r="D15" s="189">
        <f>D16+D29+D34+D39</f>
        <v>6200.451</v>
      </c>
      <c r="E15" s="189">
        <f>E16+E29+E34+E39+E48</f>
        <v>233.3</v>
      </c>
      <c r="F15" s="189">
        <f>F16+F29+F34+F39+F48</f>
        <v>6433.751</v>
      </c>
      <c r="G15" s="61"/>
      <c r="H15" s="91"/>
    </row>
    <row r="16" spans="1:7" s="30" customFormat="1" ht="27.75" customHeight="1">
      <c r="A16" s="23" t="s">
        <v>265</v>
      </c>
      <c r="B16" s="20" t="s">
        <v>266</v>
      </c>
      <c r="C16" s="20"/>
      <c r="D16" s="181">
        <f>D17+D19+D21+D23+D25+D27</f>
        <v>2984.6</v>
      </c>
      <c r="E16" s="181">
        <f>E17+E19+E21+E23+E25+E27</f>
        <v>-100</v>
      </c>
      <c r="F16" s="181">
        <f>E16+D16</f>
        <v>2884.6</v>
      </c>
      <c r="G16" s="61"/>
    </row>
    <row r="17" spans="1:7" s="30" customFormat="1" ht="56.25">
      <c r="A17" s="21" t="s">
        <v>267</v>
      </c>
      <c r="B17" s="20" t="s">
        <v>268</v>
      </c>
      <c r="C17" s="20"/>
      <c r="D17" s="181">
        <f>D18</f>
        <v>1800</v>
      </c>
      <c r="E17" s="182">
        <f>E18</f>
        <v>0</v>
      </c>
      <c r="F17" s="181">
        <f>D17+E17</f>
        <v>1800</v>
      </c>
      <c r="G17" s="61"/>
    </row>
    <row r="18" spans="1:7" s="30" customFormat="1" ht="18.75">
      <c r="A18" s="63" t="s">
        <v>269</v>
      </c>
      <c r="B18" s="20" t="s">
        <v>268</v>
      </c>
      <c r="C18" s="20" t="s">
        <v>270</v>
      </c>
      <c r="D18" s="181">
        <v>1800</v>
      </c>
      <c r="E18" s="182"/>
      <c r="F18" s="181">
        <f t="shared" si="0"/>
        <v>1800</v>
      </c>
      <c r="G18" s="61"/>
    </row>
    <row r="19" spans="1:7" s="30" customFormat="1" ht="56.25">
      <c r="A19" s="63" t="s">
        <v>271</v>
      </c>
      <c r="B19" s="20" t="s">
        <v>272</v>
      </c>
      <c r="C19" s="20"/>
      <c r="D19" s="181">
        <f>D20</f>
        <v>200</v>
      </c>
      <c r="E19" s="182">
        <f>E20</f>
        <v>0</v>
      </c>
      <c r="F19" s="181">
        <f t="shared" si="0"/>
        <v>200</v>
      </c>
      <c r="G19" s="61"/>
    </row>
    <row r="20" spans="1:7" s="30" customFormat="1" ht="18.75">
      <c r="A20" s="63" t="s">
        <v>269</v>
      </c>
      <c r="B20" s="20" t="s">
        <v>272</v>
      </c>
      <c r="C20" s="20" t="s">
        <v>270</v>
      </c>
      <c r="D20" s="181">
        <v>200</v>
      </c>
      <c r="E20" s="182"/>
      <c r="F20" s="181">
        <f t="shared" si="0"/>
        <v>200</v>
      </c>
      <c r="G20" s="61"/>
    </row>
    <row r="21" spans="1:7" s="30" customFormat="1" ht="56.25">
      <c r="A21" s="63" t="s">
        <v>273</v>
      </c>
      <c r="B21" s="20" t="s">
        <v>274</v>
      </c>
      <c r="C21" s="20"/>
      <c r="D21" s="181">
        <f>D22</f>
        <v>400</v>
      </c>
      <c r="E21" s="182">
        <f>E22</f>
        <v>-100</v>
      </c>
      <c r="F21" s="181">
        <f t="shared" si="0"/>
        <v>300</v>
      </c>
      <c r="G21" s="61"/>
    </row>
    <row r="22" spans="1:7" s="30" customFormat="1" ht="18.75">
      <c r="A22" s="63" t="s">
        <v>269</v>
      </c>
      <c r="B22" s="20" t="s">
        <v>274</v>
      </c>
      <c r="C22" s="20" t="s">
        <v>270</v>
      </c>
      <c r="D22" s="181">
        <v>400</v>
      </c>
      <c r="E22" s="182">
        <v>-100</v>
      </c>
      <c r="F22" s="181">
        <f t="shared" si="0"/>
        <v>300</v>
      </c>
      <c r="G22" s="61"/>
    </row>
    <row r="23" spans="1:7" s="30" customFormat="1" ht="37.5">
      <c r="A23" s="79" t="s">
        <v>375</v>
      </c>
      <c r="B23" s="20" t="s">
        <v>376</v>
      </c>
      <c r="C23" s="112"/>
      <c r="D23" s="181">
        <f>D24</f>
        <v>0</v>
      </c>
      <c r="E23" s="182">
        <f>E24</f>
        <v>0</v>
      </c>
      <c r="F23" s="182">
        <f>F24</f>
        <v>0</v>
      </c>
      <c r="G23" s="73"/>
    </row>
    <row r="24" spans="1:7" s="30" customFormat="1" ht="37.5">
      <c r="A24" s="63" t="s">
        <v>377</v>
      </c>
      <c r="B24" s="20" t="s">
        <v>376</v>
      </c>
      <c r="C24" s="20" t="s">
        <v>369</v>
      </c>
      <c r="D24" s="203"/>
      <c r="E24" s="182"/>
      <c r="F24" s="181"/>
      <c r="G24" s="73"/>
    </row>
    <row r="25" spans="1:7" s="30" customFormat="1" ht="18.75">
      <c r="A25" s="89" t="s">
        <v>844</v>
      </c>
      <c r="B25" s="20" t="s">
        <v>836</v>
      </c>
      <c r="C25" s="20"/>
      <c r="D25" s="203">
        <f>D26</f>
        <v>300</v>
      </c>
      <c r="E25" s="182">
        <f>E26</f>
        <v>0</v>
      </c>
      <c r="F25" s="181">
        <f>D25+E25</f>
        <v>300</v>
      </c>
      <c r="G25" s="73"/>
    </row>
    <row r="26" spans="1:7" s="30" customFormat="1" ht="18.75">
      <c r="A26" s="63" t="s">
        <v>269</v>
      </c>
      <c r="B26" s="20" t="s">
        <v>836</v>
      </c>
      <c r="C26" s="20" t="s">
        <v>270</v>
      </c>
      <c r="D26" s="203">
        <v>300</v>
      </c>
      <c r="E26" s="182"/>
      <c r="F26" s="181">
        <f>D26+E26</f>
        <v>300</v>
      </c>
      <c r="G26" s="73"/>
    </row>
    <row r="27" spans="1:7" s="30" customFormat="1" ht="18.75">
      <c r="A27" s="89" t="s">
        <v>853</v>
      </c>
      <c r="B27" s="20" t="s">
        <v>854</v>
      </c>
      <c r="C27" s="20"/>
      <c r="D27" s="203">
        <f>D28</f>
        <v>284.6</v>
      </c>
      <c r="E27" s="182">
        <f>E28</f>
        <v>0</v>
      </c>
      <c r="F27" s="181">
        <f>D27+E27</f>
        <v>284.6</v>
      </c>
      <c r="G27" s="73"/>
    </row>
    <row r="28" spans="1:7" s="30" customFormat="1" ht="18.75">
      <c r="A28" s="89" t="s">
        <v>269</v>
      </c>
      <c r="B28" s="20" t="s">
        <v>854</v>
      </c>
      <c r="C28" s="20" t="s">
        <v>270</v>
      </c>
      <c r="D28" s="203">
        <v>284.6</v>
      </c>
      <c r="E28" s="182"/>
      <c r="F28" s="181">
        <f>D28+E28</f>
        <v>284.6</v>
      </c>
      <c r="G28" s="73"/>
    </row>
    <row r="29" spans="1:7" s="30" customFormat="1" ht="39">
      <c r="A29" s="88" t="s">
        <v>695</v>
      </c>
      <c r="B29" s="20" t="s">
        <v>379</v>
      </c>
      <c r="C29" s="20"/>
      <c r="D29" s="181">
        <f>D30+D32</f>
        <v>232</v>
      </c>
      <c r="E29" s="181">
        <f>E30+E32</f>
        <v>0</v>
      </c>
      <c r="F29" s="181">
        <f aca="true" t="shared" si="1" ref="F29:F64">D29+E29</f>
        <v>232</v>
      </c>
      <c r="G29" s="74"/>
    </row>
    <row r="30" spans="1:7" s="30" customFormat="1" ht="37.5">
      <c r="A30" s="63" t="s">
        <v>380</v>
      </c>
      <c r="B30" s="20" t="s">
        <v>381</v>
      </c>
      <c r="C30" s="20"/>
      <c r="D30" s="181">
        <f>D31</f>
        <v>200</v>
      </c>
      <c r="E30" s="181">
        <f>E31</f>
        <v>0</v>
      </c>
      <c r="F30" s="181">
        <f t="shared" si="1"/>
        <v>200</v>
      </c>
      <c r="G30" s="74"/>
    </row>
    <row r="31" spans="1:7" s="30" customFormat="1" ht="18.75">
      <c r="A31" s="63" t="s">
        <v>269</v>
      </c>
      <c r="B31" s="20" t="s">
        <v>381</v>
      </c>
      <c r="C31" s="20" t="s">
        <v>270</v>
      </c>
      <c r="D31" s="181">
        <v>200</v>
      </c>
      <c r="E31" s="181"/>
      <c r="F31" s="181">
        <f t="shared" si="1"/>
        <v>200</v>
      </c>
      <c r="G31" s="74"/>
    </row>
    <row r="32" spans="1:7" s="30" customFormat="1" ht="37.5">
      <c r="A32" s="63" t="s">
        <v>382</v>
      </c>
      <c r="B32" s="20" t="s">
        <v>383</v>
      </c>
      <c r="C32" s="20"/>
      <c r="D32" s="181">
        <f>D33</f>
        <v>32</v>
      </c>
      <c r="E32" s="181">
        <f>E33</f>
        <v>0</v>
      </c>
      <c r="F32" s="181">
        <f t="shared" si="1"/>
        <v>32</v>
      </c>
      <c r="G32" s="74"/>
    </row>
    <row r="33" spans="1:7" s="30" customFormat="1" ht="37.5">
      <c r="A33" s="63" t="s">
        <v>389</v>
      </c>
      <c r="B33" s="20" t="s">
        <v>383</v>
      </c>
      <c r="C33" s="20" t="s">
        <v>369</v>
      </c>
      <c r="D33" s="181">
        <v>32</v>
      </c>
      <c r="E33" s="181"/>
      <c r="F33" s="181">
        <f t="shared" si="1"/>
        <v>32</v>
      </c>
      <c r="G33" s="74"/>
    </row>
    <row r="34" spans="1:7" s="136" customFormat="1" ht="39">
      <c r="A34" s="88" t="s">
        <v>275</v>
      </c>
      <c r="B34" s="22" t="s">
        <v>696</v>
      </c>
      <c r="C34" s="22"/>
      <c r="D34" s="180">
        <f>D35+D37</f>
        <v>534.851</v>
      </c>
      <c r="E34" s="180">
        <f>E35+E37</f>
        <v>0</v>
      </c>
      <c r="F34" s="180">
        <f t="shared" si="1"/>
        <v>534.851</v>
      </c>
      <c r="G34" s="197"/>
    </row>
    <row r="35" spans="1:7" s="136" customFormat="1" ht="37.5">
      <c r="A35" s="89" t="s">
        <v>825</v>
      </c>
      <c r="B35" s="20" t="s">
        <v>807</v>
      </c>
      <c r="C35" s="20"/>
      <c r="D35" s="181">
        <f>D36</f>
        <v>71.43</v>
      </c>
      <c r="E35" s="181">
        <f>E36</f>
        <v>0</v>
      </c>
      <c r="F35" s="181">
        <f t="shared" si="1"/>
        <v>71.43</v>
      </c>
      <c r="G35" s="197"/>
    </row>
    <row r="36" spans="1:7" s="30" customFormat="1" ht="18.75">
      <c r="A36" s="63" t="s">
        <v>269</v>
      </c>
      <c r="B36" s="20" t="s">
        <v>803</v>
      </c>
      <c r="C36" s="20" t="s">
        <v>270</v>
      </c>
      <c r="D36" s="181">
        <v>71.43</v>
      </c>
      <c r="E36" s="181"/>
      <c r="F36" s="181">
        <f t="shared" si="1"/>
        <v>71.43</v>
      </c>
      <c r="G36" s="74"/>
    </row>
    <row r="37" spans="1:7" s="30" customFormat="1" ht="18.75">
      <c r="A37" s="80" t="s">
        <v>852</v>
      </c>
      <c r="B37" s="18" t="s">
        <v>855</v>
      </c>
      <c r="C37" s="89"/>
      <c r="D37" s="181">
        <f>D38</f>
        <v>463.421</v>
      </c>
      <c r="E37" s="181">
        <f>E38</f>
        <v>0</v>
      </c>
      <c r="F37" s="181">
        <f>D37+E37</f>
        <v>463.421</v>
      </c>
      <c r="G37" s="74"/>
    </row>
    <row r="38" spans="1:7" s="30" customFormat="1" ht="18.75">
      <c r="A38" s="89" t="s">
        <v>269</v>
      </c>
      <c r="B38" s="18" t="s">
        <v>855</v>
      </c>
      <c r="C38" s="18" t="s">
        <v>270</v>
      </c>
      <c r="D38" s="181">
        <v>463.421</v>
      </c>
      <c r="E38" s="181"/>
      <c r="F38" s="181">
        <f>D38+E38</f>
        <v>463.421</v>
      </c>
      <c r="G38" s="74"/>
    </row>
    <row r="39" spans="1:7" s="136" customFormat="1" ht="19.5">
      <c r="A39" s="88" t="s">
        <v>277</v>
      </c>
      <c r="B39" s="22" t="s">
        <v>278</v>
      </c>
      <c r="C39" s="22"/>
      <c r="D39" s="180">
        <f>D46+D44+D42+D40</f>
        <v>2449</v>
      </c>
      <c r="E39" s="180">
        <f>E46+E44+E42+E40</f>
        <v>0</v>
      </c>
      <c r="F39" s="180">
        <f t="shared" si="1"/>
        <v>2449</v>
      </c>
      <c r="G39" s="197"/>
    </row>
    <row r="40" spans="1:6" s="96" customFormat="1" ht="37.5">
      <c r="A40" s="186" t="s">
        <v>786</v>
      </c>
      <c r="B40" s="18" t="s">
        <v>787</v>
      </c>
      <c r="C40" s="22"/>
      <c r="D40" s="181">
        <f>D41</f>
        <v>306</v>
      </c>
      <c r="E40" s="181">
        <f>E41</f>
        <v>0</v>
      </c>
      <c r="F40" s="181">
        <f t="shared" si="1"/>
        <v>306</v>
      </c>
    </row>
    <row r="41" spans="1:6" s="96" customFormat="1" ht="31.5" customHeight="1">
      <c r="A41" s="89" t="s">
        <v>259</v>
      </c>
      <c r="B41" s="19" t="s">
        <v>787</v>
      </c>
      <c r="C41" s="20" t="s">
        <v>260</v>
      </c>
      <c r="D41" s="181">
        <v>306</v>
      </c>
      <c r="E41" s="181"/>
      <c r="F41" s="181">
        <f t="shared" si="1"/>
        <v>306</v>
      </c>
    </row>
    <row r="42" spans="1:7" s="30" customFormat="1" ht="35.25" customHeight="1">
      <c r="A42" s="63" t="s">
        <v>775</v>
      </c>
      <c r="B42" s="20" t="s">
        <v>777</v>
      </c>
      <c r="C42" s="20"/>
      <c r="D42" s="181">
        <f>D43</f>
        <v>830</v>
      </c>
      <c r="E42" s="181">
        <f>E43</f>
        <v>0</v>
      </c>
      <c r="F42" s="181">
        <f t="shared" si="1"/>
        <v>830</v>
      </c>
      <c r="G42" s="74"/>
    </row>
    <row r="43" spans="1:7" s="30" customFormat="1" ht="32.25" customHeight="1">
      <c r="A43" s="63" t="s">
        <v>259</v>
      </c>
      <c r="B43" s="20" t="s">
        <v>777</v>
      </c>
      <c r="C43" s="20" t="s">
        <v>260</v>
      </c>
      <c r="D43" s="181">
        <v>830</v>
      </c>
      <c r="E43" s="181"/>
      <c r="F43" s="181">
        <f t="shared" si="1"/>
        <v>830</v>
      </c>
      <c r="G43" s="74"/>
    </row>
    <row r="44" spans="1:7" s="30" customFormat="1" ht="17.25" customHeight="1">
      <c r="A44" s="63" t="s">
        <v>776</v>
      </c>
      <c r="B44" s="20" t="s">
        <v>774</v>
      </c>
      <c r="C44" s="20"/>
      <c r="D44" s="181">
        <f>D45</f>
        <v>113</v>
      </c>
      <c r="E44" s="181">
        <f>E45</f>
        <v>0</v>
      </c>
      <c r="F44" s="181">
        <f t="shared" si="1"/>
        <v>113</v>
      </c>
      <c r="G44" s="74"/>
    </row>
    <row r="45" spans="1:7" s="30" customFormat="1" ht="37.5">
      <c r="A45" s="63" t="s">
        <v>259</v>
      </c>
      <c r="B45" s="20" t="s">
        <v>774</v>
      </c>
      <c r="C45" s="20" t="s">
        <v>260</v>
      </c>
      <c r="D45" s="181">
        <v>113</v>
      </c>
      <c r="E45" s="181"/>
      <c r="F45" s="181">
        <f t="shared" si="1"/>
        <v>113</v>
      </c>
      <c r="G45" s="74"/>
    </row>
    <row r="46" spans="1:7" s="30" customFormat="1" ht="56.25">
      <c r="A46" s="63" t="s">
        <v>279</v>
      </c>
      <c r="B46" s="18" t="s">
        <v>280</v>
      </c>
      <c r="C46" s="18"/>
      <c r="D46" s="182">
        <f>D47</f>
        <v>1200</v>
      </c>
      <c r="E46" s="182">
        <f>E47</f>
        <v>0</v>
      </c>
      <c r="F46" s="181">
        <f t="shared" si="1"/>
        <v>1200</v>
      </c>
      <c r="G46" s="74"/>
    </row>
    <row r="47" spans="1:7" s="30" customFormat="1" ht="18.75">
      <c r="A47" s="63" t="s">
        <v>269</v>
      </c>
      <c r="B47" s="18" t="s">
        <v>280</v>
      </c>
      <c r="C47" s="18" t="s">
        <v>270</v>
      </c>
      <c r="D47" s="182">
        <v>1200</v>
      </c>
      <c r="E47" s="182"/>
      <c r="F47" s="181">
        <f t="shared" si="1"/>
        <v>1200</v>
      </c>
      <c r="G47" s="74"/>
    </row>
    <row r="48" spans="1:7" s="30" customFormat="1" ht="34.5" customHeight="1">
      <c r="A48" s="98" t="s">
        <v>1013</v>
      </c>
      <c r="B48" s="325" t="s">
        <v>1015</v>
      </c>
      <c r="C48" s="99"/>
      <c r="D48" s="179">
        <f>D49+D51</f>
        <v>0</v>
      </c>
      <c r="E48" s="179">
        <f>E49+E51</f>
        <v>333.3</v>
      </c>
      <c r="F48" s="180">
        <f>D48+E48</f>
        <v>333.3</v>
      </c>
      <c r="G48" s="74"/>
    </row>
    <row r="49" spans="1:7" s="30" customFormat="1" ht="15.75" customHeight="1">
      <c r="A49" s="89" t="s">
        <v>1017</v>
      </c>
      <c r="B49" s="18" t="s">
        <v>1014</v>
      </c>
      <c r="C49" s="89"/>
      <c r="D49" s="182"/>
      <c r="E49" s="182">
        <f>E50</f>
        <v>33.3</v>
      </c>
      <c r="F49" s="181">
        <f>D49+E49</f>
        <v>33.3</v>
      </c>
      <c r="G49" s="74"/>
    </row>
    <row r="50" spans="1:7" s="30" customFormat="1" ht="18.75">
      <c r="A50" s="63" t="s">
        <v>613</v>
      </c>
      <c r="B50" s="18" t="s">
        <v>1014</v>
      </c>
      <c r="C50" s="89" t="s">
        <v>601</v>
      </c>
      <c r="D50" s="182"/>
      <c r="E50" s="182">
        <v>33.3</v>
      </c>
      <c r="F50" s="181">
        <f>D50+E50</f>
        <v>33.3</v>
      </c>
      <c r="G50" s="74"/>
    </row>
    <row r="51" spans="1:7" s="30" customFormat="1" ht="32.25" customHeight="1">
      <c r="A51" s="63" t="s">
        <v>994</v>
      </c>
      <c r="B51" s="18" t="s">
        <v>1016</v>
      </c>
      <c r="C51" s="18"/>
      <c r="D51" s="182"/>
      <c r="E51" s="182">
        <f>E52</f>
        <v>300</v>
      </c>
      <c r="F51" s="181">
        <f>D51+E51</f>
        <v>300</v>
      </c>
      <c r="G51" s="74"/>
    </row>
    <row r="52" spans="1:7" s="30" customFormat="1" ht="18.75">
      <c r="A52" s="63" t="s">
        <v>613</v>
      </c>
      <c r="B52" s="18" t="s">
        <v>1016</v>
      </c>
      <c r="C52" s="18" t="s">
        <v>601</v>
      </c>
      <c r="D52" s="182"/>
      <c r="E52" s="182">
        <v>300</v>
      </c>
      <c r="F52" s="181">
        <f>D52+E52</f>
        <v>300</v>
      </c>
      <c r="G52" s="74"/>
    </row>
    <row r="53" spans="1:8" s="30" customFormat="1" ht="32.25" customHeight="1">
      <c r="A53" s="17" t="s">
        <v>456</v>
      </c>
      <c r="B53" s="135" t="s">
        <v>457</v>
      </c>
      <c r="C53" s="135"/>
      <c r="D53" s="189">
        <f>D54</f>
        <v>49097.757</v>
      </c>
      <c r="E53" s="189">
        <f>E54</f>
        <v>100</v>
      </c>
      <c r="F53" s="189">
        <f t="shared" si="1"/>
        <v>49197.757</v>
      </c>
      <c r="G53" s="74"/>
      <c r="H53" s="91"/>
    </row>
    <row r="54" spans="1:7" s="30" customFormat="1" ht="55.5" customHeight="1">
      <c r="A54" s="23" t="s">
        <v>458</v>
      </c>
      <c r="B54" s="22" t="s">
        <v>459</v>
      </c>
      <c r="C54" s="22"/>
      <c r="D54" s="180">
        <f>D55+D58+D60+D71+D69+D63+D67+D65</f>
        <v>49097.757</v>
      </c>
      <c r="E54" s="180">
        <f>E55+E58+E60+E71+E69+E63+E67+E65</f>
        <v>100</v>
      </c>
      <c r="F54" s="180">
        <f t="shared" si="1"/>
        <v>49197.757</v>
      </c>
      <c r="G54" s="74"/>
    </row>
    <row r="55" spans="1:7" s="30" customFormat="1" ht="37.5">
      <c r="A55" s="21" t="s">
        <v>598</v>
      </c>
      <c r="B55" s="20" t="s">
        <v>599</v>
      </c>
      <c r="C55" s="20"/>
      <c r="D55" s="181">
        <f>D57+D56</f>
        <v>4807.370999999999</v>
      </c>
      <c r="E55" s="181">
        <f>E57+E56</f>
        <v>0</v>
      </c>
      <c r="F55" s="181">
        <f t="shared" si="1"/>
        <v>4807.370999999999</v>
      </c>
      <c r="G55" s="74"/>
    </row>
    <row r="56" spans="1:7" s="30" customFormat="1" ht="32.25" customHeight="1">
      <c r="A56" s="89" t="s">
        <v>259</v>
      </c>
      <c r="B56" s="20" t="s">
        <v>998</v>
      </c>
      <c r="C56" s="20" t="s">
        <v>260</v>
      </c>
      <c r="D56" s="181">
        <v>4364.418</v>
      </c>
      <c r="E56" s="181"/>
      <c r="F56" s="181">
        <f>D56+E56</f>
        <v>4364.418</v>
      </c>
      <c r="G56" s="74"/>
    </row>
    <row r="57" spans="1:7" s="30" customFormat="1" ht="18.75">
      <c r="A57" s="63" t="s">
        <v>600</v>
      </c>
      <c r="B57" s="20" t="s">
        <v>599</v>
      </c>
      <c r="C57" s="20" t="s">
        <v>601</v>
      </c>
      <c r="D57" s="181">
        <v>442.953</v>
      </c>
      <c r="E57" s="181"/>
      <c r="F57" s="181">
        <f t="shared" si="1"/>
        <v>442.953</v>
      </c>
      <c r="G57" s="74"/>
    </row>
    <row r="58" spans="1:7" s="30" customFormat="1" ht="18.75">
      <c r="A58" s="21" t="s">
        <v>602</v>
      </c>
      <c r="B58" s="20" t="s">
        <v>603</v>
      </c>
      <c r="C58" s="20"/>
      <c r="D58" s="181">
        <f>D59</f>
        <v>19.77</v>
      </c>
      <c r="E58" s="181">
        <f>E59</f>
        <v>0</v>
      </c>
      <c r="F58" s="181">
        <f t="shared" si="1"/>
        <v>19.77</v>
      </c>
      <c r="G58" s="74"/>
    </row>
    <row r="59" spans="1:7" s="30" customFormat="1" ht="37.5">
      <c r="A59" s="89" t="s">
        <v>259</v>
      </c>
      <c r="B59" s="20" t="s">
        <v>603</v>
      </c>
      <c r="C59" s="20" t="s">
        <v>260</v>
      </c>
      <c r="D59" s="181">
        <v>19.77</v>
      </c>
      <c r="E59" s="181"/>
      <c r="F59" s="181">
        <f t="shared" si="1"/>
        <v>19.77</v>
      </c>
      <c r="G59" s="74"/>
    </row>
    <row r="60" spans="1:7" s="30" customFormat="1" ht="56.25">
      <c r="A60" s="63" t="s">
        <v>604</v>
      </c>
      <c r="B60" s="20" t="s">
        <v>605</v>
      </c>
      <c r="C60" s="20"/>
      <c r="D60" s="181">
        <f>D62+D61</f>
        <v>5671.716</v>
      </c>
      <c r="E60" s="181">
        <f>E62+E61</f>
        <v>0</v>
      </c>
      <c r="F60" s="181">
        <f t="shared" si="1"/>
        <v>5671.716</v>
      </c>
      <c r="G60" s="74"/>
    </row>
    <row r="61" spans="1:9" s="30" customFormat="1" ht="33.75" customHeight="1">
      <c r="A61" s="89" t="s">
        <v>259</v>
      </c>
      <c r="B61" s="20" t="s">
        <v>605</v>
      </c>
      <c r="C61" s="20" t="s">
        <v>260</v>
      </c>
      <c r="D61" s="181">
        <v>0</v>
      </c>
      <c r="E61" s="181"/>
      <c r="F61" s="181">
        <f>D61+E61</f>
        <v>0</v>
      </c>
      <c r="G61" s="370"/>
      <c r="H61" s="360"/>
      <c r="I61" s="360"/>
    </row>
    <row r="62" spans="1:7" s="30" customFormat="1" ht="15.75" customHeight="1">
      <c r="A62" s="63" t="s">
        <v>600</v>
      </c>
      <c r="B62" s="20" t="s">
        <v>605</v>
      </c>
      <c r="C62" s="20" t="s">
        <v>601</v>
      </c>
      <c r="D62" s="181">
        <v>5671.716</v>
      </c>
      <c r="E62" s="181"/>
      <c r="F62" s="181">
        <f t="shared" si="1"/>
        <v>5671.716</v>
      </c>
      <c r="G62" s="74"/>
    </row>
    <row r="63" spans="1:6" s="96" customFormat="1" ht="18.75">
      <c r="A63" s="21" t="s">
        <v>460</v>
      </c>
      <c r="B63" s="19" t="s">
        <v>785</v>
      </c>
      <c r="C63" s="19"/>
      <c r="D63" s="181">
        <f>D64</f>
        <v>26000</v>
      </c>
      <c r="E63" s="181">
        <f>E64</f>
        <v>0</v>
      </c>
      <c r="F63" s="181">
        <f t="shared" si="1"/>
        <v>26000</v>
      </c>
    </row>
    <row r="64" spans="1:6" s="96" customFormat="1" ht="37.5">
      <c r="A64" s="89" t="s">
        <v>259</v>
      </c>
      <c r="B64" s="19" t="s">
        <v>785</v>
      </c>
      <c r="C64" s="19" t="s">
        <v>260</v>
      </c>
      <c r="D64" s="181">
        <v>26000</v>
      </c>
      <c r="E64" s="181"/>
      <c r="F64" s="181">
        <f t="shared" si="1"/>
        <v>26000</v>
      </c>
    </row>
    <row r="65" spans="1:6" s="96" customFormat="1" ht="37.5">
      <c r="A65" s="89" t="s">
        <v>1005</v>
      </c>
      <c r="B65" s="19" t="s">
        <v>1004</v>
      </c>
      <c r="C65" s="19"/>
      <c r="D65" s="181">
        <f>D66</f>
        <v>0</v>
      </c>
      <c r="E65" s="181">
        <f>E66</f>
        <v>100</v>
      </c>
      <c r="F65" s="181">
        <f>D65+E65</f>
        <v>100</v>
      </c>
    </row>
    <row r="66" spans="1:6" s="96" customFormat="1" ht="18.75">
      <c r="A66" s="63" t="s">
        <v>269</v>
      </c>
      <c r="B66" s="19" t="s">
        <v>1004</v>
      </c>
      <c r="C66" s="19" t="s">
        <v>270</v>
      </c>
      <c r="D66" s="181"/>
      <c r="E66" s="181">
        <v>100</v>
      </c>
      <c r="F66" s="181">
        <f>D66+E66</f>
        <v>100</v>
      </c>
    </row>
    <row r="67" spans="1:6" s="96" customFormat="1" ht="37.5">
      <c r="A67" s="186" t="s">
        <v>783</v>
      </c>
      <c r="B67" s="19" t="s">
        <v>784</v>
      </c>
      <c r="C67" s="19"/>
      <c r="D67" s="181">
        <f>D68</f>
        <v>0</v>
      </c>
      <c r="E67" s="181">
        <f>E68</f>
        <v>0</v>
      </c>
      <c r="F67" s="181">
        <f aca="true" t="shared" si="2" ref="F67:F95">D67+E67</f>
        <v>0</v>
      </c>
    </row>
    <row r="68" spans="1:6" s="96" customFormat="1" ht="37.5">
      <c r="A68" s="89" t="s">
        <v>259</v>
      </c>
      <c r="B68" s="19" t="s">
        <v>784</v>
      </c>
      <c r="C68" s="19" t="s">
        <v>260</v>
      </c>
      <c r="D68" s="181">
        <v>0</v>
      </c>
      <c r="E68" s="181"/>
      <c r="F68" s="181">
        <f t="shared" si="2"/>
        <v>0</v>
      </c>
    </row>
    <row r="69" spans="1:7" s="30" customFormat="1" ht="54.75" customHeight="1">
      <c r="A69" s="80" t="s">
        <v>188</v>
      </c>
      <c r="B69" s="20" t="s">
        <v>606</v>
      </c>
      <c r="C69" s="20"/>
      <c r="D69" s="181">
        <f>D70</f>
        <v>375.4</v>
      </c>
      <c r="E69" s="181">
        <f>E70</f>
        <v>0</v>
      </c>
      <c r="F69" s="181">
        <f t="shared" si="2"/>
        <v>375.4</v>
      </c>
      <c r="G69" s="74"/>
    </row>
    <row r="70" spans="1:7" s="30" customFormat="1" ht="18.75">
      <c r="A70" s="63" t="s">
        <v>600</v>
      </c>
      <c r="B70" s="20" t="s">
        <v>606</v>
      </c>
      <c r="C70" s="20" t="s">
        <v>601</v>
      </c>
      <c r="D70" s="181">
        <v>375.4</v>
      </c>
      <c r="E70" s="181"/>
      <c r="F70" s="181">
        <f t="shared" si="2"/>
        <v>375.4</v>
      </c>
      <c r="G70" s="74"/>
    </row>
    <row r="71" spans="1:7" s="30" customFormat="1" ht="37.5">
      <c r="A71" s="63" t="s">
        <v>607</v>
      </c>
      <c r="B71" s="20" t="s">
        <v>608</v>
      </c>
      <c r="C71" s="20"/>
      <c r="D71" s="181">
        <f>D73+D72</f>
        <v>12223.5</v>
      </c>
      <c r="E71" s="181">
        <f>E73+E72</f>
        <v>0</v>
      </c>
      <c r="F71" s="181">
        <f t="shared" si="2"/>
        <v>12223.5</v>
      </c>
      <c r="G71" s="74"/>
    </row>
    <row r="72" spans="1:7" s="30" customFormat="1" ht="33.75" customHeight="1">
      <c r="A72" s="89" t="s">
        <v>259</v>
      </c>
      <c r="B72" s="20" t="s">
        <v>608</v>
      </c>
      <c r="C72" s="20" t="s">
        <v>260</v>
      </c>
      <c r="D72" s="181">
        <v>7979.138</v>
      </c>
      <c r="E72" s="181"/>
      <c r="F72" s="181">
        <f>D72+E72</f>
        <v>7979.138</v>
      </c>
      <c r="G72" s="74"/>
    </row>
    <row r="73" spans="1:7" s="30" customFormat="1" ht="18.75">
      <c r="A73" s="63" t="s">
        <v>600</v>
      </c>
      <c r="B73" s="20" t="s">
        <v>608</v>
      </c>
      <c r="C73" s="20" t="s">
        <v>601</v>
      </c>
      <c r="D73" s="181">
        <v>4244.362</v>
      </c>
      <c r="E73" s="181"/>
      <c r="F73" s="181">
        <f t="shared" si="2"/>
        <v>4244.362</v>
      </c>
      <c r="G73" s="74"/>
    </row>
    <row r="74" spans="1:8" s="30" customFormat="1" ht="33.75" customHeight="1">
      <c r="A74" s="17" t="s">
        <v>281</v>
      </c>
      <c r="B74" s="135" t="s">
        <v>282</v>
      </c>
      <c r="C74" s="198"/>
      <c r="D74" s="189">
        <f>D75+D108+D124</f>
        <v>234807.91300000003</v>
      </c>
      <c r="E74" s="189">
        <f>E75+E108+E124</f>
        <v>-333.3</v>
      </c>
      <c r="F74" s="189">
        <f t="shared" si="2"/>
        <v>234474.61300000004</v>
      </c>
      <c r="G74" s="74"/>
      <c r="H74" s="91"/>
    </row>
    <row r="75" spans="1:7" s="30" customFormat="1" ht="35.25" customHeight="1">
      <c r="A75" s="23" t="s">
        <v>461</v>
      </c>
      <c r="B75" s="20" t="s">
        <v>462</v>
      </c>
      <c r="C75" s="20"/>
      <c r="D75" s="181">
        <f>D76+D79+D81+D84+D86+D88+D90+D93+D96+D98+D100+D102+D104+D106</f>
        <v>218519.00900000002</v>
      </c>
      <c r="E75" s="181">
        <f>E76+E79+E81+E84+E86+E88+E90+E93+E96+E98+E100+E102+E104+E106</f>
        <v>0</v>
      </c>
      <c r="F75" s="181">
        <f t="shared" si="2"/>
        <v>218519.00900000002</v>
      </c>
      <c r="G75" s="74"/>
    </row>
    <row r="76" spans="1:7" s="30" customFormat="1" ht="56.25">
      <c r="A76" s="63" t="s">
        <v>697</v>
      </c>
      <c r="B76" s="20" t="s">
        <v>463</v>
      </c>
      <c r="C76" s="20"/>
      <c r="D76" s="181">
        <f>D77+D78</f>
        <v>0</v>
      </c>
      <c r="E76" s="181">
        <f>E77+E78</f>
        <v>0</v>
      </c>
      <c r="F76" s="181">
        <f t="shared" si="2"/>
        <v>0</v>
      </c>
      <c r="G76" s="74"/>
    </row>
    <row r="77" spans="1:7" s="30" customFormat="1" ht="18.75">
      <c r="A77" s="63" t="s">
        <v>600</v>
      </c>
      <c r="B77" s="20" t="s">
        <v>463</v>
      </c>
      <c r="C77" s="20" t="s">
        <v>601</v>
      </c>
      <c r="D77" s="181"/>
      <c r="E77" s="181"/>
      <c r="F77" s="181">
        <f t="shared" si="2"/>
        <v>0</v>
      </c>
      <c r="G77" s="74"/>
    </row>
    <row r="78" spans="1:7" s="30" customFormat="1" ht="18.75">
      <c r="A78" s="63" t="s">
        <v>269</v>
      </c>
      <c r="B78" s="20" t="s">
        <v>463</v>
      </c>
      <c r="C78" s="20" t="s">
        <v>270</v>
      </c>
      <c r="D78" s="181">
        <v>0</v>
      </c>
      <c r="E78" s="181"/>
      <c r="F78" s="181">
        <f t="shared" si="2"/>
        <v>0</v>
      </c>
      <c r="G78" s="74"/>
    </row>
    <row r="79" spans="1:7" s="30" customFormat="1" ht="75">
      <c r="A79" s="63" t="s">
        <v>845</v>
      </c>
      <c r="B79" s="18" t="s">
        <v>464</v>
      </c>
      <c r="C79" s="20"/>
      <c r="D79" s="181">
        <f>D80</f>
        <v>1000.716</v>
      </c>
      <c r="E79" s="181">
        <f>E80</f>
        <v>0</v>
      </c>
      <c r="F79" s="181">
        <f t="shared" si="2"/>
        <v>1000.716</v>
      </c>
      <c r="G79" s="74"/>
    </row>
    <row r="80" spans="1:7" s="30" customFormat="1" ht="37.5">
      <c r="A80" s="63" t="s">
        <v>259</v>
      </c>
      <c r="B80" s="18" t="s">
        <v>464</v>
      </c>
      <c r="C80" s="20" t="s">
        <v>260</v>
      </c>
      <c r="D80" s="181">
        <v>1000.716</v>
      </c>
      <c r="E80" s="190"/>
      <c r="F80" s="181">
        <f t="shared" si="2"/>
        <v>1000.716</v>
      </c>
      <c r="G80" s="74"/>
    </row>
    <row r="81" spans="1:7" s="30" customFormat="1" ht="18.75">
      <c r="A81" s="63" t="s">
        <v>465</v>
      </c>
      <c r="B81" s="18" t="s">
        <v>466</v>
      </c>
      <c r="C81" s="20"/>
      <c r="D81" s="181">
        <f>D82</f>
        <v>500</v>
      </c>
      <c r="E81" s="181">
        <f>E82+E83</f>
        <v>0</v>
      </c>
      <c r="F81" s="181">
        <f t="shared" si="2"/>
        <v>500</v>
      </c>
      <c r="G81" s="74"/>
    </row>
    <row r="82" spans="1:7" s="30" customFormat="1" ht="37.5">
      <c r="A82" s="63" t="s">
        <v>259</v>
      </c>
      <c r="B82" s="18" t="s">
        <v>466</v>
      </c>
      <c r="C82" s="20" t="s">
        <v>260</v>
      </c>
      <c r="D82" s="181">
        <v>500</v>
      </c>
      <c r="E82" s="181"/>
      <c r="F82" s="181">
        <f t="shared" si="2"/>
        <v>500</v>
      </c>
      <c r="G82" s="74"/>
    </row>
    <row r="83" spans="1:7" s="30" customFormat="1" ht="18.75">
      <c r="A83" s="63" t="s">
        <v>305</v>
      </c>
      <c r="B83" s="18" t="s">
        <v>466</v>
      </c>
      <c r="C83" s="20" t="s">
        <v>306</v>
      </c>
      <c r="D83" s="181">
        <v>0</v>
      </c>
      <c r="E83" s="181">
        <v>0</v>
      </c>
      <c r="F83" s="181">
        <f t="shared" si="2"/>
        <v>0</v>
      </c>
      <c r="G83" s="74"/>
    </row>
    <row r="84" spans="1:7" s="30" customFormat="1" ht="18.75">
      <c r="A84" s="63" t="s">
        <v>468</v>
      </c>
      <c r="B84" s="20" t="s">
        <v>469</v>
      </c>
      <c r="C84" s="20"/>
      <c r="D84" s="181">
        <f>D85</f>
        <v>1864.257</v>
      </c>
      <c r="E84" s="181">
        <f>E85</f>
        <v>0</v>
      </c>
      <c r="F84" s="181">
        <f t="shared" si="2"/>
        <v>1864.257</v>
      </c>
      <c r="G84" s="74"/>
    </row>
    <row r="85" spans="1:7" s="30" customFormat="1" ht="37.5">
      <c r="A85" s="63" t="s">
        <v>431</v>
      </c>
      <c r="B85" s="20" t="s">
        <v>469</v>
      </c>
      <c r="C85" s="20" t="s">
        <v>285</v>
      </c>
      <c r="D85" s="181">
        <v>1864.257</v>
      </c>
      <c r="E85" s="181"/>
      <c r="F85" s="181">
        <f t="shared" si="2"/>
        <v>1864.257</v>
      </c>
      <c r="G85" s="74"/>
    </row>
    <row r="86" spans="1:7" s="30" customFormat="1" ht="56.25">
      <c r="A86" s="76" t="s">
        <v>470</v>
      </c>
      <c r="B86" s="18" t="s">
        <v>471</v>
      </c>
      <c r="C86" s="18"/>
      <c r="D86" s="181">
        <f>D87</f>
        <v>3380.4</v>
      </c>
      <c r="E86" s="182">
        <f>E87</f>
        <v>0</v>
      </c>
      <c r="F86" s="181">
        <f t="shared" si="2"/>
        <v>3380.4</v>
      </c>
      <c r="G86" s="74"/>
    </row>
    <row r="87" spans="1:7" s="30" customFormat="1" ht="37.5">
      <c r="A87" s="63" t="s">
        <v>431</v>
      </c>
      <c r="B87" s="18" t="s">
        <v>471</v>
      </c>
      <c r="C87" s="18" t="s">
        <v>285</v>
      </c>
      <c r="D87" s="181">
        <v>3380.4</v>
      </c>
      <c r="E87" s="287"/>
      <c r="F87" s="181">
        <f t="shared" si="2"/>
        <v>3380.4</v>
      </c>
      <c r="G87" s="74"/>
    </row>
    <row r="88" spans="1:7" s="30" customFormat="1" ht="75">
      <c r="A88" s="63" t="s">
        <v>472</v>
      </c>
      <c r="B88" s="18" t="s">
        <v>473</v>
      </c>
      <c r="C88" s="18" t="s">
        <v>349</v>
      </c>
      <c r="D88" s="182">
        <f>D89</f>
        <v>1244.3</v>
      </c>
      <c r="E88" s="181">
        <f>E89</f>
        <v>0</v>
      </c>
      <c r="F88" s="181">
        <f t="shared" si="2"/>
        <v>1244.3</v>
      </c>
      <c r="G88" s="74"/>
    </row>
    <row r="89" spans="1:7" s="30" customFormat="1" ht="18.75">
      <c r="A89" s="63" t="s">
        <v>305</v>
      </c>
      <c r="B89" s="18" t="s">
        <v>473</v>
      </c>
      <c r="C89" s="18" t="s">
        <v>306</v>
      </c>
      <c r="D89" s="182">
        <v>1244.3</v>
      </c>
      <c r="E89" s="181"/>
      <c r="F89" s="181">
        <f t="shared" si="2"/>
        <v>1244.3</v>
      </c>
      <c r="G89" s="74"/>
    </row>
    <row r="90" spans="1:7" s="30" customFormat="1" ht="112.5">
      <c r="A90" s="84" t="s">
        <v>474</v>
      </c>
      <c r="B90" s="18" t="s">
        <v>475</v>
      </c>
      <c r="C90" s="18" t="s">
        <v>349</v>
      </c>
      <c r="D90" s="182">
        <f>D92</f>
        <v>5861.7</v>
      </c>
      <c r="E90" s="181">
        <f>E91+E92</f>
        <v>0</v>
      </c>
      <c r="F90" s="181">
        <f t="shared" si="2"/>
        <v>5861.7</v>
      </c>
      <c r="G90" s="74"/>
    </row>
    <row r="91" spans="1:7" s="30" customFormat="1" ht="18.75">
      <c r="A91" s="63" t="s">
        <v>305</v>
      </c>
      <c r="B91" s="18" t="s">
        <v>475</v>
      </c>
      <c r="C91" s="18" t="s">
        <v>306</v>
      </c>
      <c r="D91" s="182"/>
      <c r="E91" s="181">
        <v>0</v>
      </c>
      <c r="F91" s="181">
        <f t="shared" si="2"/>
        <v>0</v>
      </c>
      <c r="G91" s="74"/>
    </row>
    <row r="92" spans="1:7" s="30" customFormat="1" ht="37.5">
      <c r="A92" s="63" t="s">
        <v>431</v>
      </c>
      <c r="B92" s="18" t="s">
        <v>475</v>
      </c>
      <c r="C92" s="18" t="s">
        <v>285</v>
      </c>
      <c r="D92" s="181">
        <v>5861.7</v>
      </c>
      <c r="E92" s="182"/>
      <c r="F92" s="181">
        <f t="shared" si="2"/>
        <v>5861.7</v>
      </c>
      <c r="G92" s="74"/>
    </row>
    <row r="93" spans="1:7" s="30" customFormat="1" ht="93.75">
      <c r="A93" s="84" t="s">
        <v>219</v>
      </c>
      <c r="B93" s="18" t="s">
        <v>476</v>
      </c>
      <c r="C93" s="18" t="s">
        <v>349</v>
      </c>
      <c r="D93" s="182">
        <f>D94+D95</f>
        <v>0</v>
      </c>
      <c r="E93" s="181">
        <f>E94+E95</f>
        <v>0</v>
      </c>
      <c r="F93" s="181">
        <f t="shared" si="2"/>
        <v>0</v>
      </c>
      <c r="G93" s="74"/>
    </row>
    <row r="94" spans="1:7" s="30" customFormat="1" ht="18.75">
      <c r="A94" s="63" t="s">
        <v>305</v>
      </c>
      <c r="B94" s="18" t="s">
        <v>476</v>
      </c>
      <c r="C94" s="18" t="s">
        <v>306</v>
      </c>
      <c r="D94" s="182">
        <v>0</v>
      </c>
      <c r="E94" s="181"/>
      <c r="F94" s="181">
        <f t="shared" si="2"/>
        <v>0</v>
      </c>
      <c r="G94" s="74"/>
    </row>
    <row r="95" spans="1:7" s="30" customFormat="1" ht="37.5">
      <c r="A95" s="63" t="s">
        <v>431</v>
      </c>
      <c r="B95" s="18" t="s">
        <v>476</v>
      </c>
      <c r="C95" s="18" t="s">
        <v>285</v>
      </c>
      <c r="D95" s="182"/>
      <c r="E95" s="181"/>
      <c r="F95" s="181">
        <f t="shared" si="2"/>
        <v>0</v>
      </c>
      <c r="G95" s="74"/>
    </row>
    <row r="96" spans="1:7" s="30" customFormat="1" ht="37.5">
      <c r="A96" s="63" t="s">
        <v>477</v>
      </c>
      <c r="B96" s="18" t="s">
        <v>478</v>
      </c>
      <c r="C96" s="18"/>
      <c r="D96" s="182">
        <f>D97</f>
        <v>31614.13</v>
      </c>
      <c r="E96" s="181">
        <f>E97</f>
        <v>0</v>
      </c>
      <c r="F96" s="181">
        <f>D96+E96</f>
        <v>31614.13</v>
      </c>
      <c r="G96" s="74"/>
    </row>
    <row r="97" spans="1:7" s="30" customFormat="1" ht="37.5">
      <c r="A97" s="63" t="s">
        <v>431</v>
      </c>
      <c r="B97" s="20" t="s">
        <v>478</v>
      </c>
      <c r="C97" s="20" t="s">
        <v>285</v>
      </c>
      <c r="D97" s="181">
        <v>31614.13</v>
      </c>
      <c r="E97" s="181"/>
      <c r="F97" s="181">
        <f aca="true" t="shared" si="3" ref="F97:F115">D97+E97</f>
        <v>31614.13</v>
      </c>
      <c r="G97" s="74"/>
    </row>
    <row r="98" spans="1:7" s="30" customFormat="1" ht="56.25">
      <c r="A98" s="63" t="s">
        <v>479</v>
      </c>
      <c r="B98" s="20" t="s">
        <v>480</v>
      </c>
      <c r="C98" s="20"/>
      <c r="D98" s="181">
        <f>D99</f>
        <v>56102.168</v>
      </c>
      <c r="E98" s="181">
        <f>E99</f>
        <v>0</v>
      </c>
      <c r="F98" s="181">
        <f t="shared" si="3"/>
        <v>56102.168</v>
      </c>
      <c r="G98" s="74"/>
    </row>
    <row r="99" spans="1:7" s="30" customFormat="1" ht="37.5">
      <c r="A99" s="63" t="s">
        <v>431</v>
      </c>
      <c r="B99" s="20" t="s">
        <v>480</v>
      </c>
      <c r="C99" s="20" t="s">
        <v>285</v>
      </c>
      <c r="D99" s="181">
        <v>56102.168</v>
      </c>
      <c r="E99" s="181"/>
      <c r="F99" s="181">
        <f t="shared" si="3"/>
        <v>56102.168</v>
      </c>
      <c r="G99" s="74"/>
    </row>
    <row r="100" spans="1:7" s="30" customFormat="1" ht="37.5">
      <c r="A100" s="63" t="s">
        <v>758</v>
      </c>
      <c r="B100" s="20" t="s">
        <v>483</v>
      </c>
      <c r="C100" s="20"/>
      <c r="D100" s="181">
        <f>D101</f>
        <v>10000</v>
      </c>
      <c r="E100" s="181">
        <f>E101</f>
        <v>0</v>
      </c>
      <c r="F100" s="181">
        <f t="shared" si="3"/>
        <v>10000</v>
      </c>
      <c r="G100" s="74"/>
    </row>
    <row r="101" spans="1:7" s="30" customFormat="1" ht="37.5">
      <c r="A101" s="89" t="s">
        <v>389</v>
      </c>
      <c r="B101" s="20" t="s">
        <v>483</v>
      </c>
      <c r="C101" s="20" t="s">
        <v>369</v>
      </c>
      <c r="D101" s="181">
        <v>10000</v>
      </c>
      <c r="E101" s="181"/>
      <c r="F101" s="181">
        <f t="shared" si="3"/>
        <v>10000</v>
      </c>
      <c r="G101" s="74"/>
    </row>
    <row r="102" spans="1:7" s="30" customFormat="1" ht="37.5">
      <c r="A102" s="63" t="s">
        <v>861</v>
      </c>
      <c r="B102" s="20" t="s">
        <v>484</v>
      </c>
      <c r="C102" s="20"/>
      <c r="D102" s="181">
        <f>D103</f>
        <v>24994.447</v>
      </c>
      <c r="E102" s="181">
        <f>E103</f>
        <v>0</v>
      </c>
      <c r="F102" s="181">
        <f t="shared" si="3"/>
        <v>24994.447</v>
      </c>
      <c r="G102" s="74"/>
    </row>
    <row r="103" spans="1:7" s="30" customFormat="1" ht="37.5">
      <c r="A103" s="63" t="s">
        <v>431</v>
      </c>
      <c r="B103" s="20" t="s">
        <v>484</v>
      </c>
      <c r="C103" s="20" t="s">
        <v>285</v>
      </c>
      <c r="D103" s="181">
        <v>24994.447</v>
      </c>
      <c r="E103" s="181"/>
      <c r="F103" s="181">
        <f t="shared" si="3"/>
        <v>24994.447</v>
      </c>
      <c r="G103" s="74"/>
    </row>
    <row r="104" spans="1:7" s="30" customFormat="1" ht="56.25">
      <c r="A104" s="63" t="s">
        <v>698</v>
      </c>
      <c r="B104" s="20" t="s">
        <v>486</v>
      </c>
      <c r="C104" s="20"/>
      <c r="D104" s="181">
        <f>D105</f>
        <v>60154.336</v>
      </c>
      <c r="E104" s="181">
        <f>E105</f>
        <v>0</v>
      </c>
      <c r="F104" s="181">
        <f t="shared" si="3"/>
        <v>60154.336</v>
      </c>
      <c r="G104" s="74"/>
    </row>
    <row r="105" spans="1:7" s="30" customFormat="1" ht="37.5">
      <c r="A105" s="63" t="s">
        <v>431</v>
      </c>
      <c r="B105" s="20" t="s">
        <v>486</v>
      </c>
      <c r="C105" s="20" t="s">
        <v>285</v>
      </c>
      <c r="D105" s="181">
        <v>60154.336</v>
      </c>
      <c r="E105" s="181"/>
      <c r="F105" s="181">
        <f t="shared" si="3"/>
        <v>60154.336</v>
      </c>
      <c r="G105" s="74"/>
    </row>
    <row r="106" spans="1:7" s="30" customFormat="1" ht="56.25">
      <c r="A106" s="63" t="s">
        <v>699</v>
      </c>
      <c r="B106" s="20" t="s">
        <v>486</v>
      </c>
      <c r="C106" s="20"/>
      <c r="D106" s="181">
        <f>D107</f>
        <v>21802.555</v>
      </c>
      <c r="E106" s="181">
        <f>E107</f>
        <v>0</v>
      </c>
      <c r="F106" s="181">
        <f t="shared" si="3"/>
        <v>21802.555</v>
      </c>
      <c r="G106" s="74"/>
    </row>
    <row r="107" spans="1:7" s="30" customFormat="1" ht="37.5">
      <c r="A107" s="63" t="s">
        <v>431</v>
      </c>
      <c r="B107" s="20" t="s">
        <v>486</v>
      </c>
      <c r="C107" s="20" t="s">
        <v>285</v>
      </c>
      <c r="D107" s="181">
        <v>21802.555</v>
      </c>
      <c r="E107" s="181"/>
      <c r="F107" s="181">
        <f t="shared" si="3"/>
        <v>21802.555</v>
      </c>
      <c r="G107" s="74"/>
    </row>
    <row r="108" spans="1:7" s="30" customFormat="1" ht="39">
      <c r="A108" s="88" t="s">
        <v>283</v>
      </c>
      <c r="B108" s="18" t="s">
        <v>284</v>
      </c>
      <c r="C108" s="22"/>
      <c r="D108" s="180">
        <f>D109+D112+D114+D116+D118+D120+D122</f>
        <v>15138.904000000002</v>
      </c>
      <c r="E108" s="180">
        <f>E109+E112+E114+E116+E118+E120+E122</f>
        <v>-333.3</v>
      </c>
      <c r="F108" s="180">
        <f t="shared" si="3"/>
        <v>14805.604000000003</v>
      </c>
      <c r="G108" s="74"/>
    </row>
    <row r="109" spans="1:7" s="30" customFormat="1" ht="18.75">
      <c r="A109" s="63" t="s">
        <v>609</v>
      </c>
      <c r="B109" s="18" t="s">
        <v>610</v>
      </c>
      <c r="C109" s="18" t="s">
        <v>349</v>
      </c>
      <c r="D109" s="182">
        <f>D111+D110</f>
        <v>6856.608</v>
      </c>
      <c r="E109" s="181">
        <f>E111+E110</f>
        <v>0</v>
      </c>
      <c r="F109" s="181">
        <f t="shared" si="3"/>
        <v>6856.608</v>
      </c>
      <c r="G109" s="74"/>
    </row>
    <row r="110" spans="1:7" s="30" customFormat="1" ht="37.5">
      <c r="A110" s="63" t="s">
        <v>259</v>
      </c>
      <c r="B110" s="18" t="s">
        <v>610</v>
      </c>
      <c r="C110" s="18" t="s">
        <v>260</v>
      </c>
      <c r="D110" s="182">
        <v>856.608</v>
      </c>
      <c r="E110" s="181"/>
      <c r="F110" s="181">
        <f>D110+E110</f>
        <v>856.608</v>
      </c>
      <c r="G110" s="74"/>
    </row>
    <row r="111" spans="1:7" s="30" customFormat="1" ht="18.75">
      <c r="A111" s="63" t="s">
        <v>600</v>
      </c>
      <c r="B111" s="18" t="s">
        <v>610</v>
      </c>
      <c r="C111" s="18" t="s">
        <v>601</v>
      </c>
      <c r="D111" s="182">
        <v>6000</v>
      </c>
      <c r="E111" s="190"/>
      <c r="F111" s="181">
        <f t="shared" si="3"/>
        <v>6000</v>
      </c>
      <c r="G111" s="74"/>
    </row>
    <row r="112" spans="1:7" s="30" customFormat="1" ht="56.25">
      <c r="A112" s="63" t="s">
        <v>488</v>
      </c>
      <c r="B112" s="18" t="s">
        <v>489</v>
      </c>
      <c r="C112" s="18"/>
      <c r="D112" s="182">
        <f>D113</f>
        <v>3366.2</v>
      </c>
      <c r="E112" s="181">
        <f>E113</f>
        <v>0</v>
      </c>
      <c r="F112" s="181">
        <f t="shared" si="3"/>
        <v>3366.2</v>
      </c>
      <c r="G112" s="74"/>
    </row>
    <row r="113" spans="1:7" s="30" customFormat="1" ht="18.75">
      <c r="A113" s="63" t="s">
        <v>269</v>
      </c>
      <c r="B113" s="18" t="s">
        <v>489</v>
      </c>
      <c r="C113" s="18" t="s">
        <v>270</v>
      </c>
      <c r="D113" s="182">
        <v>3366.2</v>
      </c>
      <c r="E113" s="181"/>
      <c r="F113" s="181">
        <f t="shared" si="3"/>
        <v>3366.2</v>
      </c>
      <c r="G113" s="74"/>
    </row>
    <row r="114" spans="1:7" s="30" customFormat="1" ht="18.75">
      <c r="A114" s="63" t="s">
        <v>490</v>
      </c>
      <c r="B114" s="18" t="s">
        <v>491</v>
      </c>
      <c r="C114" s="18"/>
      <c r="D114" s="182">
        <f>D115</f>
        <v>68.257</v>
      </c>
      <c r="E114" s="181">
        <f>E115</f>
        <v>0</v>
      </c>
      <c r="F114" s="181">
        <f t="shared" si="3"/>
        <v>68.257</v>
      </c>
      <c r="G114" s="74"/>
    </row>
    <row r="115" spans="1:7" s="30" customFormat="1" ht="37.5">
      <c r="A115" s="63" t="s">
        <v>259</v>
      </c>
      <c r="B115" s="18" t="s">
        <v>491</v>
      </c>
      <c r="C115" s="18" t="s">
        <v>260</v>
      </c>
      <c r="D115" s="182">
        <v>68.257</v>
      </c>
      <c r="E115" s="181">
        <f>G229</f>
        <v>0</v>
      </c>
      <c r="F115" s="181">
        <f t="shared" si="3"/>
        <v>68.257</v>
      </c>
      <c r="G115" s="74"/>
    </row>
    <row r="116" spans="1:7" s="30" customFormat="1" ht="18.75">
      <c r="A116" s="63" t="s">
        <v>611</v>
      </c>
      <c r="B116" s="18" t="s">
        <v>612</v>
      </c>
      <c r="C116" s="18"/>
      <c r="D116" s="182">
        <f>D117</f>
        <v>133.2</v>
      </c>
      <c r="E116" s="181">
        <f>E117</f>
        <v>-33.3</v>
      </c>
      <c r="F116" s="181">
        <f>F117</f>
        <v>99.89999999999999</v>
      </c>
      <c r="G116" s="74"/>
    </row>
    <row r="117" spans="1:7" s="30" customFormat="1" ht="18.75">
      <c r="A117" s="63" t="s">
        <v>600</v>
      </c>
      <c r="B117" s="18" t="s">
        <v>612</v>
      </c>
      <c r="C117" s="18" t="s">
        <v>601</v>
      </c>
      <c r="D117" s="182">
        <v>133.2</v>
      </c>
      <c r="E117" s="181">
        <v>-33.3</v>
      </c>
      <c r="F117" s="181">
        <f>D117+E117</f>
        <v>99.89999999999999</v>
      </c>
      <c r="G117" s="74"/>
    </row>
    <row r="118" spans="1:7" s="30" customFormat="1" ht="35.25" customHeight="1">
      <c r="A118" s="63" t="s">
        <v>996</v>
      </c>
      <c r="B118" s="18" t="s">
        <v>615</v>
      </c>
      <c r="C118" s="18"/>
      <c r="D118" s="181">
        <f>D119</f>
        <v>900</v>
      </c>
      <c r="E118" s="182">
        <f>E119</f>
        <v>0</v>
      </c>
      <c r="F118" s="181">
        <f>F119</f>
        <v>900</v>
      </c>
      <c r="G118" s="74"/>
    </row>
    <row r="119" spans="1:7" s="30" customFormat="1" ht="18.75">
      <c r="A119" s="63" t="s">
        <v>613</v>
      </c>
      <c r="B119" s="18" t="s">
        <v>615</v>
      </c>
      <c r="C119" s="18" t="s">
        <v>601</v>
      </c>
      <c r="D119" s="181">
        <v>900</v>
      </c>
      <c r="E119" s="182"/>
      <c r="F119" s="181">
        <f aca="true" t="shared" si="4" ref="F119:F186">D119+E119</f>
        <v>900</v>
      </c>
      <c r="G119" s="74"/>
    </row>
    <row r="120" spans="1:7" s="30" customFormat="1" ht="37.5">
      <c r="A120" s="63" t="s">
        <v>740</v>
      </c>
      <c r="B120" s="18" t="s">
        <v>741</v>
      </c>
      <c r="C120" s="18"/>
      <c r="D120" s="181">
        <f>D121</f>
        <v>3514.639</v>
      </c>
      <c r="E120" s="182">
        <f>E121</f>
        <v>0</v>
      </c>
      <c r="F120" s="181">
        <f t="shared" si="4"/>
        <v>3514.639</v>
      </c>
      <c r="G120" s="74"/>
    </row>
    <row r="121" spans="1:7" s="30" customFormat="1" ht="18.75">
      <c r="A121" s="63" t="s">
        <v>613</v>
      </c>
      <c r="B121" s="18" t="s">
        <v>741</v>
      </c>
      <c r="C121" s="18" t="s">
        <v>601</v>
      </c>
      <c r="D121" s="181">
        <v>3514.639</v>
      </c>
      <c r="E121" s="182"/>
      <c r="F121" s="181">
        <f t="shared" si="4"/>
        <v>3514.639</v>
      </c>
      <c r="G121" s="74"/>
    </row>
    <row r="122" spans="1:7" s="30" customFormat="1" ht="33.75" customHeight="1">
      <c r="A122" s="63" t="s">
        <v>994</v>
      </c>
      <c r="B122" s="18" t="s">
        <v>993</v>
      </c>
      <c r="C122" s="18"/>
      <c r="D122" s="181">
        <f>D123</f>
        <v>300</v>
      </c>
      <c r="E122" s="182">
        <f>E123</f>
        <v>-300</v>
      </c>
      <c r="F122" s="181">
        <f>D122+E122</f>
        <v>0</v>
      </c>
      <c r="G122" s="74"/>
    </row>
    <row r="123" spans="1:7" s="30" customFormat="1" ht="18.75">
      <c r="A123" s="63" t="s">
        <v>613</v>
      </c>
      <c r="B123" s="18" t="s">
        <v>993</v>
      </c>
      <c r="C123" s="18" t="s">
        <v>601</v>
      </c>
      <c r="D123" s="181">
        <v>300</v>
      </c>
      <c r="E123" s="182">
        <v>-300</v>
      </c>
      <c r="F123" s="181">
        <f>D123+E123</f>
        <v>0</v>
      </c>
      <c r="G123" s="74"/>
    </row>
    <row r="124" spans="1:7" s="30" customFormat="1" ht="18.75">
      <c r="A124" s="113" t="s">
        <v>616</v>
      </c>
      <c r="B124" s="18" t="s">
        <v>286</v>
      </c>
      <c r="C124" s="18"/>
      <c r="D124" s="182">
        <f>D125+D127+D129</f>
        <v>1150</v>
      </c>
      <c r="E124" s="181">
        <f>E125+E127+E129</f>
        <v>0</v>
      </c>
      <c r="F124" s="181">
        <f t="shared" si="4"/>
        <v>1150</v>
      </c>
      <c r="G124" s="74"/>
    </row>
    <row r="125" spans="1:7" s="30" customFormat="1" ht="37.5">
      <c r="A125" s="63" t="s">
        <v>617</v>
      </c>
      <c r="B125" s="18" t="s">
        <v>618</v>
      </c>
      <c r="C125" s="18"/>
      <c r="D125" s="182">
        <f>D126</f>
        <v>900</v>
      </c>
      <c r="E125" s="181">
        <f>E126</f>
        <v>0</v>
      </c>
      <c r="F125" s="181">
        <f t="shared" si="4"/>
        <v>900</v>
      </c>
      <c r="G125" s="74"/>
    </row>
    <row r="126" spans="1:7" s="30" customFormat="1" ht="18.75">
      <c r="A126" s="63" t="s">
        <v>600</v>
      </c>
      <c r="B126" s="18" t="s">
        <v>618</v>
      </c>
      <c r="C126" s="18" t="s">
        <v>601</v>
      </c>
      <c r="D126" s="182">
        <v>900</v>
      </c>
      <c r="E126" s="181"/>
      <c r="F126" s="181">
        <f t="shared" si="4"/>
        <v>900</v>
      </c>
      <c r="G126" s="74"/>
    </row>
    <row r="127" spans="1:7" s="30" customFormat="1" ht="37.5">
      <c r="A127" s="21" t="s">
        <v>287</v>
      </c>
      <c r="B127" s="20" t="s">
        <v>288</v>
      </c>
      <c r="C127" s="20"/>
      <c r="D127" s="181">
        <f>D128</f>
        <v>0</v>
      </c>
      <c r="E127" s="182">
        <f>E128</f>
        <v>0</v>
      </c>
      <c r="F127" s="181">
        <f t="shared" si="4"/>
        <v>0</v>
      </c>
      <c r="G127" s="74"/>
    </row>
    <row r="128" spans="1:7" s="30" customFormat="1" ht="37.5">
      <c r="A128" s="63" t="s">
        <v>259</v>
      </c>
      <c r="B128" s="20" t="s">
        <v>288</v>
      </c>
      <c r="C128" s="20" t="s">
        <v>260</v>
      </c>
      <c r="D128" s="181"/>
      <c r="E128" s="182"/>
      <c r="F128" s="181">
        <f t="shared" si="4"/>
        <v>0</v>
      </c>
      <c r="G128" s="74"/>
    </row>
    <row r="129" spans="1:7" s="30" customFormat="1" ht="18.75">
      <c r="A129" s="89" t="s">
        <v>849</v>
      </c>
      <c r="B129" s="133" t="s">
        <v>848</v>
      </c>
      <c r="C129" s="289"/>
      <c r="D129" s="209">
        <f>D130</f>
        <v>250</v>
      </c>
      <c r="E129" s="188">
        <f>E130</f>
        <v>0</v>
      </c>
      <c r="F129" s="189">
        <f>D129+E129</f>
        <v>250</v>
      </c>
      <c r="G129" s="74"/>
    </row>
    <row r="130" spans="1:7" s="30" customFormat="1" ht="37.5">
      <c r="A130" s="89" t="s">
        <v>259</v>
      </c>
      <c r="B130" s="18" t="s">
        <v>848</v>
      </c>
      <c r="C130" s="18" t="s">
        <v>260</v>
      </c>
      <c r="D130" s="210">
        <v>250</v>
      </c>
      <c r="E130" s="182"/>
      <c r="F130" s="181">
        <f>E130</f>
        <v>0</v>
      </c>
      <c r="G130" s="74"/>
    </row>
    <row r="131" spans="1:8" s="30" customFormat="1" ht="39">
      <c r="A131" s="88" t="s">
        <v>501</v>
      </c>
      <c r="B131" s="133" t="s">
        <v>502</v>
      </c>
      <c r="C131" s="133"/>
      <c r="D131" s="188">
        <f>D132+D163+D198+D230+D239+D246</f>
        <v>380492.92799999996</v>
      </c>
      <c r="E131" s="188">
        <f>E132+E163+E198+E230+E239+E246</f>
        <v>0</v>
      </c>
      <c r="F131" s="189">
        <f t="shared" si="4"/>
        <v>380492.92799999996</v>
      </c>
      <c r="G131" s="74"/>
      <c r="H131" s="91"/>
    </row>
    <row r="132" spans="1:7" s="30" customFormat="1" ht="37.5">
      <c r="A132" s="60" t="s">
        <v>503</v>
      </c>
      <c r="B132" s="20" t="s">
        <v>504</v>
      </c>
      <c r="C132" s="114"/>
      <c r="D132" s="203">
        <f>D133+D135+D139+D141+D143+D145+D149+D151+D153+D155+D157+D159+D161+D137</f>
        <v>113392.1</v>
      </c>
      <c r="E132" s="203">
        <f>E133+E135+E139+E141+E143+E145+E149+E151+E153+E155+E157+E159+E161+E137</f>
        <v>0</v>
      </c>
      <c r="F132" s="181">
        <f t="shared" si="4"/>
        <v>113392.1</v>
      </c>
      <c r="G132" s="74"/>
    </row>
    <row r="133" spans="1:7" s="30" customFormat="1" ht="37.5">
      <c r="A133" s="21" t="s">
        <v>505</v>
      </c>
      <c r="B133" s="20" t="s">
        <v>506</v>
      </c>
      <c r="C133" s="20"/>
      <c r="D133" s="181">
        <f>D134</f>
        <v>38661.3</v>
      </c>
      <c r="E133" s="181">
        <f>E134</f>
        <v>-29.182</v>
      </c>
      <c r="F133" s="181">
        <f t="shared" si="4"/>
        <v>38632.118</v>
      </c>
      <c r="G133" s="74"/>
    </row>
    <row r="134" spans="1:7" s="30" customFormat="1" ht="37.5">
      <c r="A134" s="63" t="s">
        <v>389</v>
      </c>
      <c r="B134" s="20" t="s">
        <v>506</v>
      </c>
      <c r="C134" s="20" t="s">
        <v>369</v>
      </c>
      <c r="D134" s="181">
        <v>38661.3</v>
      </c>
      <c r="E134" s="181">
        <v>-29.182</v>
      </c>
      <c r="F134" s="181">
        <f t="shared" si="4"/>
        <v>38632.118</v>
      </c>
      <c r="G134" s="74">
        <v>29181.82</v>
      </c>
    </row>
    <row r="135" spans="1:7" s="30" customFormat="1" ht="37.5">
      <c r="A135" s="26" t="s">
        <v>700</v>
      </c>
      <c r="B135" s="20" t="s">
        <v>508</v>
      </c>
      <c r="C135" s="20"/>
      <c r="D135" s="181">
        <f>D136</f>
        <v>0</v>
      </c>
      <c r="E135" s="181">
        <f>E136</f>
        <v>0</v>
      </c>
      <c r="F135" s="181">
        <f t="shared" si="4"/>
        <v>0</v>
      </c>
      <c r="G135" s="74"/>
    </row>
    <row r="136" spans="1:7" s="30" customFormat="1" ht="37.5">
      <c r="A136" s="63" t="s">
        <v>389</v>
      </c>
      <c r="B136" s="20" t="s">
        <v>508</v>
      </c>
      <c r="C136" s="20" t="s">
        <v>369</v>
      </c>
      <c r="D136" s="181">
        <v>0</v>
      </c>
      <c r="E136" s="181">
        <f>'[1]расходы 2015'!E292</f>
        <v>0</v>
      </c>
      <c r="F136" s="181">
        <f t="shared" si="4"/>
        <v>0</v>
      </c>
      <c r="G136" s="74"/>
    </row>
    <row r="137" spans="1:7" s="30" customFormat="1" ht="37.5">
      <c r="A137" s="89" t="s">
        <v>517</v>
      </c>
      <c r="B137" s="20" t="s">
        <v>850</v>
      </c>
      <c r="C137" s="20"/>
      <c r="D137" s="181">
        <f>D138</f>
        <v>1050</v>
      </c>
      <c r="E137" s="181">
        <f>E138</f>
        <v>29.182</v>
      </c>
      <c r="F137" s="181">
        <f>D137+E137</f>
        <v>1079.182</v>
      </c>
      <c r="G137" s="74"/>
    </row>
    <row r="138" spans="1:7" s="30" customFormat="1" ht="37.5">
      <c r="A138" s="63" t="s">
        <v>389</v>
      </c>
      <c r="B138" s="20" t="s">
        <v>850</v>
      </c>
      <c r="C138" s="20" t="s">
        <v>369</v>
      </c>
      <c r="D138" s="181">
        <v>1050</v>
      </c>
      <c r="E138" s="181">
        <v>29.182</v>
      </c>
      <c r="F138" s="181">
        <f>D138+E138</f>
        <v>1079.182</v>
      </c>
      <c r="G138" s="74">
        <v>29181.82</v>
      </c>
    </row>
    <row r="139" spans="1:7" s="30" customFormat="1" ht="37.5">
      <c r="A139" s="63" t="s">
        <v>509</v>
      </c>
      <c r="B139" s="20" t="s">
        <v>510</v>
      </c>
      <c r="C139" s="20"/>
      <c r="D139" s="181">
        <f>D140</f>
        <v>730</v>
      </c>
      <c r="E139" s="181">
        <f>E140</f>
        <v>0</v>
      </c>
      <c r="F139" s="181">
        <f t="shared" si="4"/>
        <v>730</v>
      </c>
      <c r="G139" s="74"/>
    </row>
    <row r="140" spans="1:7" s="30" customFormat="1" ht="37.5">
      <c r="A140" s="63" t="s">
        <v>389</v>
      </c>
      <c r="B140" s="20" t="s">
        <v>510</v>
      </c>
      <c r="C140" s="24">
        <v>600</v>
      </c>
      <c r="D140" s="181">
        <v>730</v>
      </c>
      <c r="E140" s="181"/>
      <c r="F140" s="181">
        <f t="shared" si="4"/>
        <v>730</v>
      </c>
      <c r="G140" s="74"/>
    </row>
    <row r="141" spans="1:7" s="30" customFormat="1" ht="37.5">
      <c r="A141" s="63" t="s">
        <v>511</v>
      </c>
      <c r="B141" s="20" t="s">
        <v>512</v>
      </c>
      <c r="C141" s="20"/>
      <c r="D141" s="181">
        <f>D142</f>
        <v>0</v>
      </c>
      <c r="E141" s="181">
        <f>E142</f>
        <v>0</v>
      </c>
      <c r="F141" s="181">
        <f t="shared" si="4"/>
        <v>0</v>
      </c>
      <c r="G141" s="74"/>
    </row>
    <row r="142" spans="1:7" s="30" customFormat="1" ht="37.5">
      <c r="A142" s="63" t="s">
        <v>389</v>
      </c>
      <c r="B142" s="20" t="s">
        <v>512</v>
      </c>
      <c r="C142" s="24">
        <v>600</v>
      </c>
      <c r="D142" s="181">
        <v>0</v>
      </c>
      <c r="E142" s="181"/>
      <c r="F142" s="181">
        <f t="shared" si="4"/>
        <v>0</v>
      </c>
      <c r="G142" s="74"/>
    </row>
    <row r="143" spans="1:7" s="30" customFormat="1" ht="18.75">
      <c r="A143" s="63" t="s">
        <v>513</v>
      </c>
      <c r="B143" s="20" t="s">
        <v>514</v>
      </c>
      <c r="C143" s="20"/>
      <c r="D143" s="181">
        <f>D144</f>
        <v>15</v>
      </c>
      <c r="E143" s="181">
        <f>E144</f>
        <v>0</v>
      </c>
      <c r="F143" s="181">
        <f t="shared" si="4"/>
        <v>15</v>
      </c>
      <c r="G143" s="74"/>
    </row>
    <row r="144" spans="1:7" s="30" customFormat="1" ht="37.5">
      <c r="A144" s="63" t="s">
        <v>259</v>
      </c>
      <c r="B144" s="20" t="s">
        <v>514</v>
      </c>
      <c r="C144" s="24">
        <v>200</v>
      </c>
      <c r="D144" s="181">
        <v>15</v>
      </c>
      <c r="E144" s="181"/>
      <c r="F144" s="181">
        <f t="shared" si="4"/>
        <v>15</v>
      </c>
      <c r="G144" s="74"/>
    </row>
    <row r="145" spans="1:7" s="30" customFormat="1" ht="37.5">
      <c r="A145" s="63" t="s">
        <v>701</v>
      </c>
      <c r="B145" s="20" t="s">
        <v>516</v>
      </c>
      <c r="C145" s="20"/>
      <c r="D145" s="181">
        <f>D146+D147+D148</f>
        <v>386</v>
      </c>
      <c r="E145" s="181">
        <f>E146+E147+E148</f>
        <v>0</v>
      </c>
      <c r="F145" s="181">
        <f>D145+E145</f>
        <v>386</v>
      </c>
      <c r="G145" s="74"/>
    </row>
    <row r="146" spans="1:7" s="30" customFormat="1" ht="37.5">
      <c r="A146" s="63" t="s">
        <v>259</v>
      </c>
      <c r="B146" s="20" t="s">
        <v>516</v>
      </c>
      <c r="C146" s="20" t="s">
        <v>260</v>
      </c>
      <c r="D146" s="181">
        <v>80</v>
      </c>
      <c r="E146" s="181"/>
      <c r="F146" s="181">
        <f t="shared" si="4"/>
        <v>80</v>
      </c>
      <c r="G146" s="74"/>
    </row>
    <row r="147" spans="1:7" s="30" customFormat="1" ht="18.75">
      <c r="A147" s="63" t="s">
        <v>305</v>
      </c>
      <c r="B147" s="20" t="s">
        <v>516</v>
      </c>
      <c r="C147" s="20" t="s">
        <v>306</v>
      </c>
      <c r="D147" s="181"/>
      <c r="E147" s="181">
        <f>'[1]расходы 2015'!E301</f>
        <v>0</v>
      </c>
      <c r="F147" s="181">
        <f>D147+E147</f>
        <v>0</v>
      </c>
      <c r="G147" s="74"/>
    </row>
    <row r="148" spans="1:7" s="30" customFormat="1" ht="37.5">
      <c r="A148" s="63" t="s">
        <v>389</v>
      </c>
      <c r="B148" s="20" t="s">
        <v>516</v>
      </c>
      <c r="C148" s="20" t="s">
        <v>369</v>
      </c>
      <c r="D148" s="181">
        <v>306</v>
      </c>
      <c r="E148" s="181"/>
      <c r="F148" s="181">
        <f>D148+E148</f>
        <v>306</v>
      </c>
      <c r="G148" s="74"/>
    </row>
    <row r="149" spans="1:7" s="30" customFormat="1" ht="37.5">
      <c r="A149" s="63" t="s">
        <v>517</v>
      </c>
      <c r="B149" s="20" t="s">
        <v>518</v>
      </c>
      <c r="C149" s="20"/>
      <c r="D149" s="181">
        <f>D150</f>
        <v>0</v>
      </c>
      <c r="E149" s="181">
        <f>E150</f>
        <v>0</v>
      </c>
      <c r="F149" s="181">
        <f>F150</f>
        <v>0</v>
      </c>
      <c r="G149" s="74"/>
    </row>
    <row r="150" spans="1:7" s="30" customFormat="1" ht="37.5">
      <c r="A150" s="63" t="s">
        <v>389</v>
      </c>
      <c r="B150" s="20" t="s">
        <v>518</v>
      </c>
      <c r="C150" s="20" t="s">
        <v>369</v>
      </c>
      <c r="D150" s="181"/>
      <c r="E150" s="181">
        <f>'[1]расходы 2015'!E304</f>
        <v>0</v>
      </c>
      <c r="F150" s="181">
        <f>D150+E150</f>
        <v>0</v>
      </c>
      <c r="G150" s="74"/>
    </row>
    <row r="151" spans="1:7" s="30" customFormat="1" ht="37.5">
      <c r="A151" s="63" t="s">
        <v>737</v>
      </c>
      <c r="B151" s="20" t="s">
        <v>738</v>
      </c>
      <c r="C151" s="20"/>
      <c r="D151" s="181">
        <f>D152</f>
        <v>78.7</v>
      </c>
      <c r="E151" s="181">
        <f>E152</f>
        <v>0</v>
      </c>
      <c r="F151" s="181">
        <f>F152</f>
        <v>78.7</v>
      </c>
      <c r="G151" s="74"/>
    </row>
    <row r="152" spans="1:7" s="30" customFormat="1" ht="37.5">
      <c r="A152" s="63" t="s">
        <v>389</v>
      </c>
      <c r="B152" s="20" t="s">
        <v>738</v>
      </c>
      <c r="C152" s="20" t="s">
        <v>369</v>
      </c>
      <c r="D152" s="181">
        <v>78.7</v>
      </c>
      <c r="E152" s="181"/>
      <c r="F152" s="181">
        <f aca="true" t="shared" si="5" ref="F152:F158">D152+E152</f>
        <v>78.7</v>
      </c>
      <c r="G152" s="74"/>
    </row>
    <row r="153" spans="1:6" s="96" customFormat="1" ht="18.75">
      <c r="A153" s="186" t="s">
        <v>794</v>
      </c>
      <c r="B153" s="20" t="s">
        <v>795</v>
      </c>
      <c r="C153" s="20"/>
      <c r="D153" s="181">
        <f>D154</f>
        <v>94.5</v>
      </c>
      <c r="E153" s="181">
        <f>E154</f>
        <v>0</v>
      </c>
      <c r="F153" s="181">
        <f t="shared" si="5"/>
        <v>94.5</v>
      </c>
    </row>
    <row r="154" spans="1:6" s="96" customFormat="1" ht="37.5">
      <c r="A154" s="89" t="s">
        <v>389</v>
      </c>
      <c r="B154" s="20" t="s">
        <v>795</v>
      </c>
      <c r="C154" s="20" t="s">
        <v>369</v>
      </c>
      <c r="D154" s="181">
        <v>94.5</v>
      </c>
      <c r="E154" s="181"/>
      <c r="F154" s="181">
        <f t="shared" si="5"/>
        <v>94.5</v>
      </c>
    </row>
    <row r="155" spans="1:7" s="30" customFormat="1" ht="56.25">
      <c r="A155" s="63" t="s">
        <v>519</v>
      </c>
      <c r="B155" s="20" t="s">
        <v>520</v>
      </c>
      <c r="C155" s="20"/>
      <c r="D155" s="181">
        <f>D156</f>
        <v>0</v>
      </c>
      <c r="E155" s="181">
        <f>E156</f>
        <v>0</v>
      </c>
      <c r="F155" s="181">
        <f t="shared" si="5"/>
        <v>0</v>
      </c>
      <c r="G155" s="74"/>
    </row>
    <row r="156" spans="1:7" s="30" customFormat="1" ht="37.5">
      <c r="A156" s="63" t="s">
        <v>389</v>
      </c>
      <c r="B156" s="20" t="s">
        <v>520</v>
      </c>
      <c r="C156" s="20" t="s">
        <v>369</v>
      </c>
      <c r="D156" s="181"/>
      <c r="E156" s="181">
        <f>'[1]расходы 2015'!E310</f>
        <v>0</v>
      </c>
      <c r="F156" s="181">
        <f t="shared" si="5"/>
        <v>0</v>
      </c>
      <c r="G156" s="74"/>
    </row>
    <row r="157" spans="1:7" s="30" customFormat="1" ht="37.5">
      <c r="A157" s="63" t="s">
        <v>521</v>
      </c>
      <c r="B157" s="20" t="s">
        <v>522</v>
      </c>
      <c r="C157" s="20"/>
      <c r="D157" s="181">
        <f>D158</f>
        <v>0</v>
      </c>
      <c r="E157" s="181">
        <f>E158</f>
        <v>0</v>
      </c>
      <c r="F157" s="181">
        <f t="shared" si="5"/>
        <v>0</v>
      </c>
      <c r="G157" s="74"/>
    </row>
    <row r="158" spans="1:7" s="30" customFormat="1" ht="37.5">
      <c r="A158" s="63" t="s">
        <v>389</v>
      </c>
      <c r="B158" s="20" t="s">
        <v>522</v>
      </c>
      <c r="C158" s="20" t="s">
        <v>369</v>
      </c>
      <c r="D158" s="181"/>
      <c r="E158" s="181">
        <f>'[1]расходы 2015'!E312</f>
        <v>0</v>
      </c>
      <c r="F158" s="181">
        <f t="shared" si="5"/>
        <v>0</v>
      </c>
      <c r="G158" s="74"/>
    </row>
    <row r="159" spans="1:7" s="30" customFormat="1" ht="56.25">
      <c r="A159" s="63" t="s">
        <v>702</v>
      </c>
      <c r="B159" s="18" t="s">
        <v>524</v>
      </c>
      <c r="C159" s="20"/>
      <c r="D159" s="181">
        <f>D160</f>
        <v>67713</v>
      </c>
      <c r="E159" s="181">
        <f>E160</f>
        <v>0</v>
      </c>
      <c r="F159" s="181">
        <f t="shared" si="4"/>
        <v>67713</v>
      </c>
      <c r="G159" s="74"/>
    </row>
    <row r="160" spans="1:7" s="30" customFormat="1" ht="37.5">
      <c r="A160" s="63" t="s">
        <v>389</v>
      </c>
      <c r="B160" s="20" t="s">
        <v>524</v>
      </c>
      <c r="C160" s="20" t="s">
        <v>369</v>
      </c>
      <c r="D160" s="181">
        <v>67713</v>
      </c>
      <c r="E160" s="181"/>
      <c r="F160" s="181">
        <f t="shared" si="4"/>
        <v>67713</v>
      </c>
      <c r="G160" s="74"/>
    </row>
    <row r="161" spans="1:7" s="30" customFormat="1" ht="75">
      <c r="A161" s="63" t="s">
        <v>525</v>
      </c>
      <c r="B161" s="18" t="s">
        <v>526</v>
      </c>
      <c r="C161" s="24"/>
      <c r="D161" s="181">
        <f>D162</f>
        <v>4663.6</v>
      </c>
      <c r="E161" s="181">
        <f>E162</f>
        <v>0</v>
      </c>
      <c r="F161" s="181">
        <f t="shared" si="4"/>
        <v>4663.6</v>
      </c>
      <c r="G161" s="74"/>
    </row>
    <row r="162" spans="1:7" s="30" customFormat="1" ht="37.5">
      <c r="A162" s="63" t="s">
        <v>389</v>
      </c>
      <c r="B162" s="18" t="s">
        <v>526</v>
      </c>
      <c r="C162" s="24">
        <v>600</v>
      </c>
      <c r="D162" s="181">
        <v>4663.6</v>
      </c>
      <c r="E162" s="181"/>
      <c r="F162" s="181">
        <f t="shared" si="4"/>
        <v>4663.6</v>
      </c>
      <c r="G162" s="74"/>
    </row>
    <row r="163" spans="1:7" s="30" customFormat="1" ht="39">
      <c r="A163" s="88" t="s">
        <v>527</v>
      </c>
      <c r="B163" s="18" t="s">
        <v>528</v>
      </c>
      <c r="C163" s="18"/>
      <c r="D163" s="182">
        <f>D164+D166+D168+D170+D172+D174+D176+D179+D182+D185+D188+D190+D192+D194+D196</f>
        <v>223998.228</v>
      </c>
      <c r="E163" s="182">
        <f>E164+E166+E168+E170+E172+E174+E176+E179+E182+E185+E188+E190+E192+E194+E196</f>
        <v>272.044</v>
      </c>
      <c r="F163" s="181">
        <f t="shared" si="4"/>
        <v>224270.272</v>
      </c>
      <c r="G163" s="74"/>
    </row>
    <row r="164" spans="1:7" s="30" customFormat="1" ht="37.5">
      <c r="A164" s="63" t="s">
        <v>703</v>
      </c>
      <c r="B164" s="20" t="s">
        <v>530</v>
      </c>
      <c r="C164" s="20"/>
      <c r="D164" s="181">
        <f>D165</f>
        <v>48669.728</v>
      </c>
      <c r="E164" s="181">
        <f>E165</f>
        <v>0</v>
      </c>
      <c r="F164" s="181">
        <f t="shared" si="4"/>
        <v>48669.728</v>
      </c>
      <c r="G164" s="74"/>
    </row>
    <row r="165" spans="1:7" s="30" customFormat="1" ht="37.5">
      <c r="A165" s="63" t="s">
        <v>389</v>
      </c>
      <c r="B165" s="20" t="s">
        <v>530</v>
      </c>
      <c r="C165" s="20" t="s">
        <v>369</v>
      </c>
      <c r="D165" s="181">
        <v>48669.728</v>
      </c>
      <c r="E165" s="181"/>
      <c r="F165" s="181">
        <f t="shared" si="4"/>
        <v>48669.728</v>
      </c>
      <c r="G165" s="74"/>
    </row>
    <row r="166" spans="1:7" s="30" customFormat="1" ht="18.75">
      <c r="A166" s="63" t="s">
        <v>531</v>
      </c>
      <c r="B166" s="20" t="s">
        <v>532</v>
      </c>
      <c r="C166" s="20"/>
      <c r="D166" s="181">
        <f>D167</f>
        <v>1546.9</v>
      </c>
      <c r="E166" s="181">
        <f>E167</f>
        <v>0</v>
      </c>
      <c r="F166" s="181">
        <f t="shared" si="4"/>
        <v>1546.9</v>
      </c>
      <c r="G166" s="74"/>
    </row>
    <row r="167" spans="1:7" s="30" customFormat="1" ht="37.5">
      <c r="A167" s="63" t="s">
        <v>389</v>
      </c>
      <c r="B167" s="20" t="s">
        <v>532</v>
      </c>
      <c r="C167" s="20" t="s">
        <v>369</v>
      </c>
      <c r="D167" s="181">
        <v>1546.9</v>
      </c>
      <c r="E167" s="181"/>
      <c r="F167" s="181">
        <f t="shared" si="4"/>
        <v>1546.9</v>
      </c>
      <c r="G167" s="74"/>
    </row>
    <row r="168" spans="1:7" s="30" customFormat="1" ht="18.75">
      <c r="A168" s="63" t="s">
        <v>390</v>
      </c>
      <c r="B168" s="20" t="s">
        <v>736</v>
      </c>
      <c r="C168" s="20"/>
      <c r="D168" s="181">
        <f>D169</f>
        <v>1844.64</v>
      </c>
      <c r="E168" s="181">
        <f>E169</f>
        <v>0</v>
      </c>
      <c r="F168" s="181">
        <f>D168+E168</f>
        <v>1844.64</v>
      </c>
      <c r="G168" s="74"/>
    </row>
    <row r="169" spans="1:7" s="30" customFormat="1" ht="37.5">
      <c r="A169" s="63" t="s">
        <v>389</v>
      </c>
      <c r="B169" s="20" t="s">
        <v>736</v>
      </c>
      <c r="C169" s="20" t="s">
        <v>369</v>
      </c>
      <c r="D169" s="181">
        <v>1844.64</v>
      </c>
      <c r="E169" s="181"/>
      <c r="F169" s="181">
        <f>D169+E169</f>
        <v>1844.64</v>
      </c>
      <c r="G169" s="74"/>
    </row>
    <row r="170" spans="1:7" s="30" customFormat="1" ht="37.5">
      <c r="A170" s="63" t="s">
        <v>704</v>
      </c>
      <c r="B170" s="20" t="s">
        <v>534</v>
      </c>
      <c r="C170" s="20"/>
      <c r="D170" s="181">
        <f>D171</f>
        <v>4742.76</v>
      </c>
      <c r="E170" s="181">
        <f>E171</f>
        <v>0</v>
      </c>
      <c r="F170" s="181">
        <f t="shared" si="4"/>
        <v>4742.76</v>
      </c>
      <c r="G170" s="74"/>
    </row>
    <row r="171" spans="1:7" s="30" customFormat="1" ht="37.5">
      <c r="A171" s="63" t="s">
        <v>389</v>
      </c>
      <c r="B171" s="20" t="s">
        <v>534</v>
      </c>
      <c r="C171" s="20" t="s">
        <v>369</v>
      </c>
      <c r="D171" s="181">
        <v>4742.76</v>
      </c>
      <c r="E171" s="181"/>
      <c r="F171" s="181">
        <f t="shared" si="4"/>
        <v>4742.76</v>
      </c>
      <c r="G171" s="74"/>
    </row>
    <row r="172" spans="1:7" s="30" customFormat="1" ht="37.5">
      <c r="A172" s="63" t="s">
        <v>705</v>
      </c>
      <c r="B172" s="20" t="s">
        <v>536</v>
      </c>
      <c r="C172" s="20"/>
      <c r="D172" s="181">
        <f>D173</f>
        <v>1200</v>
      </c>
      <c r="E172" s="181">
        <f>E173</f>
        <v>228.044</v>
      </c>
      <c r="F172" s="181">
        <f t="shared" si="4"/>
        <v>1428.044</v>
      </c>
      <c r="G172" s="74"/>
    </row>
    <row r="173" spans="1:7" s="30" customFormat="1" ht="37.5">
      <c r="A173" s="63" t="s">
        <v>389</v>
      </c>
      <c r="B173" s="20" t="s">
        <v>536</v>
      </c>
      <c r="C173" s="20" t="s">
        <v>369</v>
      </c>
      <c r="D173" s="181">
        <v>1200</v>
      </c>
      <c r="E173" s="181">
        <v>228.044</v>
      </c>
      <c r="F173" s="181">
        <f t="shared" si="4"/>
        <v>1428.044</v>
      </c>
      <c r="G173" s="74"/>
    </row>
    <row r="174" spans="1:7" s="30" customFormat="1" ht="18.75">
      <c r="A174" s="63" t="s">
        <v>537</v>
      </c>
      <c r="B174" s="20" t="s">
        <v>538</v>
      </c>
      <c r="C174" s="20"/>
      <c r="D174" s="181">
        <f>D175</f>
        <v>1195</v>
      </c>
      <c r="E174" s="181">
        <f>E175</f>
        <v>0</v>
      </c>
      <c r="F174" s="181">
        <f t="shared" si="4"/>
        <v>1195</v>
      </c>
      <c r="G174" s="74"/>
    </row>
    <row r="175" spans="1:7" s="30" customFormat="1" ht="37.5">
      <c r="A175" s="63" t="s">
        <v>389</v>
      </c>
      <c r="B175" s="20" t="s">
        <v>538</v>
      </c>
      <c r="C175" s="20" t="s">
        <v>369</v>
      </c>
      <c r="D175" s="181">
        <v>1195</v>
      </c>
      <c r="E175" s="181"/>
      <c r="F175" s="181">
        <f t="shared" si="4"/>
        <v>1195</v>
      </c>
      <c r="G175" s="74"/>
    </row>
    <row r="176" spans="1:7" s="30" customFormat="1" ht="56.25">
      <c r="A176" s="63" t="s">
        <v>706</v>
      </c>
      <c r="B176" s="20" t="s">
        <v>540</v>
      </c>
      <c r="C176" s="20"/>
      <c r="D176" s="181">
        <f>D177+D178</f>
        <v>1200</v>
      </c>
      <c r="E176" s="181">
        <f>E177+E178</f>
        <v>0</v>
      </c>
      <c r="F176" s="181">
        <f t="shared" si="4"/>
        <v>1200</v>
      </c>
      <c r="G176" s="74"/>
    </row>
    <row r="177" spans="1:7" s="30" customFormat="1" ht="37.5">
      <c r="A177" s="63" t="s">
        <v>431</v>
      </c>
      <c r="B177" s="20" t="s">
        <v>540</v>
      </c>
      <c r="C177" s="20" t="s">
        <v>285</v>
      </c>
      <c r="D177" s="181">
        <v>1200</v>
      </c>
      <c r="E177" s="181"/>
      <c r="F177" s="181">
        <f t="shared" si="4"/>
        <v>1200</v>
      </c>
      <c r="G177" s="74"/>
    </row>
    <row r="178" spans="1:7" s="30" customFormat="1" ht="37.5">
      <c r="A178" s="63" t="s">
        <v>389</v>
      </c>
      <c r="B178" s="20" t="s">
        <v>540</v>
      </c>
      <c r="C178" s="20" t="s">
        <v>369</v>
      </c>
      <c r="D178" s="181"/>
      <c r="E178" s="181">
        <f>'[1]расходы 2015'!E332</f>
        <v>0</v>
      </c>
      <c r="F178" s="181">
        <f>D178+E178</f>
        <v>0</v>
      </c>
      <c r="G178" s="74"/>
    </row>
    <row r="179" spans="1:7" s="30" customFormat="1" ht="18.75">
      <c r="A179" s="63" t="s">
        <v>541</v>
      </c>
      <c r="B179" s="20" t="s">
        <v>542</v>
      </c>
      <c r="C179" s="20"/>
      <c r="D179" s="181">
        <f>D180</f>
        <v>18.9</v>
      </c>
      <c r="E179" s="181">
        <f>E180+E181</f>
        <v>0</v>
      </c>
      <c r="F179" s="181">
        <f t="shared" si="4"/>
        <v>18.9</v>
      </c>
      <c r="G179" s="74"/>
    </row>
    <row r="180" spans="1:7" s="30" customFormat="1" ht="37.5">
      <c r="A180" s="63" t="s">
        <v>259</v>
      </c>
      <c r="B180" s="20" t="s">
        <v>542</v>
      </c>
      <c r="C180" s="20" t="s">
        <v>260</v>
      </c>
      <c r="D180" s="181">
        <v>18.9</v>
      </c>
      <c r="E180" s="181"/>
      <c r="F180" s="181">
        <f>D180+E180</f>
        <v>18.9</v>
      </c>
      <c r="G180" s="74"/>
    </row>
    <row r="181" spans="1:7" s="30" customFormat="1" ht="37.5">
      <c r="A181" s="63" t="s">
        <v>389</v>
      </c>
      <c r="B181" s="20" t="s">
        <v>542</v>
      </c>
      <c r="C181" s="20" t="s">
        <v>369</v>
      </c>
      <c r="D181" s="181">
        <v>0</v>
      </c>
      <c r="E181" s="181">
        <f>'[1]расходы 2015'!E335</f>
        <v>0</v>
      </c>
      <c r="F181" s="181">
        <f t="shared" si="4"/>
        <v>0</v>
      </c>
      <c r="G181" s="74"/>
    </row>
    <row r="182" spans="1:7" s="30" customFormat="1" ht="37.5">
      <c r="A182" s="63" t="s">
        <v>707</v>
      </c>
      <c r="B182" s="20" t="s">
        <v>544</v>
      </c>
      <c r="C182" s="20"/>
      <c r="D182" s="181">
        <f>D183+D184</f>
        <v>494.9</v>
      </c>
      <c r="E182" s="181">
        <f>E183+E184</f>
        <v>0</v>
      </c>
      <c r="F182" s="181">
        <f>D182+E182</f>
        <v>494.9</v>
      </c>
      <c r="G182" s="74"/>
    </row>
    <row r="183" spans="1:7" s="30" customFormat="1" ht="37.5">
      <c r="A183" s="63" t="s">
        <v>259</v>
      </c>
      <c r="B183" s="20" t="s">
        <v>544</v>
      </c>
      <c r="C183" s="20" t="s">
        <v>260</v>
      </c>
      <c r="D183" s="181">
        <v>35.9</v>
      </c>
      <c r="E183" s="181"/>
      <c r="F183" s="181">
        <f t="shared" si="4"/>
        <v>35.9</v>
      </c>
      <c r="G183" s="74"/>
    </row>
    <row r="184" spans="1:7" s="30" customFormat="1" ht="37.5">
      <c r="A184" s="63" t="s">
        <v>389</v>
      </c>
      <c r="B184" s="20" t="s">
        <v>544</v>
      </c>
      <c r="C184" s="20" t="s">
        <v>369</v>
      </c>
      <c r="D184" s="181">
        <v>459</v>
      </c>
      <c r="E184" s="181"/>
      <c r="F184" s="181">
        <f>D184+E184</f>
        <v>459</v>
      </c>
      <c r="G184" s="74"/>
    </row>
    <row r="185" spans="1:7" s="30" customFormat="1" ht="18.75">
      <c r="A185" s="63" t="s">
        <v>545</v>
      </c>
      <c r="B185" s="20" t="s">
        <v>546</v>
      </c>
      <c r="C185" s="20"/>
      <c r="D185" s="181">
        <f>D186+D187</f>
        <v>135</v>
      </c>
      <c r="E185" s="181">
        <f>E186+E187</f>
        <v>0</v>
      </c>
      <c r="F185" s="181">
        <f>D185+E185</f>
        <v>135</v>
      </c>
      <c r="G185" s="74"/>
    </row>
    <row r="186" spans="1:7" s="30" customFormat="1" ht="37.5">
      <c r="A186" s="63" t="s">
        <v>259</v>
      </c>
      <c r="B186" s="20" t="s">
        <v>546</v>
      </c>
      <c r="C186" s="20" t="s">
        <v>260</v>
      </c>
      <c r="D186" s="181">
        <v>135</v>
      </c>
      <c r="E186" s="181">
        <v>-60</v>
      </c>
      <c r="F186" s="181">
        <f t="shared" si="4"/>
        <v>75</v>
      </c>
      <c r="G186" s="74"/>
    </row>
    <row r="187" spans="1:7" s="30" customFormat="1" ht="18.75">
      <c r="A187" s="63" t="s">
        <v>305</v>
      </c>
      <c r="B187" s="20" t="s">
        <v>546</v>
      </c>
      <c r="C187" s="20" t="s">
        <v>306</v>
      </c>
      <c r="D187" s="181"/>
      <c r="E187" s="181">
        <v>60</v>
      </c>
      <c r="F187" s="181">
        <f>D187+E187</f>
        <v>60</v>
      </c>
      <c r="G187" s="74"/>
    </row>
    <row r="188" spans="1:7" s="30" customFormat="1" ht="37.5">
      <c r="A188" s="63" t="s">
        <v>811</v>
      </c>
      <c r="B188" s="20" t="s">
        <v>549</v>
      </c>
      <c r="C188" s="20"/>
      <c r="D188" s="181">
        <f>D189</f>
        <v>161</v>
      </c>
      <c r="E188" s="181">
        <f>E189</f>
        <v>44</v>
      </c>
      <c r="F188" s="181">
        <f>D188+E188</f>
        <v>205</v>
      </c>
      <c r="G188" s="74"/>
    </row>
    <row r="189" spans="1:7" s="30" customFormat="1" ht="37.5">
      <c r="A189" s="63" t="s">
        <v>389</v>
      </c>
      <c r="B189" s="20" t="s">
        <v>549</v>
      </c>
      <c r="C189" s="20" t="s">
        <v>369</v>
      </c>
      <c r="D189" s="181">
        <v>161</v>
      </c>
      <c r="E189" s="181">
        <v>44</v>
      </c>
      <c r="F189" s="181">
        <f>D189+E189</f>
        <v>205</v>
      </c>
      <c r="G189" s="74"/>
    </row>
    <row r="190" spans="1:7" s="30" customFormat="1" ht="37.5">
      <c r="A190" s="63" t="s">
        <v>521</v>
      </c>
      <c r="B190" s="20" t="s">
        <v>550</v>
      </c>
      <c r="C190" s="20"/>
      <c r="D190" s="181">
        <f>D191</f>
        <v>0</v>
      </c>
      <c r="E190" s="181">
        <f>E191</f>
        <v>0</v>
      </c>
      <c r="F190" s="181">
        <f>D190+E190</f>
        <v>0</v>
      </c>
      <c r="G190" s="74"/>
    </row>
    <row r="191" spans="1:7" s="30" customFormat="1" ht="37.5">
      <c r="A191" s="63" t="s">
        <v>389</v>
      </c>
      <c r="B191" s="20" t="s">
        <v>550</v>
      </c>
      <c r="C191" s="20" t="s">
        <v>369</v>
      </c>
      <c r="D191" s="181"/>
      <c r="E191" s="181">
        <f>'[1]расходы 2015'!E345</f>
        <v>0</v>
      </c>
      <c r="F191" s="181">
        <f>D191+E191</f>
        <v>0</v>
      </c>
      <c r="G191" s="74"/>
    </row>
    <row r="192" spans="1:7" s="30" customFormat="1" ht="37.5">
      <c r="A192" s="63" t="s">
        <v>523</v>
      </c>
      <c r="B192" s="18" t="s">
        <v>551</v>
      </c>
      <c r="C192" s="20"/>
      <c r="D192" s="181">
        <f>D193</f>
        <v>154542.7</v>
      </c>
      <c r="E192" s="181">
        <f>E193</f>
        <v>0</v>
      </c>
      <c r="F192" s="181">
        <f aca="true" t="shared" si="6" ref="F192:F279">D192+E192</f>
        <v>154542.7</v>
      </c>
      <c r="G192" s="74"/>
    </row>
    <row r="193" spans="1:7" s="30" customFormat="1" ht="37.5">
      <c r="A193" s="63" t="s">
        <v>389</v>
      </c>
      <c r="B193" s="20" t="s">
        <v>551</v>
      </c>
      <c r="C193" s="20" t="s">
        <v>369</v>
      </c>
      <c r="D193" s="181">
        <v>154542.7</v>
      </c>
      <c r="E193" s="181"/>
      <c r="F193" s="181">
        <f t="shared" si="6"/>
        <v>154542.7</v>
      </c>
      <c r="G193" s="74"/>
    </row>
    <row r="194" spans="1:7" s="30" customFormat="1" ht="75">
      <c r="A194" s="63" t="s">
        <v>525</v>
      </c>
      <c r="B194" s="18" t="s">
        <v>552</v>
      </c>
      <c r="C194" s="24"/>
      <c r="D194" s="181">
        <f>D195</f>
        <v>540.8</v>
      </c>
      <c r="E194" s="181">
        <f>E195</f>
        <v>0</v>
      </c>
      <c r="F194" s="181">
        <f t="shared" si="6"/>
        <v>540.8</v>
      </c>
      <c r="G194" s="74"/>
    </row>
    <row r="195" spans="1:7" s="30" customFormat="1" ht="37.5">
      <c r="A195" s="63" t="s">
        <v>389</v>
      </c>
      <c r="B195" s="18" t="s">
        <v>552</v>
      </c>
      <c r="C195" s="24">
        <v>600</v>
      </c>
      <c r="D195" s="181">
        <v>540.8</v>
      </c>
      <c r="E195" s="181"/>
      <c r="F195" s="181">
        <f t="shared" si="6"/>
        <v>540.8</v>
      </c>
      <c r="G195" s="74"/>
    </row>
    <row r="196" spans="1:7" s="30" customFormat="1" ht="56.25">
      <c r="A196" s="63" t="s">
        <v>559</v>
      </c>
      <c r="B196" s="18" t="s">
        <v>560</v>
      </c>
      <c r="C196" s="24"/>
      <c r="D196" s="181">
        <f>D197</f>
        <v>7705.9</v>
      </c>
      <c r="E196" s="181">
        <f>E197</f>
        <v>0</v>
      </c>
      <c r="F196" s="181">
        <f t="shared" si="6"/>
        <v>7705.9</v>
      </c>
      <c r="G196" s="74"/>
    </row>
    <row r="197" spans="1:7" s="30" customFormat="1" ht="37.5">
      <c r="A197" s="63" t="s">
        <v>389</v>
      </c>
      <c r="B197" s="18" t="s">
        <v>560</v>
      </c>
      <c r="C197" s="24">
        <v>600</v>
      </c>
      <c r="D197" s="181">
        <v>7705.9</v>
      </c>
      <c r="E197" s="181"/>
      <c r="F197" s="181">
        <f t="shared" si="6"/>
        <v>7705.9</v>
      </c>
      <c r="G197" s="74"/>
    </row>
    <row r="198" spans="1:7" s="30" customFormat="1" ht="19.5">
      <c r="A198" s="88" t="s">
        <v>561</v>
      </c>
      <c r="B198" s="20" t="s">
        <v>553</v>
      </c>
      <c r="C198" s="20"/>
      <c r="D198" s="181">
        <f>D199+D201+D203+D205+D207+D209+D212+D214+D216+D218+D220+D222+D224+D226+D228</f>
        <v>23515.3</v>
      </c>
      <c r="E198" s="181">
        <f>E199+E201+E203+E205+E207+E209+E212+E214+E216+E218+E220+E222+E224+E226+E228</f>
        <v>-272.044</v>
      </c>
      <c r="F198" s="181">
        <f t="shared" si="6"/>
        <v>23243.255999999998</v>
      </c>
      <c r="G198" s="74"/>
    </row>
    <row r="199" spans="1:7" s="30" customFormat="1" ht="37.5">
      <c r="A199" s="63" t="s">
        <v>708</v>
      </c>
      <c r="B199" s="20" t="s">
        <v>563</v>
      </c>
      <c r="C199" s="20"/>
      <c r="D199" s="181">
        <f>D200</f>
        <v>6</v>
      </c>
      <c r="E199" s="181">
        <f>E200</f>
        <v>0</v>
      </c>
      <c r="F199" s="181">
        <f t="shared" si="6"/>
        <v>6</v>
      </c>
      <c r="G199" s="74"/>
    </row>
    <row r="200" spans="1:7" s="30" customFormat="1" ht="37.5">
      <c r="A200" s="63" t="s">
        <v>259</v>
      </c>
      <c r="B200" s="20" t="s">
        <v>563</v>
      </c>
      <c r="C200" s="20" t="s">
        <v>260</v>
      </c>
      <c r="D200" s="181">
        <v>6</v>
      </c>
      <c r="E200" s="181"/>
      <c r="F200" s="181">
        <f t="shared" si="6"/>
        <v>6</v>
      </c>
      <c r="G200" s="74"/>
    </row>
    <row r="201" spans="1:7" s="30" customFormat="1" ht="18.75">
      <c r="A201" s="63" t="s">
        <v>564</v>
      </c>
      <c r="B201" s="20" t="s">
        <v>565</v>
      </c>
      <c r="C201" s="20"/>
      <c r="D201" s="181">
        <f>D202</f>
        <v>800</v>
      </c>
      <c r="E201" s="181">
        <f>E202</f>
        <v>0</v>
      </c>
      <c r="F201" s="181">
        <f t="shared" si="6"/>
        <v>800</v>
      </c>
      <c r="G201" s="74"/>
    </row>
    <row r="202" spans="1:7" s="30" customFormat="1" ht="37.5">
      <c r="A202" s="63" t="s">
        <v>259</v>
      </c>
      <c r="B202" s="20" t="s">
        <v>565</v>
      </c>
      <c r="C202" s="20" t="s">
        <v>260</v>
      </c>
      <c r="D202" s="181">
        <v>800</v>
      </c>
      <c r="E202" s="181"/>
      <c r="F202" s="181">
        <f t="shared" si="6"/>
        <v>800</v>
      </c>
      <c r="G202" s="74"/>
    </row>
    <row r="203" spans="1:7" s="30" customFormat="1" ht="18.75">
      <c r="A203" s="63" t="s">
        <v>566</v>
      </c>
      <c r="B203" s="20" t="s">
        <v>567</v>
      </c>
      <c r="C203" s="20"/>
      <c r="D203" s="181">
        <f>D204</f>
        <v>9</v>
      </c>
      <c r="E203" s="181">
        <f>E204</f>
        <v>0</v>
      </c>
      <c r="F203" s="181">
        <f t="shared" si="6"/>
        <v>9</v>
      </c>
      <c r="G203" s="74"/>
    </row>
    <row r="204" spans="1:7" s="30" customFormat="1" ht="37.5">
      <c r="A204" s="63" t="s">
        <v>259</v>
      </c>
      <c r="B204" s="20" t="s">
        <v>567</v>
      </c>
      <c r="C204" s="20" t="s">
        <v>260</v>
      </c>
      <c r="D204" s="181">
        <v>9</v>
      </c>
      <c r="E204" s="181"/>
      <c r="F204" s="181">
        <f t="shared" si="6"/>
        <v>9</v>
      </c>
      <c r="G204" s="74"/>
    </row>
    <row r="205" spans="1:7" s="30" customFormat="1" ht="18.75">
      <c r="A205" s="63" t="s">
        <v>568</v>
      </c>
      <c r="B205" s="20" t="s">
        <v>569</v>
      </c>
      <c r="C205" s="20"/>
      <c r="D205" s="181">
        <f>D206</f>
        <v>187.5</v>
      </c>
      <c r="E205" s="181">
        <f>E206</f>
        <v>0</v>
      </c>
      <c r="F205" s="181">
        <f t="shared" si="6"/>
        <v>187.5</v>
      </c>
      <c r="G205" s="74"/>
    </row>
    <row r="206" spans="1:7" s="30" customFormat="1" ht="37.5">
      <c r="A206" s="63" t="s">
        <v>259</v>
      </c>
      <c r="B206" s="20" t="s">
        <v>569</v>
      </c>
      <c r="C206" s="20" t="s">
        <v>260</v>
      </c>
      <c r="D206" s="181">
        <v>187.5</v>
      </c>
      <c r="E206" s="181"/>
      <c r="F206" s="181">
        <f t="shared" si="6"/>
        <v>187.5</v>
      </c>
      <c r="G206" s="74"/>
    </row>
    <row r="207" spans="1:7" s="30" customFormat="1" ht="37.5">
      <c r="A207" s="63" t="s">
        <v>570</v>
      </c>
      <c r="B207" s="20" t="s">
        <v>571</v>
      </c>
      <c r="C207" s="20"/>
      <c r="D207" s="181">
        <f>D208</f>
        <v>0</v>
      </c>
      <c r="E207" s="181">
        <f>E208</f>
        <v>0</v>
      </c>
      <c r="F207" s="181">
        <f t="shared" si="6"/>
        <v>0</v>
      </c>
      <c r="G207" s="74"/>
    </row>
    <row r="208" spans="1:7" s="30" customFormat="1" ht="37.5">
      <c r="A208" s="63" t="s">
        <v>259</v>
      </c>
      <c r="B208" s="20" t="s">
        <v>571</v>
      </c>
      <c r="C208" s="20" t="s">
        <v>260</v>
      </c>
      <c r="D208" s="181">
        <v>0</v>
      </c>
      <c r="E208" s="181"/>
      <c r="F208" s="181">
        <f t="shared" si="6"/>
        <v>0</v>
      </c>
      <c r="G208" s="74"/>
    </row>
    <row r="209" spans="1:7" s="30" customFormat="1" ht="18.75">
      <c r="A209" s="63" t="s">
        <v>572</v>
      </c>
      <c r="B209" s="20" t="s">
        <v>573</v>
      </c>
      <c r="C209" s="20"/>
      <c r="D209" s="181">
        <f>D210+D211</f>
        <v>192</v>
      </c>
      <c r="E209" s="181">
        <f>E210+E211</f>
        <v>0</v>
      </c>
      <c r="F209" s="181">
        <f>D209+E209</f>
        <v>192</v>
      </c>
      <c r="G209" s="74"/>
    </row>
    <row r="210" spans="1:7" s="30" customFormat="1" ht="37.5">
      <c r="A210" s="63" t="s">
        <v>259</v>
      </c>
      <c r="B210" s="20" t="s">
        <v>573</v>
      </c>
      <c r="C210" s="20" t="s">
        <v>260</v>
      </c>
      <c r="D210" s="181">
        <v>30</v>
      </c>
      <c r="E210" s="181"/>
      <c r="F210" s="181">
        <f>D210+E210</f>
        <v>30</v>
      </c>
      <c r="G210" s="74"/>
    </row>
    <row r="211" spans="1:7" s="30" customFormat="1" ht="18.75">
      <c r="A211" s="63" t="s">
        <v>305</v>
      </c>
      <c r="B211" s="20" t="s">
        <v>573</v>
      </c>
      <c r="C211" s="20" t="s">
        <v>306</v>
      </c>
      <c r="D211" s="181">
        <v>162</v>
      </c>
      <c r="E211" s="181"/>
      <c r="F211" s="181">
        <f>D211+E211</f>
        <v>162</v>
      </c>
      <c r="G211" s="74"/>
    </row>
    <row r="212" spans="1:7" s="30" customFormat="1" ht="37.5">
      <c r="A212" s="63" t="s">
        <v>843</v>
      </c>
      <c r="B212" s="20" t="s">
        <v>574</v>
      </c>
      <c r="C212" s="20"/>
      <c r="D212" s="181">
        <f>D213</f>
        <v>761.1</v>
      </c>
      <c r="E212" s="181">
        <f>E213</f>
        <v>0</v>
      </c>
      <c r="F212" s="181">
        <f t="shared" si="6"/>
        <v>761.1</v>
      </c>
      <c r="G212" s="74"/>
    </row>
    <row r="213" spans="1:7" s="30" customFormat="1" ht="18.75">
      <c r="A213" s="63" t="s">
        <v>305</v>
      </c>
      <c r="B213" s="20" t="s">
        <v>574</v>
      </c>
      <c r="C213" s="20" t="s">
        <v>306</v>
      </c>
      <c r="D213" s="181">
        <v>761.1</v>
      </c>
      <c r="E213" s="181"/>
      <c r="F213" s="181">
        <f t="shared" si="6"/>
        <v>761.1</v>
      </c>
      <c r="G213" s="74"/>
    </row>
    <row r="214" spans="1:7" s="30" customFormat="1" ht="37.5">
      <c r="A214" s="63" t="s">
        <v>505</v>
      </c>
      <c r="B214" s="20" t="s">
        <v>554</v>
      </c>
      <c r="C214" s="20"/>
      <c r="D214" s="181">
        <f>D215</f>
        <v>20104.4</v>
      </c>
      <c r="E214" s="181">
        <f>E215</f>
        <v>0</v>
      </c>
      <c r="F214" s="181">
        <f t="shared" si="6"/>
        <v>20104.4</v>
      </c>
      <c r="G214" s="74"/>
    </row>
    <row r="215" spans="1:7" s="30" customFormat="1" ht="37.5">
      <c r="A215" s="63" t="s">
        <v>389</v>
      </c>
      <c r="B215" s="20" t="s">
        <v>554</v>
      </c>
      <c r="C215" s="20" t="s">
        <v>369</v>
      </c>
      <c r="D215" s="181">
        <v>20104.4</v>
      </c>
      <c r="E215" s="181"/>
      <c r="F215" s="181">
        <f t="shared" si="6"/>
        <v>20104.4</v>
      </c>
      <c r="G215" s="74"/>
    </row>
    <row r="216" spans="1:7" s="30" customFormat="1" ht="37.5">
      <c r="A216" s="63" t="s">
        <v>709</v>
      </c>
      <c r="B216" s="20" t="s">
        <v>556</v>
      </c>
      <c r="C216" s="20"/>
      <c r="D216" s="181">
        <f>D217</f>
        <v>1380.3</v>
      </c>
      <c r="E216" s="181">
        <f>E217</f>
        <v>-272.044</v>
      </c>
      <c r="F216" s="181">
        <f t="shared" si="6"/>
        <v>1108.2559999999999</v>
      </c>
      <c r="G216" s="74"/>
    </row>
    <row r="217" spans="1:7" s="30" customFormat="1" ht="37.5">
      <c r="A217" s="63" t="s">
        <v>389</v>
      </c>
      <c r="B217" s="20" t="s">
        <v>556</v>
      </c>
      <c r="C217" s="20" t="s">
        <v>369</v>
      </c>
      <c r="D217" s="181">
        <v>1380.3</v>
      </c>
      <c r="E217" s="181">
        <v>-272.044</v>
      </c>
      <c r="F217" s="181">
        <f t="shared" si="6"/>
        <v>1108.2559999999999</v>
      </c>
      <c r="G217" s="74"/>
    </row>
    <row r="218" spans="1:7" s="30" customFormat="1" ht="37.5">
      <c r="A218" s="63" t="s">
        <v>710</v>
      </c>
      <c r="B218" s="20" t="s">
        <v>557</v>
      </c>
      <c r="C218" s="20"/>
      <c r="D218" s="181">
        <f>D219</f>
        <v>75</v>
      </c>
      <c r="E218" s="181">
        <f>E219</f>
        <v>0</v>
      </c>
      <c r="F218" s="181">
        <f t="shared" si="6"/>
        <v>75</v>
      </c>
      <c r="G218" s="74"/>
    </row>
    <row r="219" spans="1:7" s="30" customFormat="1" ht="37.5">
      <c r="A219" s="63" t="s">
        <v>389</v>
      </c>
      <c r="B219" s="20" t="s">
        <v>557</v>
      </c>
      <c r="C219" s="20" t="s">
        <v>369</v>
      </c>
      <c r="D219" s="181">
        <v>75</v>
      </c>
      <c r="E219" s="181"/>
      <c r="F219" s="181">
        <f t="shared" si="6"/>
        <v>75</v>
      </c>
      <c r="G219" s="74"/>
    </row>
    <row r="220" spans="1:7" s="30" customFormat="1" ht="18.75">
      <c r="A220" s="63" t="s">
        <v>711</v>
      </c>
      <c r="B220" s="20" t="s">
        <v>558</v>
      </c>
      <c r="C220" s="20"/>
      <c r="D220" s="181">
        <f>D221</f>
        <v>0</v>
      </c>
      <c r="E220" s="181">
        <f>E221</f>
        <v>0</v>
      </c>
      <c r="F220" s="181">
        <f t="shared" si="6"/>
        <v>0</v>
      </c>
      <c r="G220" s="74"/>
    </row>
    <row r="221" spans="1:7" s="30" customFormat="1" ht="37.5">
      <c r="A221" s="63" t="s">
        <v>389</v>
      </c>
      <c r="B221" s="20" t="s">
        <v>558</v>
      </c>
      <c r="C221" s="20" t="s">
        <v>369</v>
      </c>
      <c r="D221" s="181"/>
      <c r="E221" s="181"/>
      <c r="F221" s="181">
        <f t="shared" si="6"/>
        <v>0</v>
      </c>
      <c r="G221" s="74"/>
    </row>
    <row r="222" spans="1:7" s="30" customFormat="1" ht="56.25">
      <c r="A222" s="63" t="s">
        <v>731</v>
      </c>
      <c r="B222" s="20" t="s">
        <v>730</v>
      </c>
      <c r="C222" s="20"/>
      <c r="D222" s="181"/>
      <c r="E222" s="181">
        <f>E223</f>
        <v>0</v>
      </c>
      <c r="F222" s="181">
        <f t="shared" si="6"/>
        <v>0</v>
      </c>
      <c r="G222" s="74"/>
    </row>
    <row r="223" spans="1:7" s="30" customFormat="1" ht="37.5">
      <c r="A223" s="63" t="s">
        <v>389</v>
      </c>
      <c r="B223" s="20" t="s">
        <v>730</v>
      </c>
      <c r="C223" s="20" t="s">
        <v>369</v>
      </c>
      <c r="D223" s="181">
        <v>0</v>
      </c>
      <c r="E223" s="181">
        <f>'[1]расходы 2015'!E375</f>
        <v>0</v>
      </c>
      <c r="F223" s="181">
        <f t="shared" si="6"/>
        <v>0</v>
      </c>
      <c r="G223" s="74"/>
    </row>
    <row r="224" spans="1:7" s="30" customFormat="1" ht="56.25">
      <c r="A224" s="63" t="s">
        <v>752</v>
      </c>
      <c r="B224" s="20" t="s">
        <v>742</v>
      </c>
      <c r="C224" s="20"/>
      <c r="D224" s="181">
        <f>D225</f>
        <v>0</v>
      </c>
      <c r="E224" s="181">
        <f>E225</f>
        <v>0</v>
      </c>
      <c r="F224" s="181">
        <f>D224+E224</f>
        <v>0</v>
      </c>
      <c r="G224" s="74"/>
    </row>
    <row r="225" spans="1:7" s="30" customFormat="1" ht="18.75">
      <c r="A225" s="63" t="s">
        <v>305</v>
      </c>
      <c r="B225" s="20" t="s">
        <v>742</v>
      </c>
      <c r="C225" s="20" t="s">
        <v>306</v>
      </c>
      <c r="D225" s="181"/>
      <c r="E225" s="181">
        <f>'[1]расходы 2015'!E377</f>
        <v>0</v>
      </c>
      <c r="F225" s="181">
        <f>D225+E225</f>
        <v>0</v>
      </c>
      <c r="G225" s="74"/>
    </row>
    <row r="226" spans="1:7" s="30" customFormat="1" ht="56.25">
      <c r="A226" s="63" t="s">
        <v>732</v>
      </c>
      <c r="B226" s="20" t="s">
        <v>735</v>
      </c>
      <c r="C226" s="20"/>
      <c r="D226" s="181">
        <f>D227</f>
        <v>0</v>
      </c>
      <c r="E226" s="181">
        <f>E227</f>
        <v>0</v>
      </c>
      <c r="F226" s="181">
        <f>D226+E226</f>
        <v>0</v>
      </c>
      <c r="G226" s="74"/>
    </row>
    <row r="227" spans="1:7" s="30" customFormat="1" ht="37.5">
      <c r="A227" s="63" t="s">
        <v>389</v>
      </c>
      <c r="B227" s="20" t="s">
        <v>735</v>
      </c>
      <c r="C227" s="20" t="s">
        <v>369</v>
      </c>
      <c r="D227" s="181"/>
      <c r="E227" s="181"/>
      <c r="F227" s="181">
        <f>D227+E227</f>
        <v>0</v>
      </c>
      <c r="G227" s="74"/>
    </row>
    <row r="228" spans="1:7" s="30" customFormat="1" ht="56.25">
      <c r="A228" s="63" t="s">
        <v>734</v>
      </c>
      <c r="B228" s="20" t="s">
        <v>739</v>
      </c>
      <c r="C228" s="20"/>
      <c r="D228" s="181">
        <f>D229</f>
        <v>0</v>
      </c>
      <c r="E228" s="181">
        <f>E229</f>
        <v>0</v>
      </c>
      <c r="F228" s="181">
        <f>F229</f>
        <v>0</v>
      </c>
      <c r="G228" s="74"/>
    </row>
    <row r="229" spans="1:7" s="30" customFormat="1" ht="18.75">
      <c r="A229" s="63" t="s">
        <v>305</v>
      </c>
      <c r="B229" s="20" t="s">
        <v>739</v>
      </c>
      <c r="C229" s="20" t="s">
        <v>306</v>
      </c>
      <c r="D229" s="181"/>
      <c r="E229" s="181"/>
      <c r="F229" s="181">
        <f>D229+E229</f>
        <v>0</v>
      </c>
      <c r="G229" s="74"/>
    </row>
    <row r="230" spans="1:7" s="30" customFormat="1" ht="37.5">
      <c r="A230" s="113" t="s">
        <v>576</v>
      </c>
      <c r="B230" s="20" t="s">
        <v>577</v>
      </c>
      <c r="C230" s="20"/>
      <c r="D230" s="181">
        <f>D231+D234+D237</f>
        <v>1927.7</v>
      </c>
      <c r="E230" s="181">
        <f>E231+E234+E237</f>
        <v>0</v>
      </c>
      <c r="F230" s="181">
        <f t="shared" si="6"/>
        <v>1927.7</v>
      </c>
      <c r="G230" s="74"/>
    </row>
    <row r="231" spans="1:7" s="30" customFormat="1" ht="18.75">
      <c r="A231" s="63" t="s">
        <v>578</v>
      </c>
      <c r="B231" s="20" t="s">
        <v>579</v>
      </c>
      <c r="C231" s="20"/>
      <c r="D231" s="181">
        <f>D232+D233</f>
        <v>596.254</v>
      </c>
      <c r="E231" s="181">
        <f>E232+E233</f>
        <v>0</v>
      </c>
      <c r="F231" s="181">
        <f t="shared" si="6"/>
        <v>596.254</v>
      </c>
      <c r="G231" s="74"/>
    </row>
    <row r="232" spans="1:7" s="30" customFormat="1" ht="37.5">
      <c r="A232" s="63" t="s">
        <v>259</v>
      </c>
      <c r="B232" s="20" t="s">
        <v>579</v>
      </c>
      <c r="C232" s="20" t="s">
        <v>260</v>
      </c>
      <c r="D232" s="181">
        <v>0</v>
      </c>
      <c r="E232" s="181"/>
      <c r="F232" s="181">
        <f t="shared" si="6"/>
        <v>0</v>
      </c>
      <c r="G232" s="74"/>
    </row>
    <row r="233" spans="1:7" s="30" customFormat="1" ht="37.5">
      <c r="A233" s="63" t="s">
        <v>389</v>
      </c>
      <c r="B233" s="20" t="s">
        <v>579</v>
      </c>
      <c r="C233" s="20" t="s">
        <v>369</v>
      </c>
      <c r="D233" s="181">
        <v>596.254</v>
      </c>
      <c r="E233" s="181"/>
      <c r="F233" s="181">
        <f>D233+E233</f>
        <v>596.254</v>
      </c>
      <c r="G233" s="74"/>
    </row>
    <row r="234" spans="1:7" s="30" customFormat="1" ht="37.5">
      <c r="A234" s="63" t="s">
        <v>580</v>
      </c>
      <c r="B234" s="20" t="s">
        <v>581</v>
      </c>
      <c r="C234" s="20"/>
      <c r="D234" s="181">
        <f>D235+D236</f>
        <v>603.746</v>
      </c>
      <c r="E234" s="181">
        <f>E235+E236</f>
        <v>0</v>
      </c>
      <c r="F234" s="181">
        <f t="shared" si="6"/>
        <v>603.746</v>
      </c>
      <c r="G234" s="74"/>
    </row>
    <row r="235" spans="1:7" s="30" customFormat="1" ht="37.5">
      <c r="A235" s="63" t="s">
        <v>259</v>
      </c>
      <c r="B235" s="20" t="s">
        <v>581</v>
      </c>
      <c r="C235" s="20" t="s">
        <v>260</v>
      </c>
      <c r="D235" s="181">
        <v>0</v>
      </c>
      <c r="E235" s="181"/>
      <c r="F235" s="181">
        <f t="shared" si="6"/>
        <v>0</v>
      </c>
      <c r="G235" s="74"/>
    </row>
    <row r="236" spans="1:7" s="30" customFormat="1" ht="37.5">
      <c r="A236" s="63" t="s">
        <v>389</v>
      </c>
      <c r="B236" s="20" t="s">
        <v>581</v>
      </c>
      <c r="C236" s="20" t="s">
        <v>369</v>
      </c>
      <c r="D236" s="181">
        <v>603.746</v>
      </c>
      <c r="E236" s="181"/>
      <c r="F236" s="181">
        <f>D236+E236</f>
        <v>603.746</v>
      </c>
      <c r="G236" s="74"/>
    </row>
    <row r="237" spans="1:7" s="30" customFormat="1" ht="18.75">
      <c r="A237" s="63" t="s">
        <v>582</v>
      </c>
      <c r="B237" s="20" t="s">
        <v>583</v>
      </c>
      <c r="C237" s="20"/>
      <c r="D237" s="181">
        <f>D238</f>
        <v>727.7</v>
      </c>
      <c r="E237" s="181">
        <f>E238</f>
        <v>0</v>
      </c>
      <c r="F237" s="181">
        <f>D237+E237</f>
        <v>727.7</v>
      </c>
      <c r="G237" s="74"/>
    </row>
    <row r="238" spans="1:7" s="30" customFormat="1" ht="37.5">
      <c r="A238" s="63" t="s">
        <v>389</v>
      </c>
      <c r="B238" s="20" t="s">
        <v>583</v>
      </c>
      <c r="C238" s="20" t="s">
        <v>369</v>
      </c>
      <c r="D238" s="181">
        <v>727.7</v>
      </c>
      <c r="E238" s="181"/>
      <c r="F238" s="181">
        <f>D238+E238</f>
        <v>727.7</v>
      </c>
      <c r="G238" s="74"/>
    </row>
    <row r="239" spans="1:7" s="30" customFormat="1" ht="37.5">
      <c r="A239" s="113" t="s">
        <v>584</v>
      </c>
      <c r="B239" s="20" t="s">
        <v>585</v>
      </c>
      <c r="C239" s="20"/>
      <c r="D239" s="181">
        <f>D240+D243</f>
        <v>48.6</v>
      </c>
      <c r="E239" s="181">
        <f>E240+E243</f>
        <v>0</v>
      </c>
      <c r="F239" s="181">
        <f t="shared" si="6"/>
        <v>48.6</v>
      </c>
      <c r="G239" s="74"/>
    </row>
    <row r="240" spans="1:7" s="30" customFormat="1" ht="18.75">
      <c r="A240" s="63" t="s">
        <v>586</v>
      </c>
      <c r="B240" s="20" t="s">
        <v>587</v>
      </c>
      <c r="C240" s="20"/>
      <c r="D240" s="181">
        <f>D241+D242</f>
        <v>27.5</v>
      </c>
      <c r="E240" s="181">
        <f>E241+E242</f>
        <v>0</v>
      </c>
      <c r="F240" s="181">
        <f t="shared" si="6"/>
        <v>27.5</v>
      </c>
      <c r="G240" s="74"/>
    </row>
    <row r="241" spans="1:7" s="30" customFormat="1" ht="37.5">
      <c r="A241" s="63" t="s">
        <v>259</v>
      </c>
      <c r="B241" s="20" t="s">
        <v>587</v>
      </c>
      <c r="C241" s="20" t="s">
        <v>260</v>
      </c>
      <c r="D241" s="181">
        <v>12.5</v>
      </c>
      <c r="E241" s="181"/>
      <c r="F241" s="181">
        <f>D241+E241</f>
        <v>12.5</v>
      </c>
      <c r="G241" s="74"/>
    </row>
    <row r="242" spans="1:7" s="30" customFormat="1" ht="37.5">
      <c r="A242" s="63" t="s">
        <v>389</v>
      </c>
      <c r="B242" s="20" t="s">
        <v>587</v>
      </c>
      <c r="C242" s="20" t="s">
        <v>369</v>
      </c>
      <c r="D242" s="181">
        <v>15</v>
      </c>
      <c r="E242" s="181"/>
      <c r="F242" s="181">
        <f>D242+E242</f>
        <v>15</v>
      </c>
      <c r="G242" s="74"/>
    </row>
    <row r="243" spans="1:7" s="30" customFormat="1" ht="37.5">
      <c r="A243" s="63" t="s">
        <v>588</v>
      </c>
      <c r="B243" s="20" t="s">
        <v>589</v>
      </c>
      <c r="C243" s="20"/>
      <c r="D243" s="181">
        <f>D244+D245</f>
        <v>21.1</v>
      </c>
      <c r="E243" s="181">
        <f>E244+E245</f>
        <v>0</v>
      </c>
      <c r="F243" s="181">
        <f>D243+E243</f>
        <v>21.1</v>
      </c>
      <c r="G243" s="74"/>
    </row>
    <row r="244" spans="1:7" s="30" customFormat="1" ht="37.5">
      <c r="A244" s="63" t="s">
        <v>259</v>
      </c>
      <c r="B244" s="20" t="s">
        <v>589</v>
      </c>
      <c r="C244" s="20" t="s">
        <v>260</v>
      </c>
      <c r="D244" s="181">
        <v>7.75</v>
      </c>
      <c r="E244" s="181"/>
      <c r="F244" s="181">
        <f>D244+E244</f>
        <v>7.75</v>
      </c>
      <c r="G244" s="74"/>
    </row>
    <row r="245" spans="1:7" s="30" customFormat="1" ht="37.5">
      <c r="A245" s="63" t="s">
        <v>389</v>
      </c>
      <c r="B245" s="20" t="s">
        <v>589</v>
      </c>
      <c r="C245" s="20" t="s">
        <v>369</v>
      </c>
      <c r="D245" s="181">
        <v>13.35</v>
      </c>
      <c r="E245" s="181"/>
      <c r="F245" s="181">
        <f t="shared" si="6"/>
        <v>13.35</v>
      </c>
      <c r="G245" s="74"/>
    </row>
    <row r="246" spans="1:7" s="30" customFormat="1" ht="37.5">
      <c r="A246" s="62" t="s">
        <v>441</v>
      </c>
      <c r="B246" s="20" t="s">
        <v>590</v>
      </c>
      <c r="C246" s="20"/>
      <c r="D246" s="181">
        <f>D247+D251</f>
        <v>17611</v>
      </c>
      <c r="E246" s="181">
        <f>E247+E251</f>
        <v>0</v>
      </c>
      <c r="F246" s="181">
        <f t="shared" si="6"/>
        <v>17611</v>
      </c>
      <c r="G246" s="74"/>
    </row>
    <row r="247" spans="1:7" s="30" customFormat="1" ht="18.75">
      <c r="A247" s="63" t="s">
        <v>443</v>
      </c>
      <c r="B247" s="20" t="s">
        <v>591</v>
      </c>
      <c r="C247" s="20"/>
      <c r="D247" s="181">
        <f>D248+D249+D250</f>
        <v>17611</v>
      </c>
      <c r="E247" s="181">
        <f>E248+E249+E250</f>
        <v>0</v>
      </c>
      <c r="F247" s="181">
        <f t="shared" si="6"/>
        <v>17611</v>
      </c>
      <c r="G247" s="74"/>
    </row>
    <row r="248" spans="1:7" s="30" customFormat="1" ht="75">
      <c r="A248" s="63" t="s">
        <v>255</v>
      </c>
      <c r="B248" s="20" t="s">
        <v>591</v>
      </c>
      <c r="C248" s="20" t="s">
        <v>256</v>
      </c>
      <c r="D248" s="181">
        <v>14038.5</v>
      </c>
      <c r="E248" s="181"/>
      <c r="F248" s="181">
        <f t="shared" si="6"/>
        <v>14038.5</v>
      </c>
      <c r="G248" s="74"/>
    </row>
    <row r="249" spans="1:6" s="96" customFormat="1" ht="37.5">
      <c r="A249" s="89" t="s">
        <v>259</v>
      </c>
      <c r="B249" s="20" t="s">
        <v>591</v>
      </c>
      <c r="C249" s="20" t="s">
        <v>260</v>
      </c>
      <c r="D249" s="181">
        <v>3570.5</v>
      </c>
      <c r="E249" s="181"/>
      <c r="F249" s="181">
        <f>D249+E249</f>
        <v>3570.5</v>
      </c>
    </row>
    <row r="250" spans="1:6" s="96" customFormat="1" ht="18.75">
      <c r="A250" s="89" t="s">
        <v>269</v>
      </c>
      <c r="B250" s="20" t="s">
        <v>591</v>
      </c>
      <c r="C250" s="20" t="s">
        <v>270</v>
      </c>
      <c r="D250" s="181">
        <v>2</v>
      </c>
      <c r="E250" s="181"/>
      <c r="F250" s="181">
        <f>D250+E250</f>
        <v>2</v>
      </c>
    </row>
    <row r="251" spans="1:7" s="30" customFormat="1" ht="18.75">
      <c r="A251" s="63" t="s">
        <v>592</v>
      </c>
      <c r="B251" s="20" t="s">
        <v>593</v>
      </c>
      <c r="C251" s="20"/>
      <c r="D251" s="181">
        <f>D252+D253+D254</f>
        <v>0</v>
      </c>
      <c r="E251" s="181">
        <f>E252+E253+E254</f>
        <v>0</v>
      </c>
      <c r="F251" s="181">
        <f t="shared" si="6"/>
        <v>0</v>
      </c>
      <c r="G251" s="74"/>
    </row>
    <row r="252" spans="1:7" s="30" customFormat="1" ht="75">
      <c r="A252" s="63" t="s">
        <v>255</v>
      </c>
      <c r="B252" s="20" t="s">
        <v>593</v>
      </c>
      <c r="C252" s="18" t="s">
        <v>256</v>
      </c>
      <c r="D252" s="182"/>
      <c r="E252" s="181">
        <v>0</v>
      </c>
      <c r="F252" s="181">
        <f t="shared" si="6"/>
        <v>0</v>
      </c>
      <c r="G252" s="74"/>
    </row>
    <row r="253" spans="1:7" s="30" customFormat="1" ht="37.5">
      <c r="A253" s="63" t="s">
        <v>259</v>
      </c>
      <c r="B253" s="20" t="s">
        <v>593</v>
      </c>
      <c r="C253" s="20" t="s">
        <v>260</v>
      </c>
      <c r="D253" s="181"/>
      <c r="E253" s="181"/>
      <c r="F253" s="181">
        <f t="shared" si="6"/>
        <v>0</v>
      </c>
      <c r="G253" s="74"/>
    </row>
    <row r="254" spans="1:7" s="30" customFormat="1" ht="18.75">
      <c r="A254" s="63" t="s">
        <v>269</v>
      </c>
      <c r="B254" s="20" t="s">
        <v>593</v>
      </c>
      <c r="C254" s="20" t="s">
        <v>270</v>
      </c>
      <c r="D254" s="181"/>
      <c r="E254" s="181"/>
      <c r="F254" s="181">
        <f t="shared" si="6"/>
        <v>0</v>
      </c>
      <c r="G254" s="74"/>
    </row>
    <row r="255" spans="1:8" s="30" customFormat="1" ht="39">
      <c r="A255" s="23" t="s">
        <v>712</v>
      </c>
      <c r="B255" s="135" t="s">
        <v>385</v>
      </c>
      <c r="C255" s="135"/>
      <c r="D255" s="189">
        <f>D256+D269+D292+D297+D325+D333</f>
        <v>66898.257</v>
      </c>
      <c r="E255" s="189">
        <f>E256+E269+E292+E297+E325+E333</f>
        <v>48.698</v>
      </c>
      <c r="F255" s="189">
        <f>D255+E255</f>
        <v>66946.955</v>
      </c>
      <c r="G255" s="74"/>
      <c r="H255" s="91"/>
    </row>
    <row r="256" spans="1:7" s="30" customFormat="1" ht="37.5">
      <c r="A256" s="60" t="s">
        <v>713</v>
      </c>
      <c r="B256" s="20" t="s">
        <v>387</v>
      </c>
      <c r="C256" s="20"/>
      <c r="D256" s="181">
        <f>D257+D259+D261+D263+D265+D267</f>
        <v>11871.363000000001</v>
      </c>
      <c r="E256" s="181">
        <f>E257+E259+E261+E263+E265+E267</f>
        <v>0</v>
      </c>
      <c r="F256" s="181">
        <f t="shared" si="6"/>
        <v>11871.363000000001</v>
      </c>
      <c r="G256" s="74"/>
    </row>
    <row r="257" spans="1:7" s="30" customFormat="1" ht="18.75">
      <c r="A257" s="21" t="s">
        <v>1001</v>
      </c>
      <c r="B257" s="20" t="s">
        <v>388</v>
      </c>
      <c r="C257" s="20"/>
      <c r="D257" s="181">
        <f>D258</f>
        <v>68.2</v>
      </c>
      <c r="E257" s="181">
        <f>E258</f>
        <v>0</v>
      </c>
      <c r="F257" s="181">
        <f t="shared" si="6"/>
        <v>68.2</v>
      </c>
      <c r="G257" s="74"/>
    </row>
    <row r="258" spans="1:7" s="30" customFormat="1" ht="37.5">
      <c r="A258" s="63" t="s">
        <v>389</v>
      </c>
      <c r="B258" s="20" t="s">
        <v>388</v>
      </c>
      <c r="C258" s="20" t="s">
        <v>369</v>
      </c>
      <c r="D258" s="181">
        <v>68.2</v>
      </c>
      <c r="E258" s="181"/>
      <c r="F258" s="181">
        <f t="shared" si="6"/>
        <v>68.2</v>
      </c>
      <c r="G258" s="74"/>
    </row>
    <row r="259" spans="1:7" s="30" customFormat="1" ht="18.75">
      <c r="A259" s="26" t="s">
        <v>390</v>
      </c>
      <c r="B259" s="18" t="s">
        <v>391</v>
      </c>
      <c r="C259" s="20"/>
      <c r="D259" s="181">
        <f>D260</f>
        <v>0</v>
      </c>
      <c r="E259" s="181">
        <f>E260</f>
        <v>0</v>
      </c>
      <c r="F259" s="181">
        <f t="shared" si="6"/>
        <v>0</v>
      </c>
      <c r="G259" s="74"/>
    </row>
    <row r="260" spans="1:7" s="30" customFormat="1" ht="37.5">
      <c r="A260" s="63" t="s">
        <v>389</v>
      </c>
      <c r="B260" s="18" t="s">
        <v>391</v>
      </c>
      <c r="C260" s="20" t="s">
        <v>369</v>
      </c>
      <c r="D260" s="181"/>
      <c r="E260" s="181"/>
      <c r="F260" s="181">
        <f t="shared" si="6"/>
        <v>0</v>
      </c>
      <c r="G260" s="74"/>
    </row>
    <row r="261" spans="1:7" s="30" customFormat="1" ht="18.75">
      <c r="A261" s="26" t="s">
        <v>392</v>
      </c>
      <c r="B261" s="18" t="s">
        <v>393</v>
      </c>
      <c r="C261" s="20"/>
      <c r="D261" s="181">
        <f>D262</f>
        <v>11803.163</v>
      </c>
      <c r="E261" s="181">
        <f>E262</f>
        <v>0</v>
      </c>
      <c r="F261" s="181">
        <f t="shared" si="6"/>
        <v>11803.163</v>
      </c>
      <c r="G261" s="74"/>
    </row>
    <row r="262" spans="1:7" s="30" customFormat="1" ht="37.5">
      <c r="A262" s="63" t="s">
        <v>389</v>
      </c>
      <c r="B262" s="18" t="s">
        <v>393</v>
      </c>
      <c r="C262" s="20" t="s">
        <v>369</v>
      </c>
      <c r="D262" s="181">
        <v>11803.163</v>
      </c>
      <c r="E262" s="181"/>
      <c r="F262" s="181">
        <f>D262+E262</f>
        <v>11803.163</v>
      </c>
      <c r="G262" s="74"/>
    </row>
    <row r="263" spans="1:7" s="30" customFormat="1" ht="56.25">
      <c r="A263" s="63" t="s">
        <v>394</v>
      </c>
      <c r="B263" s="18" t="s">
        <v>395</v>
      </c>
      <c r="C263" s="20"/>
      <c r="D263" s="181">
        <f>D264</f>
        <v>0</v>
      </c>
      <c r="E263" s="181">
        <f>E264</f>
        <v>0</v>
      </c>
      <c r="F263" s="181">
        <f>D263+E263</f>
        <v>0</v>
      </c>
      <c r="G263" s="74"/>
    </row>
    <row r="264" spans="1:7" s="30" customFormat="1" ht="37.5">
      <c r="A264" s="63" t="s">
        <v>389</v>
      </c>
      <c r="B264" s="18" t="s">
        <v>395</v>
      </c>
      <c r="C264" s="20" t="s">
        <v>369</v>
      </c>
      <c r="D264" s="181">
        <v>0</v>
      </c>
      <c r="E264" s="181">
        <v>0</v>
      </c>
      <c r="F264" s="181">
        <f t="shared" si="6"/>
        <v>0</v>
      </c>
      <c r="G264" s="74"/>
    </row>
    <row r="265" spans="1:7" s="30" customFormat="1" ht="56.25">
      <c r="A265" s="63" t="s">
        <v>221</v>
      </c>
      <c r="B265" s="18" t="s">
        <v>397</v>
      </c>
      <c r="C265" s="20"/>
      <c r="D265" s="181">
        <f>D266</f>
        <v>0</v>
      </c>
      <c r="E265" s="181">
        <f>E266</f>
        <v>0</v>
      </c>
      <c r="F265" s="181">
        <f t="shared" si="6"/>
        <v>0</v>
      </c>
      <c r="G265" s="74"/>
    </row>
    <row r="266" spans="1:7" s="30" customFormat="1" ht="37.5">
      <c r="A266" s="63" t="s">
        <v>389</v>
      </c>
      <c r="B266" s="18" t="s">
        <v>397</v>
      </c>
      <c r="C266" s="20" t="s">
        <v>369</v>
      </c>
      <c r="D266" s="181"/>
      <c r="E266" s="181">
        <v>0</v>
      </c>
      <c r="F266" s="181">
        <f t="shared" si="6"/>
        <v>0</v>
      </c>
      <c r="G266" s="74"/>
    </row>
    <row r="267" spans="1:7" s="30" customFormat="1" ht="75">
      <c r="A267" s="63" t="s">
        <v>714</v>
      </c>
      <c r="B267" s="18" t="s">
        <v>398</v>
      </c>
      <c r="C267" s="20"/>
      <c r="D267" s="181">
        <f>D268</f>
        <v>0</v>
      </c>
      <c r="E267" s="181">
        <f>E268</f>
        <v>0</v>
      </c>
      <c r="F267" s="181">
        <f t="shared" si="6"/>
        <v>0</v>
      </c>
      <c r="G267" s="74"/>
    </row>
    <row r="268" spans="1:7" s="30" customFormat="1" ht="37.5">
      <c r="A268" s="63" t="s">
        <v>389</v>
      </c>
      <c r="B268" s="18" t="s">
        <v>398</v>
      </c>
      <c r="C268" s="20" t="s">
        <v>369</v>
      </c>
      <c r="D268" s="181"/>
      <c r="E268" s="181"/>
      <c r="F268" s="181">
        <f t="shared" si="6"/>
        <v>0</v>
      </c>
      <c r="G268" s="74"/>
    </row>
    <row r="269" spans="1:7" s="30" customFormat="1" ht="18.75">
      <c r="A269" s="60" t="s">
        <v>399</v>
      </c>
      <c r="B269" s="20" t="s">
        <v>400</v>
      </c>
      <c r="C269" s="20"/>
      <c r="D269" s="181">
        <f>D270+D273+D275+D277+D279+D285+D289+D287+D281</f>
        <v>14988.5</v>
      </c>
      <c r="E269" s="181">
        <f>E270+E273+E275+E277+E279+E285+E289+E287+E281+E283</f>
        <v>48.698</v>
      </c>
      <c r="F269" s="181">
        <f t="shared" si="6"/>
        <v>15037.198</v>
      </c>
      <c r="G269" s="74"/>
    </row>
    <row r="270" spans="1:7" s="30" customFormat="1" ht="18.75">
      <c r="A270" s="21" t="s">
        <v>401</v>
      </c>
      <c r="B270" s="20" t="s">
        <v>402</v>
      </c>
      <c r="C270" s="20"/>
      <c r="D270" s="181">
        <f>D272+D271</f>
        <v>127.7</v>
      </c>
      <c r="E270" s="181">
        <f>E272+E271</f>
        <v>0</v>
      </c>
      <c r="F270" s="181">
        <f t="shared" si="6"/>
        <v>127.7</v>
      </c>
      <c r="G270" s="74"/>
    </row>
    <row r="271" spans="1:7" s="30" customFormat="1" ht="37.5">
      <c r="A271" s="63" t="s">
        <v>259</v>
      </c>
      <c r="B271" s="20" t="s">
        <v>402</v>
      </c>
      <c r="C271" s="20" t="s">
        <v>260</v>
      </c>
      <c r="D271" s="181">
        <v>49</v>
      </c>
      <c r="E271" s="181"/>
      <c r="F271" s="181">
        <f>D271+E271</f>
        <v>49</v>
      </c>
      <c r="G271" s="74"/>
    </row>
    <row r="272" spans="1:7" s="30" customFormat="1" ht="37.5">
      <c r="A272" s="63" t="s">
        <v>389</v>
      </c>
      <c r="B272" s="20" t="s">
        <v>402</v>
      </c>
      <c r="C272" s="20" t="s">
        <v>369</v>
      </c>
      <c r="D272" s="181">
        <v>78.7</v>
      </c>
      <c r="E272" s="181"/>
      <c r="F272" s="181">
        <f t="shared" si="6"/>
        <v>78.7</v>
      </c>
      <c r="G272" s="74"/>
    </row>
    <row r="273" spans="1:7" s="30" customFormat="1" ht="18.75">
      <c r="A273" s="21" t="s">
        <v>403</v>
      </c>
      <c r="B273" s="20" t="s">
        <v>404</v>
      </c>
      <c r="C273" s="20"/>
      <c r="D273" s="181">
        <f>D274</f>
        <v>230</v>
      </c>
      <c r="E273" s="181">
        <f>E274</f>
        <v>0</v>
      </c>
      <c r="F273" s="181">
        <f t="shared" si="6"/>
        <v>230</v>
      </c>
      <c r="G273" s="74"/>
    </row>
    <row r="274" spans="1:7" s="30" customFormat="1" ht="37.5">
      <c r="A274" s="63" t="s">
        <v>389</v>
      </c>
      <c r="B274" s="20" t="s">
        <v>404</v>
      </c>
      <c r="C274" s="20" t="s">
        <v>369</v>
      </c>
      <c r="D274" s="181">
        <v>230</v>
      </c>
      <c r="E274" s="181"/>
      <c r="F274" s="181">
        <f t="shared" si="6"/>
        <v>230</v>
      </c>
      <c r="G274" s="74"/>
    </row>
    <row r="275" spans="1:7" s="30" customFormat="1" ht="18.75">
      <c r="A275" s="63" t="s">
        <v>405</v>
      </c>
      <c r="B275" s="20" t="s">
        <v>406</v>
      </c>
      <c r="C275" s="20"/>
      <c r="D275" s="181">
        <f>D276</f>
        <v>0</v>
      </c>
      <c r="E275" s="181">
        <f>E276</f>
        <v>0</v>
      </c>
      <c r="F275" s="181">
        <f t="shared" si="6"/>
        <v>0</v>
      </c>
      <c r="G275" s="74"/>
    </row>
    <row r="276" spans="1:7" s="30" customFormat="1" ht="37.5">
      <c r="A276" s="63" t="s">
        <v>389</v>
      </c>
      <c r="B276" s="20" t="s">
        <v>406</v>
      </c>
      <c r="C276" s="20" t="s">
        <v>369</v>
      </c>
      <c r="D276" s="181">
        <v>0</v>
      </c>
      <c r="E276" s="181"/>
      <c r="F276" s="181">
        <f t="shared" si="6"/>
        <v>0</v>
      </c>
      <c r="G276" s="74"/>
    </row>
    <row r="277" spans="1:7" s="30" customFormat="1" ht="18.75">
      <c r="A277" s="63" t="s">
        <v>407</v>
      </c>
      <c r="B277" s="20" t="s">
        <v>408</v>
      </c>
      <c r="C277" s="20"/>
      <c r="D277" s="181">
        <f>D278</f>
        <v>126</v>
      </c>
      <c r="E277" s="181">
        <f>E278</f>
        <v>0</v>
      </c>
      <c r="F277" s="181">
        <f t="shared" si="6"/>
        <v>126</v>
      </c>
      <c r="G277" s="74"/>
    </row>
    <row r="278" spans="1:7" s="30" customFormat="1" ht="37.5">
      <c r="A278" s="63" t="s">
        <v>389</v>
      </c>
      <c r="B278" s="20" t="s">
        <v>408</v>
      </c>
      <c r="C278" s="20" t="s">
        <v>369</v>
      </c>
      <c r="D278" s="181">
        <v>126</v>
      </c>
      <c r="E278" s="181"/>
      <c r="F278" s="181">
        <f t="shared" si="6"/>
        <v>126</v>
      </c>
      <c r="G278" s="74"/>
    </row>
    <row r="279" spans="1:7" s="30" customFormat="1" ht="18.75">
      <c r="A279" s="63" t="s">
        <v>392</v>
      </c>
      <c r="B279" s="20" t="s">
        <v>409</v>
      </c>
      <c r="C279" s="20"/>
      <c r="D279" s="181">
        <f>D280</f>
        <v>14339</v>
      </c>
      <c r="E279" s="181">
        <f>E280</f>
        <v>0</v>
      </c>
      <c r="F279" s="181">
        <f t="shared" si="6"/>
        <v>14339</v>
      </c>
      <c r="G279" s="74"/>
    </row>
    <row r="280" spans="1:7" s="30" customFormat="1" ht="37.5">
      <c r="A280" s="63" t="s">
        <v>389</v>
      </c>
      <c r="B280" s="20" t="s">
        <v>409</v>
      </c>
      <c r="C280" s="20" t="s">
        <v>369</v>
      </c>
      <c r="D280" s="181">
        <v>14339</v>
      </c>
      <c r="E280" s="181"/>
      <c r="F280" s="181">
        <f aca="true" t="shared" si="7" ref="F280:F286">D280+E280</f>
        <v>14339</v>
      </c>
      <c r="G280" s="74"/>
    </row>
    <row r="281" spans="1:7" s="30" customFormat="1" ht="56.25">
      <c r="A281" s="89" t="s">
        <v>859</v>
      </c>
      <c r="B281" s="20" t="s">
        <v>847</v>
      </c>
      <c r="C281" s="20"/>
      <c r="D281" s="181">
        <f>D282</f>
        <v>7.1</v>
      </c>
      <c r="E281" s="181">
        <f>E282</f>
        <v>0</v>
      </c>
      <c r="F281" s="181">
        <f t="shared" si="7"/>
        <v>7.1</v>
      </c>
      <c r="G281" s="74"/>
    </row>
    <row r="282" spans="1:7" s="30" customFormat="1" ht="37.5">
      <c r="A282" s="89" t="s">
        <v>389</v>
      </c>
      <c r="B282" s="20" t="s">
        <v>847</v>
      </c>
      <c r="C282" s="20" t="s">
        <v>369</v>
      </c>
      <c r="D282" s="181">
        <v>7.1</v>
      </c>
      <c r="E282" s="181"/>
      <c r="F282" s="181">
        <f t="shared" si="7"/>
        <v>7.1</v>
      </c>
      <c r="G282" s="74"/>
    </row>
    <row r="283" spans="1:7" s="30" customFormat="1" ht="75">
      <c r="A283" s="89" t="s">
        <v>1012</v>
      </c>
      <c r="B283" s="20" t="s">
        <v>1011</v>
      </c>
      <c r="C283" s="20"/>
      <c r="D283" s="181">
        <f>D284</f>
        <v>0</v>
      </c>
      <c r="E283" s="181">
        <f>E284</f>
        <v>48.698</v>
      </c>
      <c r="F283" s="181">
        <f t="shared" si="7"/>
        <v>48.698</v>
      </c>
      <c r="G283" s="74"/>
    </row>
    <row r="284" spans="1:7" s="30" customFormat="1" ht="37.5">
      <c r="A284" s="89" t="s">
        <v>389</v>
      </c>
      <c r="B284" s="20" t="s">
        <v>1011</v>
      </c>
      <c r="C284" s="20" t="s">
        <v>369</v>
      </c>
      <c r="D284" s="181"/>
      <c r="E284" s="181">
        <v>48.698</v>
      </c>
      <c r="F284" s="181">
        <f t="shared" si="7"/>
        <v>48.698</v>
      </c>
      <c r="G284" s="74"/>
    </row>
    <row r="285" spans="1:7" s="30" customFormat="1" ht="37.5">
      <c r="A285" s="63" t="s">
        <v>410</v>
      </c>
      <c r="B285" s="18" t="s">
        <v>411</v>
      </c>
      <c r="C285" s="20"/>
      <c r="D285" s="181">
        <f>D286</f>
        <v>0</v>
      </c>
      <c r="E285" s="181">
        <f>E286</f>
        <v>0</v>
      </c>
      <c r="F285" s="181">
        <f t="shared" si="7"/>
        <v>0</v>
      </c>
      <c r="G285" s="61"/>
    </row>
    <row r="286" spans="1:7" s="30" customFormat="1" ht="37.5">
      <c r="A286" s="63" t="s">
        <v>389</v>
      </c>
      <c r="B286" s="18" t="s">
        <v>411</v>
      </c>
      <c r="C286" s="20" t="s">
        <v>369</v>
      </c>
      <c r="D286" s="181"/>
      <c r="E286" s="181"/>
      <c r="F286" s="181">
        <f t="shared" si="7"/>
        <v>0</v>
      </c>
      <c r="G286" s="61"/>
    </row>
    <row r="287" spans="1:6" s="97" customFormat="1" ht="37.5">
      <c r="A287" s="186" t="s">
        <v>778</v>
      </c>
      <c r="B287" s="18" t="s">
        <v>779</v>
      </c>
      <c r="C287" s="20"/>
      <c r="D287" s="181">
        <f>D288</f>
        <v>119.3</v>
      </c>
      <c r="E287" s="181">
        <f>E288</f>
        <v>0</v>
      </c>
      <c r="F287" s="181">
        <f>F288</f>
        <v>119.3</v>
      </c>
    </row>
    <row r="288" spans="1:6" s="97" customFormat="1" ht="37.5">
      <c r="A288" s="89" t="s">
        <v>389</v>
      </c>
      <c r="B288" s="18" t="s">
        <v>779</v>
      </c>
      <c r="C288" s="20" t="s">
        <v>369</v>
      </c>
      <c r="D288" s="181">
        <v>119.3</v>
      </c>
      <c r="E288" s="181"/>
      <c r="F288" s="181">
        <f aca="true" t="shared" si="8" ref="F288:F310">D288+E288</f>
        <v>119.3</v>
      </c>
    </row>
    <row r="289" spans="1:7" s="30" customFormat="1" ht="37.5">
      <c r="A289" s="63" t="s">
        <v>412</v>
      </c>
      <c r="B289" s="18" t="s">
        <v>413</v>
      </c>
      <c r="C289" s="20"/>
      <c r="D289" s="181">
        <f>D290+D291</f>
        <v>39.4</v>
      </c>
      <c r="E289" s="181">
        <f>E290+E291</f>
        <v>0</v>
      </c>
      <c r="F289" s="181">
        <f t="shared" si="8"/>
        <v>39.4</v>
      </c>
      <c r="G289" s="74"/>
    </row>
    <row r="290" spans="1:7" s="30" customFormat="1" ht="37.5">
      <c r="A290" s="63" t="s">
        <v>259</v>
      </c>
      <c r="B290" s="18" t="s">
        <v>413</v>
      </c>
      <c r="C290" s="20" t="s">
        <v>260</v>
      </c>
      <c r="D290" s="181">
        <v>0</v>
      </c>
      <c r="E290" s="181">
        <f>'[1]расходы 2015'!E162</f>
        <v>0</v>
      </c>
      <c r="F290" s="181">
        <f t="shared" si="8"/>
        <v>0</v>
      </c>
      <c r="G290" s="74"/>
    </row>
    <row r="291" spans="1:7" s="30" customFormat="1" ht="37.5">
      <c r="A291" s="63" t="s">
        <v>389</v>
      </c>
      <c r="B291" s="18" t="s">
        <v>413</v>
      </c>
      <c r="C291" s="20" t="s">
        <v>369</v>
      </c>
      <c r="D291" s="181">
        <v>39.4</v>
      </c>
      <c r="E291" s="181"/>
      <c r="F291" s="181">
        <f t="shared" si="8"/>
        <v>39.4</v>
      </c>
      <c r="G291" s="74"/>
    </row>
    <row r="292" spans="1:7" s="30" customFormat="1" ht="18.75">
      <c r="A292" s="113" t="s">
        <v>414</v>
      </c>
      <c r="B292" s="20" t="s">
        <v>415</v>
      </c>
      <c r="C292" s="20"/>
      <c r="D292" s="181">
        <f>D293+D295</f>
        <v>2116.18</v>
      </c>
      <c r="E292" s="181">
        <f>E293+E295</f>
        <v>0</v>
      </c>
      <c r="F292" s="181">
        <f t="shared" si="8"/>
        <v>2116.18</v>
      </c>
      <c r="G292" s="74"/>
    </row>
    <row r="293" spans="1:7" s="30" customFormat="1" ht="18.75">
      <c r="A293" s="63" t="s">
        <v>405</v>
      </c>
      <c r="B293" s="20" t="s">
        <v>416</v>
      </c>
      <c r="C293" s="20"/>
      <c r="D293" s="181">
        <f>D294</f>
        <v>18.6</v>
      </c>
      <c r="E293" s="181">
        <f>E294</f>
        <v>0</v>
      </c>
      <c r="F293" s="181">
        <f t="shared" si="8"/>
        <v>18.6</v>
      </c>
      <c r="G293" s="74"/>
    </row>
    <row r="294" spans="1:7" s="30" customFormat="1" ht="37.5">
      <c r="A294" s="63" t="s">
        <v>389</v>
      </c>
      <c r="B294" s="20" t="s">
        <v>416</v>
      </c>
      <c r="C294" s="20" t="s">
        <v>369</v>
      </c>
      <c r="D294" s="181">
        <v>18.6</v>
      </c>
      <c r="E294" s="181"/>
      <c r="F294" s="181">
        <f t="shared" si="8"/>
        <v>18.6</v>
      </c>
      <c r="G294" s="74"/>
    </row>
    <row r="295" spans="1:7" s="30" customFormat="1" ht="18.75">
      <c r="A295" s="63" t="s">
        <v>392</v>
      </c>
      <c r="B295" s="20" t="s">
        <v>417</v>
      </c>
      <c r="C295" s="20"/>
      <c r="D295" s="181">
        <f>D296</f>
        <v>2097.58</v>
      </c>
      <c r="E295" s="181">
        <f>E296</f>
        <v>0</v>
      </c>
      <c r="F295" s="181">
        <f t="shared" si="8"/>
        <v>2097.58</v>
      </c>
      <c r="G295" s="74"/>
    </row>
    <row r="296" spans="1:7" s="30" customFormat="1" ht="37.5">
      <c r="A296" s="63" t="s">
        <v>389</v>
      </c>
      <c r="B296" s="20" t="s">
        <v>417</v>
      </c>
      <c r="C296" s="20" t="s">
        <v>369</v>
      </c>
      <c r="D296" s="181">
        <v>2097.58</v>
      </c>
      <c r="E296" s="181"/>
      <c r="F296" s="181">
        <f t="shared" si="8"/>
        <v>2097.58</v>
      </c>
      <c r="G296" s="74"/>
    </row>
    <row r="297" spans="1:7" s="30" customFormat="1" ht="37.5">
      <c r="A297" s="113" t="s">
        <v>715</v>
      </c>
      <c r="B297" s="20" t="s">
        <v>419</v>
      </c>
      <c r="C297" s="20"/>
      <c r="D297" s="181">
        <f>D298+D300+D302+D304+D306+D308+D310+D312+D314+D316+D321+D323</f>
        <v>24332.499999999996</v>
      </c>
      <c r="E297" s="181">
        <f>E298+E300+E302+E304+E306+E308+E310+E312+E314+E316+E321+E323</f>
        <v>0</v>
      </c>
      <c r="F297" s="181">
        <f t="shared" si="8"/>
        <v>24332.499999999996</v>
      </c>
      <c r="G297" s="74"/>
    </row>
    <row r="298" spans="1:7" s="30" customFormat="1" ht="18.75">
      <c r="A298" s="63" t="s">
        <v>392</v>
      </c>
      <c r="B298" s="20" t="s">
        <v>420</v>
      </c>
      <c r="C298" s="20"/>
      <c r="D298" s="181">
        <f>D299</f>
        <v>23058.8</v>
      </c>
      <c r="E298" s="181">
        <f>E299</f>
        <v>0</v>
      </c>
      <c r="F298" s="181">
        <f t="shared" si="8"/>
        <v>23058.8</v>
      </c>
      <c r="G298" s="74"/>
    </row>
    <row r="299" spans="1:7" s="30" customFormat="1" ht="37.5">
      <c r="A299" s="63" t="s">
        <v>389</v>
      </c>
      <c r="B299" s="20" t="s">
        <v>420</v>
      </c>
      <c r="C299" s="20" t="s">
        <v>369</v>
      </c>
      <c r="D299" s="181">
        <v>23058.8</v>
      </c>
      <c r="E299" s="181"/>
      <c r="F299" s="181">
        <f t="shared" si="8"/>
        <v>23058.8</v>
      </c>
      <c r="G299" s="74"/>
    </row>
    <row r="300" spans="1:7" s="30" customFormat="1" ht="18.75">
      <c r="A300" s="63" t="s">
        <v>421</v>
      </c>
      <c r="B300" s="20" t="s">
        <v>422</v>
      </c>
      <c r="C300" s="20"/>
      <c r="D300" s="181">
        <f>D301</f>
        <v>351</v>
      </c>
      <c r="E300" s="181">
        <f>E301</f>
        <v>0</v>
      </c>
      <c r="F300" s="181">
        <f t="shared" si="8"/>
        <v>351</v>
      </c>
      <c r="G300" s="74"/>
    </row>
    <row r="301" spans="1:7" s="30" customFormat="1" ht="37.5">
      <c r="A301" s="63" t="s">
        <v>389</v>
      </c>
      <c r="B301" s="20" t="s">
        <v>422</v>
      </c>
      <c r="C301" s="20" t="s">
        <v>369</v>
      </c>
      <c r="D301" s="181">
        <v>351</v>
      </c>
      <c r="E301" s="181"/>
      <c r="F301" s="181">
        <f t="shared" si="8"/>
        <v>351</v>
      </c>
      <c r="G301" s="74"/>
    </row>
    <row r="302" spans="1:7" s="30" customFormat="1" ht="18.75">
      <c r="A302" s="63" t="s">
        <v>423</v>
      </c>
      <c r="B302" s="20" t="s">
        <v>424</v>
      </c>
      <c r="C302" s="20"/>
      <c r="D302" s="181">
        <f>D303</f>
        <v>97.8</v>
      </c>
      <c r="E302" s="181">
        <f>E303</f>
        <v>0</v>
      </c>
      <c r="F302" s="181">
        <f t="shared" si="8"/>
        <v>97.8</v>
      </c>
      <c r="G302" s="74"/>
    </row>
    <row r="303" spans="1:7" s="30" customFormat="1" ht="37.5">
      <c r="A303" s="63" t="s">
        <v>389</v>
      </c>
      <c r="B303" s="20" t="s">
        <v>424</v>
      </c>
      <c r="C303" s="20" t="s">
        <v>369</v>
      </c>
      <c r="D303" s="181">
        <v>97.8</v>
      </c>
      <c r="E303" s="181"/>
      <c r="F303" s="181">
        <f t="shared" si="8"/>
        <v>97.8</v>
      </c>
      <c r="G303" s="74"/>
    </row>
    <row r="304" spans="1:7" s="30" customFormat="1" ht="37.5">
      <c r="A304" s="63" t="s">
        <v>716</v>
      </c>
      <c r="B304" s="20" t="s">
        <v>426</v>
      </c>
      <c r="C304" s="20"/>
      <c r="D304" s="181">
        <f>D305</f>
        <v>164.1</v>
      </c>
      <c r="E304" s="181">
        <f>E305</f>
        <v>0</v>
      </c>
      <c r="F304" s="181">
        <f t="shared" si="8"/>
        <v>164.1</v>
      </c>
      <c r="G304" s="74"/>
    </row>
    <row r="305" spans="1:7" s="30" customFormat="1" ht="37.5">
      <c r="A305" s="63" t="s">
        <v>389</v>
      </c>
      <c r="B305" s="20" t="s">
        <v>426</v>
      </c>
      <c r="C305" s="20" t="s">
        <v>369</v>
      </c>
      <c r="D305" s="181">
        <v>164.1</v>
      </c>
      <c r="E305" s="181"/>
      <c r="F305" s="181">
        <f t="shared" si="8"/>
        <v>164.1</v>
      </c>
      <c r="G305" s="74"/>
    </row>
    <row r="306" spans="1:7" s="30" customFormat="1" ht="18.75">
      <c r="A306" s="63" t="s">
        <v>427</v>
      </c>
      <c r="B306" s="18" t="s">
        <v>428</v>
      </c>
      <c r="C306" s="20"/>
      <c r="D306" s="181">
        <f>D307</f>
        <v>0</v>
      </c>
      <c r="E306" s="181">
        <f>E307</f>
        <v>0</v>
      </c>
      <c r="F306" s="181">
        <f t="shared" si="8"/>
        <v>0</v>
      </c>
      <c r="G306" s="74"/>
    </row>
    <row r="307" spans="1:7" s="30" customFormat="1" ht="37.5">
      <c r="A307" s="63" t="s">
        <v>389</v>
      </c>
      <c r="B307" s="18" t="s">
        <v>428</v>
      </c>
      <c r="C307" s="20" t="s">
        <v>369</v>
      </c>
      <c r="D307" s="181"/>
      <c r="E307" s="181">
        <v>0</v>
      </c>
      <c r="F307" s="181">
        <f t="shared" si="8"/>
        <v>0</v>
      </c>
      <c r="G307" s="74"/>
    </row>
    <row r="308" spans="1:7" s="30" customFormat="1" ht="18.75">
      <c r="A308" s="63" t="s">
        <v>429</v>
      </c>
      <c r="B308" s="18" t="s">
        <v>430</v>
      </c>
      <c r="C308" s="18"/>
      <c r="D308" s="181">
        <f>D309</f>
        <v>0</v>
      </c>
      <c r="E308" s="182">
        <f>E309</f>
        <v>0</v>
      </c>
      <c r="F308" s="181">
        <f t="shared" si="8"/>
        <v>0</v>
      </c>
      <c r="G308" s="74"/>
    </row>
    <row r="309" spans="1:7" s="30" customFormat="1" ht="18.75">
      <c r="A309" s="63" t="s">
        <v>600</v>
      </c>
      <c r="B309" s="18" t="s">
        <v>430</v>
      </c>
      <c r="C309" s="18" t="s">
        <v>601</v>
      </c>
      <c r="D309" s="181"/>
      <c r="E309" s="182"/>
      <c r="F309" s="181">
        <f t="shared" si="8"/>
        <v>0</v>
      </c>
      <c r="G309" s="74"/>
    </row>
    <row r="310" spans="1:7" s="30" customFormat="1" ht="18.75">
      <c r="A310" s="63" t="s">
        <v>432</v>
      </c>
      <c r="B310" s="18" t="s">
        <v>433</v>
      </c>
      <c r="C310" s="18"/>
      <c r="D310" s="182">
        <f>D311</f>
        <v>0</v>
      </c>
      <c r="E310" s="181">
        <f>E311</f>
        <v>0</v>
      </c>
      <c r="F310" s="182">
        <f t="shared" si="8"/>
        <v>0</v>
      </c>
      <c r="G310" s="61"/>
    </row>
    <row r="311" spans="1:7" s="30" customFormat="1" ht="18.75">
      <c r="A311" s="63" t="s">
        <v>305</v>
      </c>
      <c r="B311" s="18" t="s">
        <v>433</v>
      </c>
      <c r="C311" s="18" t="s">
        <v>306</v>
      </c>
      <c r="D311" s="182"/>
      <c r="E311" s="181">
        <v>0</v>
      </c>
      <c r="F311" s="182">
        <f>D311+E311</f>
        <v>0</v>
      </c>
      <c r="G311" s="61"/>
    </row>
    <row r="312" spans="1:7" s="30" customFormat="1" ht="18.75">
      <c r="A312" s="63" t="s">
        <v>434</v>
      </c>
      <c r="B312" s="18" t="s">
        <v>435</v>
      </c>
      <c r="C312" s="20"/>
      <c r="D312" s="181">
        <f>D313</f>
        <v>563</v>
      </c>
      <c r="E312" s="181">
        <f>E313</f>
        <v>0</v>
      </c>
      <c r="F312" s="181">
        <f aca="true" t="shared" si="9" ref="F312:F343">D312+E312</f>
        <v>563</v>
      </c>
      <c r="G312" s="61"/>
    </row>
    <row r="313" spans="1:7" s="30" customFormat="1" ht="37.5">
      <c r="A313" s="63" t="s">
        <v>389</v>
      </c>
      <c r="B313" s="18" t="s">
        <v>435</v>
      </c>
      <c r="C313" s="20" t="s">
        <v>369</v>
      </c>
      <c r="D313" s="181">
        <v>563</v>
      </c>
      <c r="E313" s="181"/>
      <c r="F313" s="181">
        <f t="shared" si="9"/>
        <v>563</v>
      </c>
      <c r="G313" s="61"/>
    </row>
    <row r="314" spans="1:7" s="30" customFormat="1" ht="56.25">
      <c r="A314" s="63" t="s">
        <v>717</v>
      </c>
      <c r="B314" s="18" t="s">
        <v>437</v>
      </c>
      <c r="C314" s="20"/>
      <c r="D314" s="181">
        <f>D315</f>
        <v>0</v>
      </c>
      <c r="E314" s="181">
        <f>E315</f>
        <v>0</v>
      </c>
      <c r="F314" s="181">
        <f t="shared" si="9"/>
        <v>0</v>
      </c>
      <c r="G314" s="74"/>
    </row>
    <row r="315" spans="1:7" s="30" customFormat="1" ht="37.5">
      <c r="A315" s="63" t="s">
        <v>389</v>
      </c>
      <c r="B315" s="18" t="s">
        <v>437</v>
      </c>
      <c r="C315" s="20" t="s">
        <v>369</v>
      </c>
      <c r="D315" s="181">
        <v>0</v>
      </c>
      <c r="E315" s="181">
        <v>0</v>
      </c>
      <c r="F315" s="181">
        <f t="shared" si="9"/>
        <v>0</v>
      </c>
      <c r="G315" s="74"/>
    </row>
    <row r="316" spans="1:7" s="30" customFormat="1" ht="56.25">
      <c r="A316" s="63" t="s">
        <v>436</v>
      </c>
      <c r="B316" s="18" t="s">
        <v>439</v>
      </c>
      <c r="C316" s="20"/>
      <c r="D316" s="181">
        <f>D317</f>
        <v>97.8</v>
      </c>
      <c r="E316" s="181">
        <f>E317</f>
        <v>0</v>
      </c>
      <c r="F316" s="181">
        <f t="shared" si="9"/>
        <v>97.8</v>
      </c>
      <c r="G316" s="74"/>
    </row>
    <row r="317" spans="1:7" s="30" customFormat="1" ht="37.5">
      <c r="A317" s="63" t="s">
        <v>389</v>
      </c>
      <c r="B317" s="18" t="s">
        <v>439</v>
      </c>
      <c r="C317" s="20" t="s">
        <v>369</v>
      </c>
      <c r="D317" s="181">
        <v>97.8</v>
      </c>
      <c r="E317" s="181"/>
      <c r="F317" s="181">
        <f t="shared" si="9"/>
        <v>97.8</v>
      </c>
      <c r="G317" s="74"/>
    </row>
    <row r="318" spans="1:7" s="31" customFormat="1" ht="60">
      <c r="A318" s="81" t="s">
        <v>753</v>
      </c>
      <c r="B318" s="28" t="s">
        <v>439</v>
      </c>
      <c r="C318" s="28" t="s">
        <v>369</v>
      </c>
      <c r="D318" s="183">
        <v>195.6</v>
      </c>
      <c r="E318" s="183"/>
      <c r="F318" s="183">
        <f t="shared" si="9"/>
        <v>195.6</v>
      </c>
      <c r="G318" s="77"/>
    </row>
    <row r="319" spans="1:6" s="29" customFormat="1" ht="30">
      <c r="A319" s="81" t="s">
        <v>754</v>
      </c>
      <c r="B319" s="27" t="s">
        <v>439</v>
      </c>
      <c r="C319" s="28" t="s">
        <v>369</v>
      </c>
      <c r="D319" s="183"/>
      <c r="E319" s="183">
        <f>'[1]расходы 2015'!E191</f>
        <v>0</v>
      </c>
      <c r="F319" s="183">
        <f t="shared" si="9"/>
        <v>0</v>
      </c>
    </row>
    <row r="320" spans="1:7" s="31" customFormat="1" ht="30">
      <c r="A320" s="81" t="s">
        <v>718</v>
      </c>
      <c r="B320" s="28" t="s">
        <v>439</v>
      </c>
      <c r="C320" s="28" t="s">
        <v>369</v>
      </c>
      <c r="D320" s="183"/>
      <c r="E320" s="183">
        <f>'[1]расходы 2015'!E192</f>
        <v>0</v>
      </c>
      <c r="F320" s="183">
        <f t="shared" si="9"/>
        <v>0</v>
      </c>
      <c r="G320" s="77"/>
    </row>
    <row r="321" spans="1:7" s="30" customFormat="1" ht="18.75">
      <c r="A321" s="63" t="s">
        <v>619</v>
      </c>
      <c r="B321" s="18" t="s">
        <v>620</v>
      </c>
      <c r="C321" s="18"/>
      <c r="D321" s="181">
        <f>D322</f>
        <v>0</v>
      </c>
      <c r="E321" s="182">
        <f>E322</f>
        <v>0</v>
      </c>
      <c r="F321" s="181">
        <f t="shared" si="9"/>
        <v>0</v>
      </c>
      <c r="G321" s="74"/>
    </row>
    <row r="322" spans="1:7" s="30" customFormat="1" ht="18.75">
      <c r="A322" s="63" t="s">
        <v>600</v>
      </c>
      <c r="B322" s="18" t="s">
        <v>620</v>
      </c>
      <c r="C322" s="18" t="s">
        <v>601</v>
      </c>
      <c r="D322" s="181"/>
      <c r="E322" s="182"/>
      <c r="F322" s="181">
        <f t="shared" si="9"/>
        <v>0</v>
      </c>
      <c r="G322" s="74"/>
    </row>
    <row r="323" spans="1:7" s="30" customFormat="1" ht="18.75">
      <c r="A323" s="63" t="s">
        <v>216</v>
      </c>
      <c r="B323" s="18" t="s">
        <v>440</v>
      </c>
      <c r="C323" s="20"/>
      <c r="D323" s="181">
        <f>D324</f>
        <v>0</v>
      </c>
      <c r="E323" s="181">
        <f>E324</f>
        <v>0</v>
      </c>
      <c r="F323" s="181">
        <f t="shared" si="9"/>
        <v>0</v>
      </c>
      <c r="G323" s="61"/>
    </row>
    <row r="324" spans="1:7" s="30" customFormat="1" ht="37.5">
      <c r="A324" s="63" t="s">
        <v>389</v>
      </c>
      <c r="B324" s="18" t="s">
        <v>440</v>
      </c>
      <c r="C324" s="20" t="s">
        <v>369</v>
      </c>
      <c r="D324" s="181"/>
      <c r="E324" s="181">
        <v>0</v>
      </c>
      <c r="F324" s="181">
        <f t="shared" si="9"/>
        <v>0</v>
      </c>
      <c r="G324" s="61"/>
    </row>
    <row r="325" spans="1:7" s="30" customFormat="1" ht="37.5">
      <c r="A325" s="62" t="s">
        <v>441</v>
      </c>
      <c r="B325" s="20" t="s">
        <v>442</v>
      </c>
      <c r="C325" s="20"/>
      <c r="D325" s="181">
        <f>D326+D329</f>
        <v>2932.023</v>
      </c>
      <c r="E325" s="181">
        <f>E326+E329</f>
        <v>0</v>
      </c>
      <c r="F325" s="181">
        <f t="shared" si="9"/>
        <v>2932.023</v>
      </c>
      <c r="G325" s="115"/>
    </row>
    <row r="326" spans="1:7" s="30" customFormat="1" ht="18.75">
      <c r="A326" s="63" t="s">
        <v>443</v>
      </c>
      <c r="B326" s="20" t="s">
        <v>444</v>
      </c>
      <c r="C326" s="20"/>
      <c r="D326" s="181">
        <f>D327+D328</f>
        <v>1182.035</v>
      </c>
      <c r="E326" s="181">
        <f>E327+E328</f>
        <v>0</v>
      </c>
      <c r="F326" s="181">
        <f t="shared" si="9"/>
        <v>1182.035</v>
      </c>
      <c r="G326" s="74"/>
    </row>
    <row r="327" spans="1:7" s="30" customFormat="1" ht="75">
      <c r="A327" s="63" t="s">
        <v>255</v>
      </c>
      <c r="B327" s="20" t="s">
        <v>444</v>
      </c>
      <c r="C327" s="20" t="s">
        <v>256</v>
      </c>
      <c r="D327" s="181">
        <v>1172.035</v>
      </c>
      <c r="E327" s="181"/>
      <c r="F327" s="181">
        <f t="shared" si="9"/>
        <v>1172.035</v>
      </c>
      <c r="G327" s="74"/>
    </row>
    <row r="328" spans="1:7" s="30" customFormat="1" ht="37.5">
      <c r="A328" s="63" t="s">
        <v>259</v>
      </c>
      <c r="B328" s="20" t="s">
        <v>444</v>
      </c>
      <c r="C328" s="20" t="s">
        <v>260</v>
      </c>
      <c r="D328" s="181">
        <v>10</v>
      </c>
      <c r="E328" s="181"/>
      <c r="F328" s="181">
        <f t="shared" si="9"/>
        <v>10</v>
      </c>
      <c r="G328" s="74"/>
    </row>
    <row r="329" spans="1:7" s="30" customFormat="1" ht="18.75">
      <c r="A329" s="63" t="s">
        <v>371</v>
      </c>
      <c r="B329" s="20" t="s">
        <v>445</v>
      </c>
      <c r="C329" s="18"/>
      <c r="D329" s="182">
        <f>D330+D331+D332</f>
        <v>1749.9879999999998</v>
      </c>
      <c r="E329" s="181">
        <f>E330+E331+E332</f>
        <v>0</v>
      </c>
      <c r="F329" s="181">
        <f t="shared" si="9"/>
        <v>1749.9879999999998</v>
      </c>
      <c r="G329" s="74"/>
    </row>
    <row r="330" spans="1:7" s="30" customFormat="1" ht="75">
      <c r="A330" s="63" t="s">
        <v>255</v>
      </c>
      <c r="B330" s="20" t="s">
        <v>445</v>
      </c>
      <c r="C330" s="20" t="s">
        <v>256</v>
      </c>
      <c r="D330" s="181">
        <v>1150.847</v>
      </c>
      <c r="E330" s="181"/>
      <c r="F330" s="181">
        <f t="shared" si="9"/>
        <v>1150.847</v>
      </c>
      <c r="G330" s="74"/>
    </row>
    <row r="331" spans="1:7" s="30" customFormat="1" ht="37.5">
      <c r="A331" s="63" t="s">
        <v>259</v>
      </c>
      <c r="B331" s="20" t="s">
        <v>445</v>
      </c>
      <c r="C331" s="20" t="s">
        <v>260</v>
      </c>
      <c r="D331" s="181">
        <v>598.141</v>
      </c>
      <c r="E331" s="181"/>
      <c r="F331" s="181">
        <f t="shared" si="9"/>
        <v>598.141</v>
      </c>
      <c r="G331" s="74"/>
    </row>
    <row r="332" spans="1:7" s="30" customFormat="1" ht="18.75">
      <c r="A332" s="63" t="s">
        <v>269</v>
      </c>
      <c r="B332" s="20" t="s">
        <v>445</v>
      </c>
      <c r="C332" s="20" t="s">
        <v>270</v>
      </c>
      <c r="D332" s="181">
        <v>1</v>
      </c>
      <c r="E332" s="181"/>
      <c r="F332" s="181">
        <f t="shared" si="9"/>
        <v>1</v>
      </c>
      <c r="G332" s="74"/>
    </row>
    <row r="333" spans="1:7" s="30" customFormat="1" ht="39">
      <c r="A333" s="88" t="s">
        <v>446</v>
      </c>
      <c r="B333" s="20" t="s">
        <v>447</v>
      </c>
      <c r="C333" s="20"/>
      <c r="D333" s="181">
        <f>D334</f>
        <v>10657.691</v>
      </c>
      <c r="E333" s="181">
        <f>E334</f>
        <v>0</v>
      </c>
      <c r="F333" s="181">
        <f t="shared" si="9"/>
        <v>10657.691</v>
      </c>
      <c r="G333" s="74"/>
    </row>
    <row r="334" spans="1:7" s="30" customFormat="1" ht="18.75">
      <c r="A334" s="63" t="s">
        <v>392</v>
      </c>
      <c r="B334" s="20" t="s">
        <v>448</v>
      </c>
      <c r="C334" s="20"/>
      <c r="D334" s="181">
        <f>D335</f>
        <v>10657.691</v>
      </c>
      <c r="E334" s="181">
        <f>E335</f>
        <v>0</v>
      </c>
      <c r="F334" s="181">
        <f t="shared" si="9"/>
        <v>10657.691</v>
      </c>
      <c r="G334" s="74"/>
    </row>
    <row r="335" spans="1:7" s="30" customFormat="1" ht="37.5">
      <c r="A335" s="63" t="s">
        <v>389</v>
      </c>
      <c r="B335" s="20" t="s">
        <v>448</v>
      </c>
      <c r="C335" s="20" t="s">
        <v>369</v>
      </c>
      <c r="D335" s="181">
        <v>10657.691</v>
      </c>
      <c r="E335" s="181"/>
      <c r="F335" s="181">
        <f t="shared" si="9"/>
        <v>10657.691</v>
      </c>
      <c r="G335" s="74"/>
    </row>
    <row r="336" spans="1:8" s="30" customFormat="1" ht="39">
      <c r="A336" s="88" t="s">
        <v>622</v>
      </c>
      <c r="B336" s="135" t="s">
        <v>290</v>
      </c>
      <c r="C336" s="135"/>
      <c r="D336" s="189">
        <f>D337+D346+D351</f>
        <v>4433.3</v>
      </c>
      <c r="E336" s="189">
        <f>E337+E346+E351</f>
        <v>0</v>
      </c>
      <c r="F336" s="189">
        <f t="shared" si="9"/>
        <v>4433.3</v>
      </c>
      <c r="G336" s="74"/>
      <c r="H336" s="91"/>
    </row>
    <row r="337" spans="1:7" s="30" customFormat="1" ht="37.5">
      <c r="A337" s="113" t="s">
        <v>291</v>
      </c>
      <c r="B337" s="20" t="s">
        <v>292</v>
      </c>
      <c r="C337" s="20"/>
      <c r="D337" s="181">
        <f>D338+D340+D342+D344</f>
        <v>3833.3</v>
      </c>
      <c r="E337" s="181">
        <f>E338+E340+E342+E344</f>
        <v>0</v>
      </c>
      <c r="F337" s="181">
        <f t="shared" si="9"/>
        <v>3833.3</v>
      </c>
      <c r="G337" s="74"/>
    </row>
    <row r="338" spans="1:7" s="30" customFormat="1" ht="37.5">
      <c r="A338" s="63" t="s">
        <v>817</v>
      </c>
      <c r="B338" s="20" t="s">
        <v>623</v>
      </c>
      <c r="C338" s="20"/>
      <c r="D338" s="181">
        <f>D339</f>
        <v>3500</v>
      </c>
      <c r="E338" s="182">
        <f>E339</f>
        <v>0</v>
      </c>
      <c r="F338" s="181">
        <f t="shared" si="9"/>
        <v>3500</v>
      </c>
      <c r="G338" s="74"/>
    </row>
    <row r="339" spans="1:7" s="30" customFormat="1" ht="18.75">
      <c r="A339" s="63" t="s">
        <v>600</v>
      </c>
      <c r="B339" s="20" t="s">
        <v>623</v>
      </c>
      <c r="C339" s="20" t="s">
        <v>601</v>
      </c>
      <c r="D339" s="181">
        <v>3500</v>
      </c>
      <c r="E339" s="182"/>
      <c r="F339" s="181">
        <f t="shared" si="9"/>
        <v>3500</v>
      </c>
      <c r="G339" s="74"/>
    </row>
    <row r="340" spans="1:7" s="30" customFormat="1" ht="37.5">
      <c r="A340" s="63" t="s">
        <v>293</v>
      </c>
      <c r="B340" s="20" t="s">
        <v>294</v>
      </c>
      <c r="C340" s="20"/>
      <c r="D340" s="181">
        <f>D341</f>
        <v>0</v>
      </c>
      <c r="E340" s="181">
        <f>E341</f>
        <v>0</v>
      </c>
      <c r="F340" s="181">
        <f t="shared" si="9"/>
        <v>0</v>
      </c>
      <c r="G340" s="74"/>
    </row>
    <row r="341" spans="1:7" s="30" customFormat="1" ht="37.5">
      <c r="A341" s="63" t="s">
        <v>259</v>
      </c>
      <c r="B341" s="20" t="s">
        <v>294</v>
      </c>
      <c r="C341" s="20" t="s">
        <v>260</v>
      </c>
      <c r="D341" s="181">
        <v>0</v>
      </c>
      <c r="E341" s="181">
        <v>0</v>
      </c>
      <c r="F341" s="181">
        <f t="shared" si="9"/>
        <v>0</v>
      </c>
      <c r="G341" s="74"/>
    </row>
    <row r="342" spans="1:7" s="30" customFormat="1" ht="18.75">
      <c r="A342" s="63" t="s">
        <v>624</v>
      </c>
      <c r="B342" s="18" t="s">
        <v>625</v>
      </c>
      <c r="C342" s="18"/>
      <c r="D342" s="181">
        <f>D343</f>
        <v>33.3</v>
      </c>
      <c r="E342" s="182">
        <f>E343</f>
        <v>0</v>
      </c>
      <c r="F342" s="181">
        <f t="shared" si="9"/>
        <v>33.3</v>
      </c>
      <c r="G342" s="74"/>
    </row>
    <row r="343" spans="1:7" s="30" customFormat="1" ht="18.75">
      <c r="A343" s="63" t="s">
        <v>600</v>
      </c>
      <c r="B343" s="18" t="s">
        <v>626</v>
      </c>
      <c r="C343" s="18" t="s">
        <v>601</v>
      </c>
      <c r="D343" s="181">
        <v>33.3</v>
      </c>
      <c r="E343" s="182"/>
      <c r="F343" s="181">
        <f t="shared" si="9"/>
        <v>33.3</v>
      </c>
      <c r="G343" s="74"/>
    </row>
    <row r="344" spans="1:7" s="30" customFormat="1" ht="37.5">
      <c r="A344" s="63" t="s">
        <v>215</v>
      </c>
      <c r="B344" s="18" t="s">
        <v>627</v>
      </c>
      <c r="C344" s="18"/>
      <c r="D344" s="181">
        <f>D345</f>
        <v>300</v>
      </c>
      <c r="E344" s="182">
        <f>E345</f>
        <v>0</v>
      </c>
      <c r="F344" s="181">
        <f aca="true" t="shared" si="10" ref="F344:F375">D344+E344</f>
        <v>300</v>
      </c>
      <c r="G344" s="74"/>
    </row>
    <row r="345" spans="1:7" s="30" customFormat="1" ht="18.75">
      <c r="A345" s="63" t="s">
        <v>600</v>
      </c>
      <c r="B345" s="18" t="s">
        <v>627</v>
      </c>
      <c r="C345" s="18" t="s">
        <v>601</v>
      </c>
      <c r="D345" s="181">
        <v>300</v>
      </c>
      <c r="E345" s="182"/>
      <c r="F345" s="181">
        <f t="shared" si="10"/>
        <v>300</v>
      </c>
      <c r="G345" s="74"/>
    </row>
    <row r="346" spans="1:7" s="30" customFormat="1" ht="18.75">
      <c r="A346" s="113" t="s">
        <v>295</v>
      </c>
      <c r="B346" s="20" t="s">
        <v>296</v>
      </c>
      <c r="C346" s="20"/>
      <c r="D346" s="181">
        <f>D347+D349</f>
        <v>172</v>
      </c>
      <c r="E346" s="181">
        <f>E347+E349</f>
        <v>0</v>
      </c>
      <c r="F346" s="181">
        <f t="shared" si="10"/>
        <v>172</v>
      </c>
      <c r="G346" s="74"/>
    </row>
    <row r="347" spans="1:7" s="30" customFormat="1" ht="37.5">
      <c r="A347" s="63" t="s">
        <v>297</v>
      </c>
      <c r="B347" s="20" t="s">
        <v>298</v>
      </c>
      <c r="C347" s="20"/>
      <c r="D347" s="181">
        <f>D348</f>
        <v>0</v>
      </c>
      <c r="E347" s="181">
        <f>E348</f>
        <v>0</v>
      </c>
      <c r="F347" s="181">
        <f t="shared" si="10"/>
        <v>0</v>
      </c>
      <c r="G347" s="74"/>
    </row>
    <row r="348" spans="1:7" s="30" customFormat="1" ht="37.5">
      <c r="A348" s="63" t="s">
        <v>259</v>
      </c>
      <c r="B348" s="20" t="s">
        <v>298</v>
      </c>
      <c r="C348" s="20" t="s">
        <v>260</v>
      </c>
      <c r="D348" s="181"/>
      <c r="E348" s="181"/>
      <c r="F348" s="181">
        <f t="shared" si="10"/>
        <v>0</v>
      </c>
      <c r="G348" s="74"/>
    </row>
    <row r="349" spans="1:7" s="30" customFormat="1" ht="56.25">
      <c r="A349" s="63" t="s">
        <v>299</v>
      </c>
      <c r="B349" s="20" t="s">
        <v>300</v>
      </c>
      <c r="C349" s="20"/>
      <c r="D349" s="181">
        <f>D350</f>
        <v>172</v>
      </c>
      <c r="E349" s="181">
        <f>E350</f>
        <v>0</v>
      </c>
      <c r="F349" s="181">
        <f t="shared" si="10"/>
        <v>172</v>
      </c>
      <c r="G349" s="74"/>
    </row>
    <row r="350" spans="1:7" s="30" customFormat="1" ht="37.5">
      <c r="A350" s="63" t="s">
        <v>259</v>
      </c>
      <c r="B350" s="20" t="s">
        <v>300</v>
      </c>
      <c r="C350" s="20" t="s">
        <v>260</v>
      </c>
      <c r="D350" s="181">
        <v>172</v>
      </c>
      <c r="E350" s="181"/>
      <c r="F350" s="181">
        <f t="shared" si="10"/>
        <v>172</v>
      </c>
      <c r="G350" s="74"/>
    </row>
    <row r="351" spans="1:7" s="30" customFormat="1" ht="18.75">
      <c r="A351" s="113" t="s">
        <v>301</v>
      </c>
      <c r="B351" s="20" t="s">
        <v>302</v>
      </c>
      <c r="C351" s="20"/>
      <c r="D351" s="181">
        <f>D352</f>
        <v>428</v>
      </c>
      <c r="E351" s="181">
        <f>E352</f>
        <v>0</v>
      </c>
      <c r="F351" s="181">
        <f t="shared" si="10"/>
        <v>428</v>
      </c>
      <c r="G351" s="74"/>
    </row>
    <row r="352" spans="1:7" s="30" customFormat="1" ht="37.5">
      <c r="A352" s="63" t="s">
        <v>303</v>
      </c>
      <c r="B352" s="20" t="s">
        <v>304</v>
      </c>
      <c r="C352" s="20"/>
      <c r="D352" s="181">
        <v>428</v>
      </c>
      <c r="E352" s="181"/>
      <c r="F352" s="181">
        <f t="shared" si="10"/>
        <v>428</v>
      </c>
      <c r="G352" s="74"/>
    </row>
    <row r="353" spans="1:7" s="30" customFormat="1" ht="75">
      <c r="A353" s="63" t="s">
        <v>255</v>
      </c>
      <c r="B353" s="20" t="s">
        <v>304</v>
      </c>
      <c r="C353" s="20" t="s">
        <v>256</v>
      </c>
      <c r="D353" s="181">
        <v>41</v>
      </c>
      <c r="E353" s="181"/>
      <c r="F353" s="181">
        <f t="shared" si="10"/>
        <v>41</v>
      </c>
      <c r="G353" s="74"/>
    </row>
    <row r="354" spans="1:7" s="30" customFormat="1" ht="37.5">
      <c r="A354" s="63" t="s">
        <v>259</v>
      </c>
      <c r="B354" s="20" t="s">
        <v>304</v>
      </c>
      <c r="C354" s="20" t="s">
        <v>260</v>
      </c>
      <c r="D354" s="181">
        <v>63</v>
      </c>
      <c r="E354" s="181"/>
      <c r="F354" s="181">
        <f t="shared" si="10"/>
        <v>63</v>
      </c>
      <c r="G354" s="74"/>
    </row>
    <row r="355" spans="1:7" s="30" customFormat="1" ht="18.75">
      <c r="A355" s="63" t="s">
        <v>305</v>
      </c>
      <c r="B355" s="20" t="s">
        <v>304</v>
      </c>
      <c r="C355" s="20" t="s">
        <v>306</v>
      </c>
      <c r="D355" s="181">
        <v>324</v>
      </c>
      <c r="E355" s="181"/>
      <c r="F355" s="181">
        <f t="shared" si="10"/>
        <v>324</v>
      </c>
      <c r="G355" s="74"/>
    </row>
    <row r="356" spans="1:8" s="30" customFormat="1" ht="39">
      <c r="A356" s="23" t="s">
        <v>719</v>
      </c>
      <c r="B356" s="135" t="s">
        <v>308</v>
      </c>
      <c r="C356" s="135"/>
      <c r="D356" s="189">
        <f>D357+D362+D367+D370+D375+D384</f>
        <v>81642.984</v>
      </c>
      <c r="E356" s="189">
        <f>E357+E362+E367+E370+E375+E384</f>
        <v>65.612</v>
      </c>
      <c r="F356" s="189">
        <f t="shared" si="10"/>
        <v>81708.59599999999</v>
      </c>
      <c r="G356" s="74"/>
      <c r="H356" s="91"/>
    </row>
    <row r="357" spans="1:7" s="30" customFormat="1" ht="37.5">
      <c r="A357" s="60" t="s">
        <v>309</v>
      </c>
      <c r="B357" s="20" t="s">
        <v>310</v>
      </c>
      <c r="C357" s="20"/>
      <c r="D357" s="181">
        <f>D358+D360</f>
        <v>10</v>
      </c>
      <c r="E357" s="181">
        <f>E358+E360</f>
        <v>0</v>
      </c>
      <c r="F357" s="181">
        <f t="shared" si="10"/>
        <v>10</v>
      </c>
      <c r="G357" s="74"/>
    </row>
    <row r="358" spans="1:7" s="30" customFormat="1" ht="18.75">
      <c r="A358" s="21" t="s">
        <v>311</v>
      </c>
      <c r="B358" s="20" t="s">
        <v>312</v>
      </c>
      <c r="C358" s="20"/>
      <c r="D358" s="181">
        <f>D359</f>
        <v>5</v>
      </c>
      <c r="E358" s="181">
        <f>E359</f>
        <v>0</v>
      </c>
      <c r="F358" s="181">
        <f t="shared" si="10"/>
        <v>5</v>
      </c>
      <c r="G358" s="74"/>
    </row>
    <row r="359" spans="1:7" s="30" customFormat="1" ht="37.5">
      <c r="A359" s="63" t="s">
        <v>259</v>
      </c>
      <c r="B359" s="20" t="s">
        <v>312</v>
      </c>
      <c r="C359" s="20" t="s">
        <v>260</v>
      </c>
      <c r="D359" s="181">
        <v>5</v>
      </c>
      <c r="E359" s="181"/>
      <c r="F359" s="181">
        <f t="shared" si="10"/>
        <v>5</v>
      </c>
      <c r="G359" s="74"/>
    </row>
    <row r="360" spans="1:7" s="30" customFormat="1" ht="18.75">
      <c r="A360" s="63" t="s">
        <v>313</v>
      </c>
      <c r="B360" s="20" t="s">
        <v>314</v>
      </c>
      <c r="C360" s="20"/>
      <c r="D360" s="181">
        <f>D361</f>
        <v>5</v>
      </c>
      <c r="E360" s="181">
        <f>E361</f>
        <v>0</v>
      </c>
      <c r="F360" s="181">
        <f t="shared" si="10"/>
        <v>5</v>
      </c>
      <c r="G360" s="74"/>
    </row>
    <row r="361" spans="1:7" s="30" customFormat="1" ht="37.5">
      <c r="A361" s="63" t="s">
        <v>259</v>
      </c>
      <c r="B361" s="20" t="s">
        <v>314</v>
      </c>
      <c r="C361" s="20" t="s">
        <v>260</v>
      </c>
      <c r="D361" s="181">
        <v>5</v>
      </c>
      <c r="E361" s="181"/>
      <c r="F361" s="181">
        <f t="shared" si="10"/>
        <v>5</v>
      </c>
      <c r="G361" s="74"/>
    </row>
    <row r="362" spans="1:7" s="30" customFormat="1" ht="37.5">
      <c r="A362" s="113" t="s">
        <v>315</v>
      </c>
      <c r="B362" s="20" t="s">
        <v>316</v>
      </c>
      <c r="C362" s="20"/>
      <c r="D362" s="181">
        <f>D363+D365</f>
        <v>2349.7</v>
      </c>
      <c r="E362" s="181">
        <f>E363+E365</f>
        <v>0</v>
      </c>
      <c r="F362" s="181">
        <f t="shared" si="10"/>
        <v>2349.7</v>
      </c>
      <c r="G362" s="74"/>
    </row>
    <row r="363" spans="1:7" s="30" customFormat="1" ht="18.75">
      <c r="A363" s="76" t="s">
        <v>317</v>
      </c>
      <c r="B363" s="20" t="s">
        <v>319</v>
      </c>
      <c r="C363" s="20"/>
      <c r="D363" s="181">
        <f>D364</f>
        <v>10</v>
      </c>
      <c r="E363" s="181">
        <f>E364</f>
        <v>0</v>
      </c>
      <c r="F363" s="181">
        <f t="shared" si="10"/>
        <v>10</v>
      </c>
      <c r="G363" s="75"/>
    </row>
    <row r="364" spans="1:7" s="30" customFormat="1" ht="37.5">
      <c r="A364" s="63" t="s">
        <v>259</v>
      </c>
      <c r="B364" s="20" t="s">
        <v>319</v>
      </c>
      <c r="C364" s="20" t="s">
        <v>260</v>
      </c>
      <c r="D364" s="181">
        <v>10</v>
      </c>
      <c r="E364" s="181"/>
      <c r="F364" s="181">
        <f t="shared" si="10"/>
        <v>10</v>
      </c>
      <c r="G364" s="74"/>
    </row>
    <row r="365" spans="1:6" s="96" customFormat="1" ht="18.75">
      <c r="A365" s="89" t="s">
        <v>773</v>
      </c>
      <c r="B365" s="20" t="s">
        <v>772</v>
      </c>
      <c r="C365" s="20"/>
      <c r="D365" s="181">
        <f>D366</f>
        <v>2339.7</v>
      </c>
      <c r="E365" s="181">
        <f>E366</f>
        <v>0</v>
      </c>
      <c r="F365" s="181">
        <f t="shared" si="10"/>
        <v>2339.7</v>
      </c>
    </row>
    <row r="366" spans="1:6" s="96" customFormat="1" ht="37.5">
      <c r="A366" s="89" t="s">
        <v>389</v>
      </c>
      <c r="B366" s="20" t="s">
        <v>772</v>
      </c>
      <c r="C366" s="20" t="s">
        <v>369</v>
      </c>
      <c r="D366" s="181">
        <v>2339.7</v>
      </c>
      <c r="E366" s="181"/>
      <c r="F366" s="181">
        <f t="shared" si="10"/>
        <v>2339.7</v>
      </c>
    </row>
    <row r="367" spans="1:7" s="30" customFormat="1" ht="37.5">
      <c r="A367" s="113" t="s">
        <v>320</v>
      </c>
      <c r="B367" s="20" t="s">
        <v>321</v>
      </c>
      <c r="C367" s="20"/>
      <c r="D367" s="181">
        <f>D368</f>
        <v>60</v>
      </c>
      <c r="E367" s="181">
        <f>E368</f>
        <v>0</v>
      </c>
      <c r="F367" s="181">
        <f t="shared" si="10"/>
        <v>60</v>
      </c>
      <c r="G367" s="74"/>
    </row>
    <row r="368" spans="1:7" s="30" customFormat="1" ht="62.25" customHeight="1">
      <c r="A368" s="63" t="s">
        <v>1000</v>
      </c>
      <c r="B368" s="20" t="s">
        <v>322</v>
      </c>
      <c r="C368" s="20"/>
      <c r="D368" s="181">
        <f>D369</f>
        <v>60</v>
      </c>
      <c r="E368" s="181">
        <f>E369</f>
        <v>0</v>
      </c>
      <c r="F368" s="181">
        <f t="shared" si="10"/>
        <v>60</v>
      </c>
      <c r="G368" s="74"/>
    </row>
    <row r="369" spans="1:7" s="30" customFormat="1" ht="37.5">
      <c r="A369" s="63" t="s">
        <v>259</v>
      </c>
      <c r="B369" s="20" t="s">
        <v>322</v>
      </c>
      <c r="C369" s="20" t="s">
        <v>260</v>
      </c>
      <c r="D369" s="181">
        <v>60</v>
      </c>
      <c r="E369" s="181"/>
      <c r="F369" s="181">
        <f t="shared" si="10"/>
        <v>60</v>
      </c>
      <c r="G369" s="74"/>
    </row>
    <row r="370" spans="1:7" s="30" customFormat="1" ht="18.75">
      <c r="A370" s="62" t="s">
        <v>492</v>
      </c>
      <c r="B370" s="20" t="s">
        <v>493</v>
      </c>
      <c r="C370" s="20"/>
      <c r="D370" s="181">
        <f>D371</f>
        <v>5089.7</v>
      </c>
      <c r="E370" s="181">
        <f>E371</f>
        <v>-219.044</v>
      </c>
      <c r="F370" s="181">
        <f t="shared" si="10"/>
        <v>4870.656</v>
      </c>
      <c r="G370" s="74"/>
    </row>
    <row r="371" spans="1:7" s="30" customFormat="1" ht="18.75">
      <c r="A371" s="63" t="s">
        <v>494</v>
      </c>
      <c r="B371" s="20" t="s">
        <v>495</v>
      </c>
      <c r="C371" s="20"/>
      <c r="D371" s="181">
        <f>D372+D373+D374</f>
        <v>5089.7</v>
      </c>
      <c r="E371" s="181">
        <f>E372+E373+E374</f>
        <v>-219.044</v>
      </c>
      <c r="F371" s="181">
        <f t="shared" si="10"/>
        <v>4870.656</v>
      </c>
      <c r="G371" s="74"/>
    </row>
    <row r="372" spans="1:7" s="30" customFormat="1" ht="75">
      <c r="A372" s="63" t="s">
        <v>255</v>
      </c>
      <c r="B372" s="20" t="s">
        <v>495</v>
      </c>
      <c r="C372" s="18" t="s">
        <v>256</v>
      </c>
      <c r="D372" s="182">
        <v>4795.519</v>
      </c>
      <c r="E372" s="181">
        <v>-219.044</v>
      </c>
      <c r="F372" s="181">
        <f t="shared" si="10"/>
        <v>4576.475</v>
      </c>
      <c r="G372" s="74"/>
    </row>
    <row r="373" spans="1:7" s="30" customFormat="1" ht="37.5">
      <c r="A373" s="63" t="s">
        <v>259</v>
      </c>
      <c r="B373" s="20" t="s">
        <v>495</v>
      </c>
      <c r="C373" s="18" t="s">
        <v>260</v>
      </c>
      <c r="D373" s="182">
        <v>294.181</v>
      </c>
      <c r="E373" s="181"/>
      <c r="F373" s="181">
        <f t="shared" si="10"/>
        <v>294.181</v>
      </c>
      <c r="G373" s="74"/>
    </row>
    <row r="374" spans="1:7" s="30" customFormat="1" ht="18.75">
      <c r="A374" s="63" t="s">
        <v>269</v>
      </c>
      <c r="B374" s="20" t="s">
        <v>495</v>
      </c>
      <c r="C374" s="20" t="s">
        <v>270</v>
      </c>
      <c r="D374" s="181"/>
      <c r="E374" s="181">
        <f>'[1]расходы 2015'!E279</f>
        <v>0</v>
      </c>
      <c r="F374" s="181">
        <f t="shared" si="10"/>
        <v>0</v>
      </c>
      <c r="G374" s="74"/>
    </row>
    <row r="375" spans="1:7" s="30" customFormat="1" ht="19.5">
      <c r="A375" s="88" t="s">
        <v>628</v>
      </c>
      <c r="B375" s="18" t="s">
        <v>629</v>
      </c>
      <c r="C375" s="18"/>
      <c r="D375" s="182">
        <f>D376+D378+D382</f>
        <v>44567.248999999996</v>
      </c>
      <c r="E375" s="182">
        <f>E376+E378+E382</f>
        <v>0</v>
      </c>
      <c r="F375" s="181">
        <f t="shared" si="10"/>
        <v>44567.248999999996</v>
      </c>
      <c r="G375" s="181"/>
    </row>
    <row r="376" spans="1:7" s="30" customFormat="1" ht="18.75">
      <c r="A376" s="63" t="s">
        <v>630</v>
      </c>
      <c r="B376" s="18" t="s">
        <v>631</v>
      </c>
      <c r="C376" s="18" t="s">
        <v>349</v>
      </c>
      <c r="D376" s="182">
        <f>D377</f>
        <v>33816</v>
      </c>
      <c r="E376" s="182">
        <f>E377</f>
        <v>0</v>
      </c>
      <c r="F376" s="181">
        <f aca="true" t="shared" si="11" ref="F376:F384">D376+E376</f>
        <v>33816</v>
      </c>
      <c r="G376" s="74"/>
    </row>
    <row r="377" spans="1:8" s="30" customFormat="1" ht="18.75">
      <c r="A377" s="63" t="s">
        <v>600</v>
      </c>
      <c r="B377" s="18" t="s">
        <v>631</v>
      </c>
      <c r="C377" s="18" t="s">
        <v>601</v>
      </c>
      <c r="D377" s="182">
        <v>33816</v>
      </c>
      <c r="E377" s="182"/>
      <c r="F377" s="181">
        <f t="shared" si="11"/>
        <v>33816</v>
      </c>
      <c r="G377" s="74"/>
      <c r="H377" s="91"/>
    </row>
    <row r="378" spans="1:7" s="30" customFormat="1" ht="18.75">
      <c r="A378" s="63" t="s">
        <v>632</v>
      </c>
      <c r="B378" s="18" t="s">
        <v>633</v>
      </c>
      <c r="C378" s="18" t="s">
        <v>349</v>
      </c>
      <c r="D378" s="182">
        <f>D379+D380+D381</f>
        <v>10098.049</v>
      </c>
      <c r="E378" s="182">
        <f>E379+E380+E381</f>
        <v>0</v>
      </c>
      <c r="F378" s="181">
        <f t="shared" si="11"/>
        <v>10098.049</v>
      </c>
      <c r="G378" s="74"/>
    </row>
    <row r="379" spans="1:7" s="30" customFormat="1" ht="75">
      <c r="A379" s="63" t="s">
        <v>255</v>
      </c>
      <c r="B379" s="18" t="s">
        <v>633</v>
      </c>
      <c r="C379" s="18" t="s">
        <v>256</v>
      </c>
      <c r="D379" s="182">
        <v>9518.349</v>
      </c>
      <c r="E379" s="182"/>
      <c r="F379" s="181">
        <f t="shared" si="11"/>
        <v>9518.349</v>
      </c>
      <c r="G379" s="74"/>
    </row>
    <row r="380" spans="1:7" s="30" customFormat="1" ht="37.5">
      <c r="A380" s="63" t="s">
        <v>259</v>
      </c>
      <c r="B380" s="18" t="s">
        <v>633</v>
      </c>
      <c r="C380" s="18" t="s">
        <v>260</v>
      </c>
      <c r="D380" s="182">
        <v>576.6</v>
      </c>
      <c r="E380" s="182"/>
      <c r="F380" s="181">
        <f t="shared" si="11"/>
        <v>576.6</v>
      </c>
      <c r="G380" s="74"/>
    </row>
    <row r="381" spans="1:7" s="30" customFormat="1" ht="18.75">
      <c r="A381" s="63" t="s">
        <v>269</v>
      </c>
      <c r="B381" s="18" t="s">
        <v>633</v>
      </c>
      <c r="C381" s="18" t="s">
        <v>270</v>
      </c>
      <c r="D381" s="182">
        <v>3.1</v>
      </c>
      <c r="E381" s="181"/>
      <c r="F381" s="181">
        <f t="shared" si="11"/>
        <v>3.1</v>
      </c>
      <c r="G381" s="74"/>
    </row>
    <row r="382" spans="1:7" s="30" customFormat="1" ht="37.5">
      <c r="A382" s="63" t="s">
        <v>634</v>
      </c>
      <c r="B382" s="18" t="s">
        <v>635</v>
      </c>
      <c r="C382" s="18"/>
      <c r="D382" s="182">
        <f>D383</f>
        <v>653.2</v>
      </c>
      <c r="E382" s="181">
        <f>E383</f>
        <v>0</v>
      </c>
      <c r="F382" s="181">
        <f t="shared" si="11"/>
        <v>653.2</v>
      </c>
      <c r="G382" s="74"/>
    </row>
    <row r="383" spans="1:7" s="30" customFormat="1" ht="18.75">
      <c r="A383" s="63" t="s">
        <v>600</v>
      </c>
      <c r="B383" s="18" t="s">
        <v>635</v>
      </c>
      <c r="C383" s="18" t="s">
        <v>601</v>
      </c>
      <c r="D383" s="182">
        <v>653.2</v>
      </c>
      <c r="E383" s="182"/>
      <c r="F383" s="181">
        <f t="shared" si="11"/>
        <v>653.2</v>
      </c>
      <c r="G383" s="74"/>
    </row>
    <row r="384" spans="1:7" s="30" customFormat="1" ht="28.5" customHeight="1">
      <c r="A384" s="88" t="s">
        <v>323</v>
      </c>
      <c r="B384" s="20" t="s">
        <v>324</v>
      </c>
      <c r="C384" s="20"/>
      <c r="D384" s="181">
        <f>D385</f>
        <v>29566.335</v>
      </c>
      <c r="E384" s="181">
        <f>E385</f>
        <v>284.656</v>
      </c>
      <c r="F384" s="181">
        <f t="shared" si="11"/>
        <v>29850.990999999998</v>
      </c>
      <c r="G384" s="74"/>
    </row>
    <row r="385" spans="1:7" s="30" customFormat="1" ht="37.5">
      <c r="A385" s="63" t="s">
        <v>325</v>
      </c>
      <c r="B385" s="20" t="s">
        <v>326</v>
      </c>
      <c r="C385" s="20"/>
      <c r="D385" s="181">
        <f>D386+D387+D388</f>
        <v>29566.335</v>
      </c>
      <c r="E385" s="181">
        <f>E386+E387+E388</f>
        <v>284.656</v>
      </c>
      <c r="F385" s="181">
        <f aca="true" t="shared" si="12" ref="F385:F483">D385+E385</f>
        <v>29850.990999999998</v>
      </c>
      <c r="G385" s="74"/>
    </row>
    <row r="386" spans="1:7" s="30" customFormat="1" ht="75">
      <c r="A386" s="63" t="s">
        <v>255</v>
      </c>
      <c r="B386" s="20" t="s">
        <v>326</v>
      </c>
      <c r="C386" s="18" t="s">
        <v>256</v>
      </c>
      <c r="D386" s="182">
        <v>24222.512</v>
      </c>
      <c r="E386" s="182">
        <v>284.656</v>
      </c>
      <c r="F386" s="181">
        <f t="shared" si="12"/>
        <v>24507.167999999998</v>
      </c>
      <c r="G386" s="74"/>
    </row>
    <row r="387" spans="1:7" s="30" customFormat="1" ht="37.5">
      <c r="A387" s="63" t="s">
        <v>259</v>
      </c>
      <c r="B387" s="20" t="s">
        <v>326</v>
      </c>
      <c r="C387" s="18" t="s">
        <v>260</v>
      </c>
      <c r="D387" s="182">
        <v>5327.823</v>
      </c>
      <c r="E387" s="182"/>
      <c r="F387" s="181">
        <f t="shared" si="12"/>
        <v>5327.823</v>
      </c>
      <c r="G387" s="74"/>
    </row>
    <row r="388" spans="1:7" s="30" customFormat="1" ht="18.75">
      <c r="A388" s="63" t="s">
        <v>269</v>
      </c>
      <c r="B388" s="20" t="s">
        <v>326</v>
      </c>
      <c r="C388" s="18" t="s">
        <v>270</v>
      </c>
      <c r="D388" s="182">
        <v>16</v>
      </c>
      <c r="E388" s="182"/>
      <c r="F388" s="181">
        <f t="shared" si="12"/>
        <v>16</v>
      </c>
      <c r="G388" s="74"/>
    </row>
    <row r="389" spans="1:8" s="30" customFormat="1" ht="37.5">
      <c r="A389" s="62" t="s">
        <v>327</v>
      </c>
      <c r="B389" s="133" t="s">
        <v>328</v>
      </c>
      <c r="C389" s="135"/>
      <c r="D389" s="189">
        <f>D390+D396+D405+D410</f>
        <v>10281.765</v>
      </c>
      <c r="E389" s="189">
        <f>E390+E396+E405+E410</f>
        <v>0</v>
      </c>
      <c r="F389" s="189">
        <f t="shared" si="12"/>
        <v>10281.765</v>
      </c>
      <c r="G389" s="74"/>
      <c r="H389" s="91"/>
    </row>
    <row r="390" spans="1:7" s="30" customFormat="1" ht="19.5">
      <c r="A390" s="88" t="s">
        <v>450</v>
      </c>
      <c r="B390" s="18" t="s">
        <v>451</v>
      </c>
      <c r="C390" s="20"/>
      <c r="D390" s="181">
        <f>D391+D394</f>
        <v>6151.5</v>
      </c>
      <c r="E390" s="181">
        <f>E391+E394</f>
        <v>0</v>
      </c>
      <c r="F390" s="181">
        <f t="shared" si="12"/>
        <v>6151.5</v>
      </c>
      <c r="G390" s="74"/>
    </row>
    <row r="391" spans="1:7" s="30" customFormat="1" ht="37.5">
      <c r="A391" s="63" t="s">
        <v>452</v>
      </c>
      <c r="B391" s="18" t="s">
        <v>453</v>
      </c>
      <c r="C391" s="20"/>
      <c r="D391" s="181">
        <f>D392+D393</f>
        <v>393.5</v>
      </c>
      <c r="E391" s="181">
        <f>E392+E393</f>
        <v>0</v>
      </c>
      <c r="F391" s="181">
        <f>D391+E391</f>
        <v>393.5</v>
      </c>
      <c r="G391" s="74"/>
    </row>
    <row r="392" spans="1:6" s="96" customFormat="1" ht="18.75">
      <c r="A392" s="89" t="s">
        <v>305</v>
      </c>
      <c r="B392" s="18" t="s">
        <v>453</v>
      </c>
      <c r="C392" s="18" t="s">
        <v>306</v>
      </c>
      <c r="D392" s="181">
        <v>393.5</v>
      </c>
      <c r="E392" s="182"/>
      <c r="F392" s="181">
        <f>D392+E392</f>
        <v>393.5</v>
      </c>
    </row>
    <row r="393" spans="1:7" s="30" customFormat="1" ht="37.5">
      <c r="A393" s="63" t="s">
        <v>389</v>
      </c>
      <c r="B393" s="18" t="s">
        <v>453</v>
      </c>
      <c r="C393" s="18" t="s">
        <v>369</v>
      </c>
      <c r="D393" s="182">
        <v>0</v>
      </c>
      <c r="E393" s="181"/>
      <c r="F393" s="181">
        <f t="shared" si="12"/>
        <v>0</v>
      </c>
      <c r="G393" s="61"/>
    </row>
    <row r="394" spans="1:6" s="96" customFormat="1" ht="75">
      <c r="A394" s="26" t="s">
        <v>796</v>
      </c>
      <c r="B394" s="18" t="s">
        <v>797</v>
      </c>
      <c r="C394" s="18"/>
      <c r="D394" s="181">
        <f>D395</f>
        <v>5758</v>
      </c>
      <c r="E394" s="182">
        <f>E395</f>
        <v>0</v>
      </c>
      <c r="F394" s="181">
        <f>D394+E394</f>
        <v>5758</v>
      </c>
    </row>
    <row r="395" spans="1:6" s="96" customFormat="1" ht="18.75">
      <c r="A395" s="89" t="s">
        <v>305</v>
      </c>
      <c r="B395" s="18" t="s">
        <v>797</v>
      </c>
      <c r="C395" s="18" t="s">
        <v>306</v>
      </c>
      <c r="D395" s="181">
        <v>5758</v>
      </c>
      <c r="E395" s="182"/>
      <c r="F395" s="181">
        <f>D395+E395</f>
        <v>5758</v>
      </c>
    </row>
    <row r="396" spans="1:7" s="30" customFormat="1" ht="19.5">
      <c r="A396" s="88" t="s">
        <v>720</v>
      </c>
      <c r="B396" s="18" t="s">
        <v>637</v>
      </c>
      <c r="C396" s="18"/>
      <c r="D396" s="182">
        <f>D397+D399+D401+D403</f>
        <v>1006</v>
      </c>
      <c r="E396" s="182">
        <f>E397+E399+E401+E403</f>
        <v>0</v>
      </c>
      <c r="F396" s="181">
        <f t="shared" si="12"/>
        <v>1006</v>
      </c>
      <c r="G396" s="74"/>
    </row>
    <row r="397" spans="1:7" s="30" customFormat="1" ht="37.5">
      <c r="A397" s="63" t="s">
        <v>638</v>
      </c>
      <c r="B397" s="18" t="s">
        <v>639</v>
      </c>
      <c r="C397" s="18"/>
      <c r="D397" s="182">
        <f>D398</f>
        <v>0</v>
      </c>
      <c r="E397" s="181">
        <f>E398</f>
        <v>0</v>
      </c>
      <c r="F397" s="181">
        <f t="shared" si="12"/>
        <v>0</v>
      </c>
      <c r="G397" s="74"/>
    </row>
    <row r="398" spans="1:7" s="30" customFormat="1" ht="18.75">
      <c r="A398" s="63" t="s">
        <v>600</v>
      </c>
      <c r="B398" s="18" t="s">
        <v>639</v>
      </c>
      <c r="C398" s="18" t="s">
        <v>601</v>
      </c>
      <c r="D398" s="182"/>
      <c r="E398" s="181"/>
      <c r="F398" s="181">
        <f t="shared" si="12"/>
        <v>0</v>
      </c>
      <c r="G398" s="74"/>
    </row>
    <row r="399" spans="1:7" s="30" customFormat="1" ht="37.5">
      <c r="A399" s="63" t="s">
        <v>640</v>
      </c>
      <c r="B399" s="18" t="s">
        <v>641</v>
      </c>
      <c r="C399" s="18"/>
      <c r="D399" s="182">
        <f>D400</f>
        <v>100</v>
      </c>
      <c r="E399" s="181">
        <f>E400</f>
        <v>0</v>
      </c>
      <c r="F399" s="181">
        <f t="shared" si="12"/>
        <v>100</v>
      </c>
      <c r="G399" s="74"/>
    </row>
    <row r="400" spans="1:7" s="30" customFormat="1" ht="18.75">
      <c r="A400" s="63" t="s">
        <v>600</v>
      </c>
      <c r="B400" s="18" t="s">
        <v>641</v>
      </c>
      <c r="C400" s="18" t="s">
        <v>601</v>
      </c>
      <c r="D400" s="182">
        <v>100</v>
      </c>
      <c r="E400" s="181"/>
      <c r="F400" s="181">
        <f t="shared" si="12"/>
        <v>100</v>
      </c>
      <c r="G400" s="74"/>
    </row>
    <row r="401" spans="1:6" s="96" customFormat="1" ht="18.75">
      <c r="A401" s="26" t="s">
        <v>798</v>
      </c>
      <c r="B401" s="18" t="s">
        <v>799</v>
      </c>
      <c r="C401" s="18"/>
      <c r="D401" s="181">
        <f>D402</f>
        <v>0</v>
      </c>
      <c r="E401" s="182">
        <f>E402</f>
        <v>0</v>
      </c>
      <c r="F401" s="181">
        <f>D401+E401</f>
        <v>0</v>
      </c>
    </row>
    <row r="402" spans="1:6" s="96" customFormat="1" ht="18.75">
      <c r="A402" s="89" t="s">
        <v>600</v>
      </c>
      <c r="B402" s="18" t="s">
        <v>799</v>
      </c>
      <c r="C402" s="18" t="s">
        <v>601</v>
      </c>
      <c r="D402" s="181">
        <v>0</v>
      </c>
      <c r="E402" s="182"/>
      <c r="F402" s="181">
        <f>D402+E402</f>
        <v>0</v>
      </c>
    </row>
    <row r="403" spans="1:6" s="96" customFormat="1" ht="18.75">
      <c r="A403" s="26" t="s">
        <v>800</v>
      </c>
      <c r="B403" s="18" t="s">
        <v>801</v>
      </c>
      <c r="C403" s="18"/>
      <c r="D403" s="181">
        <f>D404</f>
        <v>906</v>
      </c>
      <c r="E403" s="182">
        <f>E404</f>
        <v>0</v>
      </c>
      <c r="F403" s="181">
        <f>D403+E403</f>
        <v>906</v>
      </c>
    </row>
    <row r="404" spans="1:6" s="96" customFormat="1" ht="18.75">
      <c r="A404" s="89" t="s">
        <v>600</v>
      </c>
      <c r="B404" s="18" t="s">
        <v>802</v>
      </c>
      <c r="C404" s="18" t="s">
        <v>601</v>
      </c>
      <c r="D404" s="181">
        <v>906</v>
      </c>
      <c r="E404" s="182"/>
      <c r="F404" s="181">
        <f>D404+E404</f>
        <v>906</v>
      </c>
    </row>
    <row r="405" spans="1:7" s="30" customFormat="1" ht="19.5">
      <c r="A405" s="88" t="s">
        <v>329</v>
      </c>
      <c r="B405" s="18" t="s">
        <v>330</v>
      </c>
      <c r="C405" s="18"/>
      <c r="D405" s="182">
        <f>D406+D408</f>
        <v>2423.9</v>
      </c>
      <c r="E405" s="182">
        <f>E406+E408</f>
        <v>0</v>
      </c>
      <c r="F405" s="181">
        <f t="shared" si="12"/>
        <v>2423.9</v>
      </c>
      <c r="G405" s="74"/>
    </row>
    <row r="406" spans="1:7" s="30" customFormat="1" ht="18.75">
      <c r="A406" s="63" t="s">
        <v>390</v>
      </c>
      <c r="B406" s="18" t="s">
        <v>496</v>
      </c>
      <c r="C406" s="18"/>
      <c r="D406" s="182">
        <f>D407</f>
        <v>2200</v>
      </c>
      <c r="E406" s="182">
        <f>E407</f>
        <v>0</v>
      </c>
      <c r="F406" s="181">
        <f t="shared" si="12"/>
        <v>2200</v>
      </c>
      <c r="G406" s="74"/>
    </row>
    <row r="407" spans="1:7" s="30" customFormat="1" ht="37.5">
      <c r="A407" s="63" t="s">
        <v>259</v>
      </c>
      <c r="B407" s="18" t="s">
        <v>496</v>
      </c>
      <c r="C407" s="18" t="s">
        <v>260</v>
      </c>
      <c r="D407" s="182">
        <v>2200</v>
      </c>
      <c r="E407" s="190"/>
      <c r="F407" s="181">
        <f t="shared" si="12"/>
        <v>2200</v>
      </c>
      <c r="G407" s="74"/>
    </row>
    <row r="408" spans="1:7" s="30" customFormat="1" ht="56.25">
      <c r="A408" s="63" t="s">
        <v>331</v>
      </c>
      <c r="B408" s="18" t="s">
        <v>332</v>
      </c>
      <c r="C408" s="18"/>
      <c r="D408" s="182">
        <f>D409</f>
        <v>223.9</v>
      </c>
      <c r="E408" s="182">
        <f>E409</f>
        <v>0</v>
      </c>
      <c r="F408" s="181">
        <f>F409</f>
        <v>223.9</v>
      </c>
      <c r="G408" s="61"/>
    </row>
    <row r="409" spans="1:7" s="30" customFormat="1" ht="37.5">
      <c r="A409" s="63" t="s">
        <v>259</v>
      </c>
      <c r="B409" s="18" t="s">
        <v>332</v>
      </c>
      <c r="C409" s="18" t="s">
        <v>260</v>
      </c>
      <c r="D409" s="182">
        <v>223.9</v>
      </c>
      <c r="E409" s="182"/>
      <c r="F409" s="181">
        <f>D409+E409</f>
        <v>223.9</v>
      </c>
      <c r="G409" s="61"/>
    </row>
    <row r="410" spans="1:7" s="30" customFormat="1" ht="19.5">
      <c r="A410" s="88" t="s">
        <v>642</v>
      </c>
      <c r="B410" s="18" t="s">
        <v>643</v>
      </c>
      <c r="C410" s="18"/>
      <c r="D410" s="182">
        <f>D411+D413</f>
        <v>700.365</v>
      </c>
      <c r="E410" s="182">
        <f>E411+E413</f>
        <v>0</v>
      </c>
      <c r="F410" s="181">
        <f>D410+E410</f>
        <v>700.365</v>
      </c>
      <c r="G410" s="74"/>
    </row>
    <row r="411" spans="1:7" s="30" customFormat="1" ht="18.75">
      <c r="A411" s="63" t="s">
        <v>644</v>
      </c>
      <c r="B411" s="18" t="s">
        <v>645</v>
      </c>
      <c r="C411" s="18"/>
      <c r="D411" s="182">
        <f>D412</f>
        <v>700.365</v>
      </c>
      <c r="E411" s="181">
        <f>E412</f>
        <v>0</v>
      </c>
      <c r="F411" s="181">
        <f t="shared" si="12"/>
        <v>700.365</v>
      </c>
      <c r="G411" s="74"/>
    </row>
    <row r="412" spans="1:7" s="30" customFormat="1" ht="18.75">
      <c r="A412" s="63" t="s">
        <v>600</v>
      </c>
      <c r="B412" s="18" t="s">
        <v>645</v>
      </c>
      <c r="C412" s="18" t="s">
        <v>601</v>
      </c>
      <c r="D412" s="182">
        <v>700.365</v>
      </c>
      <c r="E412" s="181"/>
      <c r="F412" s="181">
        <f t="shared" si="12"/>
        <v>700.365</v>
      </c>
      <c r="G412" s="74"/>
    </row>
    <row r="413" spans="1:7" s="30" customFormat="1" ht="56.25">
      <c r="A413" s="63" t="s">
        <v>646</v>
      </c>
      <c r="B413" s="18" t="s">
        <v>647</v>
      </c>
      <c r="C413" s="18"/>
      <c r="D413" s="182">
        <f>D414</f>
        <v>0</v>
      </c>
      <c r="E413" s="181">
        <f>E414</f>
        <v>0</v>
      </c>
      <c r="F413" s="181">
        <f>D413+E413</f>
        <v>0</v>
      </c>
      <c r="G413" s="74"/>
    </row>
    <row r="414" spans="1:7" s="30" customFormat="1" ht="18.75">
      <c r="A414" s="63" t="s">
        <v>613</v>
      </c>
      <c r="B414" s="18" t="s">
        <v>647</v>
      </c>
      <c r="C414" s="18" t="s">
        <v>601</v>
      </c>
      <c r="D414" s="182">
        <v>0</v>
      </c>
      <c r="E414" s="181">
        <v>0</v>
      </c>
      <c r="F414" s="181">
        <f t="shared" si="12"/>
        <v>0</v>
      </c>
      <c r="G414" s="74"/>
    </row>
    <row r="415" spans="1:8" s="30" customFormat="1" ht="19.5">
      <c r="A415" s="88" t="s">
        <v>721</v>
      </c>
      <c r="B415" s="135" t="s">
        <v>334</v>
      </c>
      <c r="C415" s="135"/>
      <c r="D415" s="189">
        <f>D416+D427+D430</f>
        <v>540</v>
      </c>
      <c r="E415" s="189">
        <f>E416+E427+E430</f>
        <v>0</v>
      </c>
      <c r="F415" s="189">
        <f>F416+F427+F430</f>
        <v>540</v>
      </c>
      <c r="G415" s="74"/>
      <c r="H415" s="91"/>
    </row>
    <row r="416" spans="1:7" s="30" customFormat="1" ht="56.25">
      <c r="A416" s="113" t="s">
        <v>722</v>
      </c>
      <c r="B416" s="20" t="s">
        <v>336</v>
      </c>
      <c r="C416" s="20"/>
      <c r="D416" s="181">
        <f>D417+D419+D421+D424</f>
        <v>540</v>
      </c>
      <c r="E416" s="181">
        <f>E417+E419+E421+E424</f>
        <v>0</v>
      </c>
      <c r="F416" s="181">
        <f t="shared" si="12"/>
        <v>540</v>
      </c>
      <c r="G416" s="74"/>
    </row>
    <row r="417" spans="1:7" s="30" customFormat="1" ht="56.25">
      <c r="A417" s="63" t="s">
        <v>337</v>
      </c>
      <c r="B417" s="20" t="s">
        <v>338</v>
      </c>
      <c r="C417" s="20"/>
      <c r="D417" s="181">
        <f>D418</f>
        <v>50</v>
      </c>
      <c r="E417" s="181">
        <f>E418</f>
        <v>200</v>
      </c>
      <c r="F417" s="181">
        <f t="shared" si="12"/>
        <v>250</v>
      </c>
      <c r="G417" s="74"/>
    </row>
    <row r="418" spans="1:7" s="30" customFormat="1" ht="18.75">
      <c r="A418" s="63" t="s">
        <v>305</v>
      </c>
      <c r="B418" s="20" t="s">
        <v>338</v>
      </c>
      <c r="C418" s="20" t="s">
        <v>306</v>
      </c>
      <c r="D418" s="181">
        <v>50</v>
      </c>
      <c r="E418" s="181">
        <v>200</v>
      </c>
      <c r="F418" s="181">
        <f t="shared" si="12"/>
        <v>250</v>
      </c>
      <c r="G418" s="74"/>
    </row>
    <row r="419" spans="1:7" s="30" customFormat="1" ht="18.75">
      <c r="A419" s="63" t="s">
        <v>339</v>
      </c>
      <c r="B419" s="20" t="s">
        <v>340</v>
      </c>
      <c r="C419" s="20"/>
      <c r="D419" s="181">
        <f>D420</f>
        <v>50</v>
      </c>
      <c r="E419" s="181">
        <f>E420</f>
        <v>0</v>
      </c>
      <c r="F419" s="181">
        <f t="shared" si="12"/>
        <v>50</v>
      </c>
      <c r="G419" s="74"/>
    </row>
    <row r="420" spans="1:7" s="30" customFormat="1" ht="37.5">
      <c r="A420" s="63" t="s">
        <v>259</v>
      </c>
      <c r="B420" s="20" t="s">
        <v>340</v>
      </c>
      <c r="C420" s="20" t="s">
        <v>260</v>
      </c>
      <c r="D420" s="181">
        <v>50</v>
      </c>
      <c r="E420" s="181"/>
      <c r="F420" s="181">
        <f t="shared" si="12"/>
        <v>50</v>
      </c>
      <c r="G420" s="74"/>
    </row>
    <row r="421" spans="1:7" s="30" customFormat="1" ht="37.5">
      <c r="A421" s="63" t="s">
        <v>860</v>
      </c>
      <c r="B421" s="20" t="s">
        <v>341</v>
      </c>
      <c r="C421" s="20"/>
      <c r="D421" s="181">
        <f>D423+D422</f>
        <v>240</v>
      </c>
      <c r="E421" s="181">
        <f>E423+E422</f>
        <v>0</v>
      </c>
      <c r="F421" s="181">
        <f t="shared" si="12"/>
        <v>240</v>
      </c>
      <c r="G421" s="74"/>
    </row>
    <row r="422" spans="1:7" s="30" customFormat="1" ht="37.5">
      <c r="A422" s="63" t="s">
        <v>368</v>
      </c>
      <c r="B422" s="20" t="s">
        <v>341</v>
      </c>
      <c r="C422" s="20" t="s">
        <v>369</v>
      </c>
      <c r="D422" s="181">
        <v>240</v>
      </c>
      <c r="E422" s="181"/>
      <c r="F422" s="181">
        <f>D422+E422</f>
        <v>240</v>
      </c>
      <c r="G422" s="74"/>
    </row>
    <row r="423" spans="1:7" s="30" customFormat="1" ht="18.75">
      <c r="A423" s="63" t="s">
        <v>269</v>
      </c>
      <c r="B423" s="20" t="s">
        <v>341</v>
      </c>
      <c r="C423" s="20" t="s">
        <v>270</v>
      </c>
      <c r="D423" s="181">
        <v>0</v>
      </c>
      <c r="E423" s="181"/>
      <c r="F423" s="181">
        <f t="shared" si="12"/>
        <v>0</v>
      </c>
      <c r="G423" s="74"/>
    </row>
    <row r="424" spans="1:7" s="30" customFormat="1" ht="18.75">
      <c r="A424" s="63" t="s">
        <v>342</v>
      </c>
      <c r="B424" s="20" t="s">
        <v>343</v>
      </c>
      <c r="C424" s="20"/>
      <c r="D424" s="181">
        <f>D426+D425</f>
        <v>200</v>
      </c>
      <c r="E424" s="181">
        <f>E426+E425</f>
        <v>-200</v>
      </c>
      <c r="F424" s="181">
        <f>D424+E424</f>
        <v>0</v>
      </c>
      <c r="G424" s="74"/>
    </row>
    <row r="425" spans="1:7" s="30" customFormat="1" ht="37.5">
      <c r="A425" s="63" t="s">
        <v>368</v>
      </c>
      <c r="B425" s="20" t="s">
        <v>343</v>
      </c>
      <c r="C425" s="20" t="s">
        <v>369</v>
      </c>
      <c r="D425" s="181">
        <v>200</v>
      </c>
      <c r="E425" s="181">
        <v>-200</v>
      </c>
      <c r="F425" s="181">
        <f>D425+E425</f>
        <v>0</v>
      </c>
      <c r="G425" s="74"/>
    </row>
    <row r="426" spans="1:7" s="30" customFormat="1" ht="18.75">
      <c r="A426" s="63" t="s">
        <v>269</v>
      </c>
      <c r="B426" s="20" t="s">
        <v>343</v>
      </c>
      <c r="C426" s="20" t="s">
        <v>270</v>
      </c>
      <c r="D426" s="181">
        <v>0</v>
      </c>
      <c r="E426" s="181"/>
      <c r="F426" s="181">
        <f t="shared" si="12"/>
        <v>0</v>
      </c>
      <c r="G426" s="74"/>
    </row>
    <row r="427" spans="1:7" s="30" customFormat="1" ht="39">
      <c r="A427" s="88" t="s">
        <v>344</v>
      </c>
      <c r="B427" s="20" t="s">
        <v>345</v>
      </c>
      <c r="C427" s="20"/>
      <c r="D427" s="181">
        <f>D428</f>
        <v>0</v>
      </c>
      <c r="E427" s="181">
        <f>E428</f>
        <v>0</v>
      </c>
      <c r="F427" s="181">
        <f t="shared" si="12"/>
        <v>0</v>
      </c>
      <c r="G427" s="74"/>
    </row>
    <row r="428" spans="1:7" s="30" customFormat="1" ht="18.75">
      <c r="A428" s="63" t="s">
        <v>346</v>
      </c>
      <c r="B428" s="20" t="s">
        <v>347</v>
      </c>
      <c r="C428" s="20"/>
      <c r="D428" s="181">
        <f>D429</f>
        <v>0</v>
      </c>
      <c r="E428" s="181">
        <f>E429</f>
        <v>0</v>
      </c>
      <c r="F428" s="181">
        <f t="shared" si="12"/>
        <v>0</v>
      </c>
      <c r="G428" s="74"/>
    </row>
    <row r="429" spans="1:7" s="30" customFormat="1" ht="18.75">
      <c r="A429" s="63" t="s">
        <v>305</v>
      </c>
      <c r="B429" s="24" t="s">
        <v>347</v>
      </c>
      <c r="C429" s="24">
        <v>300</v>
      </c>
      <c r="D429" s="181">
        <v>0</v>
      </c>
      <c r="E429" s="181"/>
      <c r="F429" s="181">
        <f t="shared" si="12"/>
        <v>0</v>
      </c>
      <c r="G429" s="74"/>
    </row>
    <row r="430" spans="1:7" s="30" customFormat="1" ht="19.5">
      <c r="A430" s="88" t="s">
        <v>648</v>
      </c>
      <c r="B430" s="24" t="s">
        <v>649</v>
      </c>
      <c r="C430" s="24"/>
      <c r="D430" s="181">
        <f aca="true" t="shared" si="13" ref="D430:F431">D431</f>
        <v>0</v>
      </c>
      <c r="E430" s="181">
        <f t="shared" si="13"/>
        <v>0</v>
      </c>
      <c r="F430" s="181">
        <f t="shared" si="13"/>
        <v>0</v>
      </c>
      <c r="G430" s="74"/>
    </row>
    <row r="431" spans="1:7" s="30" customFormat="1" ht="56.25">
      <c r="A431" s="63" t="s">
        <v>650</v>
      </c>
      <c r="B431" s="24" t="s">
        <v>651</v>
      </c>
      <c r="C431" s="24"/>
      <c r="D431" s="181">
        <f t="shared" si="13"/>
        <v>0</v>
      </c>
      <c r="E431" s="181">
        <f t="shared" si="13"/>
        <v>0</v>
      </c>
      <c r="F431" s="181">
        <f t="shared" si="13"/>
        <v>0</v>
      </c>
      <c r="G431" s="74"/>
    </row>
    <row r="432" spans="1:7" s="30" customFormat="1" ht="18.75">
      <c r="A432" s="63" t="s">
        <v>600</v>
      </c>
      <c r="B432" s="24" t="s">
        <v>651</v>
      </c>
      <c r="C432" s="24">
        <v>500</v>
      </c>
      <c r="D432" s="181"/>
      <c r="E432" s="181"/>
      <c r="F432" s="181">
        <f>D432+E432</f>
        <v>0</v>
      </c>
      <c r="G432" s="74"/>
    </row>
    <row r="433" spans="1:8" s="30" customFormat="1" ht="19.5">
      <c r="A433" s="88" t="s">
        <v>251</v>
      </c>
      <c r="B433" s="133" t="s">
        <v>348</v>
      </c>
      <c r="C433" s="133" t="s">
        <v>349</v>
      </c>
      <c r="D433" s="188">
        <f>D434</f>
        <v>11100.235</v>
      </c>
      <c r="E433" s="188">
        <f>E434</f>
        <v>-65.612</v>
      </c>
      <c r="F433" s="189">
        <f t="shared" si="12"/>
        <v>11034.623000000001</v>
      </c>
      <c r="G433" s="74"/>
      <c r="H433" s="91"/>
    </row>
    <row r="434" spans="1:7" s="30" customFormat="1" ht="18.75">
      <c r="A434" s="63" t="s">
        <v>350</v>
      </c>
      <c r="B434" s="18" t="s">
        <v>351</v>
      </c>
      <c r="C434" s="18"/>
      <c r="D434" s="182">
        <f>D435+D437+D439+D443+D445+D448+D450+D452+D455+D457+D459+D461+D463+D465+D467+D471+D476+D473+D478+D441</f>
        <v>11100.235</v>
      </c>
      <c r="E434" s="182">
        <f>E435+E437+E439+E443+E445+E448+E450+E452+E455+E457+E459+E461+E463+E465+E467+E471+E476+E473+E478+E441</f>
        <v>-65.612</v>
      </c>
      <c r="F434" s="182">
        <f>D434+E434</f>
        <v>11034.623000000001</v>
      </c>
      <c r="G434" s="74"/>
    </row>
    <row r="435" spans="1:7" s="30" customFormat="1" ht="18.75">
      <c r="A435" s="63" t="s">
        <v>352</v>
      </c>
      <c r="B435" s="18" t="s">
        <v>353</v>
      </c>
      <c r="C435" s="18"/>
      <c r="D435" s="182">
        <f>D436</f>
        <v>1712.6</v>
      </c>
      <c r="E435" s="182">
        <f>E436</f>
        <v>0</v>
      </c>
      <c r="F435" s="181">
        <f t="shared" si="12"/>
        <v>1712.6</v>
      </c>
      <c r="G435" s="74"/>
    </row>
    <row r="436" spans="1:7" s="30" customFormat="1" ht="75">
      <c r="A436" s="63" t="s">
        <v>255</v>
      </c>
      <c r="B436" s="18" t="s">
        <v>353</v>
      </c>
      <c r="C436" s="18" t="s">
        <v>256</v>
      </c>
      <c r="D436" s="182">
        <v>1712.6</v>
      </c>
      <c r="E436" s="182"/>
      <c r="F436" s="181">
        <f t="shared" si="12"/>
        <v>1712.6</v>
      </c>
      <c r="G436" s="74"/>
    </row>
    <row r="437" spans="1:7" s="30" customFormat="1" ht="18.75">
      <c r="A437" s="63" t="s">
        <v>253</v>
      </c>
      <c r="B437" s="18" t="s">
        <v>254</v>
      </c>
      <c r="C437" s="18"/>
      <c r="D437" s="182">
        <f>D438</f>
        <v>808.461</v>
      </c>
      <c r="E437" s="182">
        <f>E438</f>
        <v>0</v>
      </c>
      <c r="F437" s="182">
        <f>F438</f>
        <v>808.461</v>
      </c>
      <c r="G437" s="74"/>
    </row>
    <row r="438" spans="1:7" s="30" customFormat="1" ht="75">
      <c r="A438" s="63" t="s">
        <v>255</v>
      </c>
      <c r="B438" s="18" t="s">
        <v>254</v>
      </c>
      <c r="C438" s="18" t="s">
        <v>256</v>
      </c>
      <c r="D438" s="182">
        <v>808.461</v>
      </c>
      <c r="E438" s="182"/>
      <c r="F438" s="181">
        <f>D438+E438</f>
        <v>808.461</v>
      </c>
      <c r="G438" s="74"/>
    </row>
    <row r="439" spans="1:7" s="30" customFormat="1" ht="37.5">
      <c r="A439" s="63" t="s">
        <v>652</v>
      </c>
      <c r="B439" s="18" t="s">
        <v>653</v>
      </c>
      <c r="C439" s="18" t="s">
        <v>349</v>
      </c>
      <c r="D439" s="182">
        <f>D440</f>
        <v>1158.33</v>
      </c>
      <c r="E439" s="182">
        <f>E440</f>
        <v>0</v>
      </c>
      <c r="F439" s="181">
        <f t="shared" si="12"/>
        <v>1158.33</v>
      </c>
      <c r="G439" s="74"/>
    </row>
    <row r="440" spans="1:7" s="30" customFormat="1" ht="18.75">
      <c r="A440" s="63" t="s">
        <v>600</v>
      </c>
      <c r="B440" s="18" t="s">
        <v>653</v>
      </c>
      <c r="C440" s="18" t="s">
        <v>601</v>
      </c>
      <c r="D440" s="182">
        <v>1158.33</v>
      </c>
      <c r="E440" s="182"/>
      <c r="F440" s="181">
        <f t="shared" si="12"/>
        <v>1158.33</v>
      </c>
      <c r="G440" s="74"/>
    </row>
    <row r="441" spans="1:6" s="30" customFormat="1" ht="75">
      <c r="A441" s="63" t="s">
        <v>756</v>
      </c>
      <c r="B441" s="25" t="s">
        <v>755</v>
      </c>
      <c r="C441" s="25"/>
      <c r="D441" s="193">
        <f>D442</f>
        <v>0</v>
      </c>
      <c r="E441" s="193">
        <f>E442</f>
        <v>0</v>
      </c>
      <c r="F441" s="193">
        <f>D441+E441</f>
        <v>0</v>
      </c>
    </row>
    <row r="442" spans="1:6" s="30" customFormat="1" ht="37.5">
      <c r="A442" s="63" t="s">
        <v>259</v>
      </c>
      <c r="B442" s="25" t="s">
        <v>755</v>
      </c>
      <c r="C442" s="25" t="s">
        <v>260</v>
      </c>
      <c r="D442" s="193">
        <v>0</v>
      </c>
      <c r="E442" s="193">
        <f>'[1]расходы 2015'!E103</f>
        <v>0</v>
      </c>
      <c r="F442" s="193">
        <f>D442+E442</f>
        <v>0</v>
      </c>
    </row>
    <row r="443" spans="1:7" s="30" customFormat="1" ht="56.25">
      <c r="A443" s="63" t="s">
        <v>654</v>
      </c>
      <c r="B443" s="18" t="s">
        <v>655</v>
      </c>
      <c r="C443" s="18"/>
      <c r="D443" s="182">
        <f>D444</f>
        <v>81.9</v>
      </c>
      <c r="E443" s="182">
        <f>E444</f>
        <v>0</v>
      </c>
      <c r="F443" s="182">
        <f>F444</f>
        <v>81.9</v>
      </c>
      <c r="G443" s="74"/>
    </row>
    <row r="444" spans="1:7" s="30" customFormat="1" ht="18.75">
      <c r="A444" s="63" t="s">
        <v>600</v>
      </c>
      <c r="B444" s="18" t="s">
        <v>655</v>
      </c>
      <c r="C444" s="18" t="s">
        <v>601</v>
      </c>
      <c r="D444" s="182">
        <v>81.9</v>
      </c>
      <c r="E444" s="182"/>
      <c r="F444" s="182">
        <f>D444+E444</f>
        <v>81.9</v>
      </c>
      <c r="G444" s="74"/>
    </row>
    <row r="445" spans="1:7" s="30" customFormat="1" ht="131.25">
      <c r="A445" s="84" t="s">
        <v>594</v>
      </c>
      <c r="B445" s="18" t="s">
        <v>595</v>
      </c>
      <c r="C445" s="20"/>
      <c r="D445" s="181">
        <f>D447+D446</f>
        <v>28.1</v>
      </c>
      <c r="E445" s="181">
        <f>E446+E447</f>
        <v>0</v>
      </c>
      <c r="F445" s="181">
        <f t="shared" si="12"/>
        <v>28.1</v>
      </c>
      <c r="G445" s="74"/>
    </row>
    <row r="446" spans="1:7" s="30" customFormat="1" ht="75">
      <c r="A446" s="63" t="s">
        <v>255</v>
      </c>
      <c r="B446" s="18" t="s">
        <v>595</v>
      </c>
      <c r="C446" s="20" t="s">
        <v>256</v>
      </c>
      <c r="D446" s="181">
        <v>16.8</v>
      </c>
      <c r="E446" s="181"/>
      <c r="F446" s="181">
        <f>D446+E446</f>
        <v>16.8</v>
      </c>
      <c r="G446" s="74"/>
    </row>
    <row r="447" spans="1:7" s="30" customFormat="1" ht="37.5">
      <c r="A447" s="63" t="s">
        <v>259</v>
      </c>
      <c r="B447" s="18" t="s">
        <v>595</v>
      </c>
      <c r="C447" s="18" t="s">
        <v>260</v>
      </c>
      <c r="D447" s="182">
        <v>11.3</v>
      </c>
      <c r="E447" s="181"/>
      <c r="F447" s="181">
        <f t="shared" si="12"/>
        <v>11.3</v>
      </c>
      <c r="G447" s="74"/>
    </row>
    <row r="448" spans="1:7" s="30" customFormat="1" ht="93.75">
      <c r="A448" s="84" t="s">
        <v>497</v>
      </c>
      <c r="B448" s="18" t="s">
        <v>498</v>
      </c>
      <c r="C448" s="18" t="s">
        <v>349</v>
      </c>
      <c r="D448" s="182">
        <f>D449</f>
        <v>9.4</v>
      </c>
      <c r="E448" s="181">
        <f>E449</f>
        <v>0</v>
      </c>
      <c r="F448" s="181">
        <f t="shared" si="12"/>
        <v>9.4</v>
      </c>
      <c r="G448" s="74"/>
    </row>
    <row r="449" spans="1:7" s="30" customFormat="1" ht="37.5">
      <c r="A449" s="63" t="s">
        <v>259</v>
      </c>
      <c r="B449" s="18" t="s">
        <v>498</v>
      </c>
      <c r="C449" s="18" t="s">
        <v>260</v>
      </c>
      <c r="D449" s="182">
        <v>9.4</v>
      </c>
      <c r="E449" s="181"/>
      <c r="F449" s="181">
        <f t="shared" si="12"/>
        <v>9.4</v>
      </c>
      <c r="G449" s="74"/>
    </row>
    <row r="450" spans="1:7" s="30" customFormat="1" ht="75">
      <c r="A450" s="63" t="s">
        <v>354</v>
      </c>
      <c r="B450" s="20" t="s">
        <v>355</v>
      </c>
      <c r="C450" s="20"/>
      <c r="D450" s="181">
        <f>D451</f>
        <v>48.844</v>
      </c>
      <c r="E450" s="181">
        <f>E451</f>
        <v>0</v>
      </c>
      <c r="F450" s="181">
        <f t="shared" si="12"/>
        <v>48.844</v>
      </c>
      <c r="G450" s="74"/>
    </row>
    <row r="451" spans="1:7" s="30" customFormat="1" ht="37.5">
      <c r="A451" s="63" t="s">
        <v>259</v>
      </c>
      <c r="B451" s="20" t="s">
        <v>355</v>
      </c>
      <c r="C451" s="20" t="s">
        <v>260</v>
      </c>
      <c r="D451" s="181">
        <v>48.844</v>
      </c>
      <c r="E451" s="181"/>
      <c r="F451" s="181">
        <f t="shared" si="12"/>
        <v>48.844</v>
      </c>
      <c r="G451" s="74"/>
    </row>
    <row r="452" spans="1:7" s="30" customFormat="1" ht="187.5">
      <c r="A452" s="84" t="s">
        <v>356</v>
      </c>
      <c r="B452" s="20" t="s">
        <v>357</v>
      </c>
      <c r="C452" s="18"/>
      <c r="D452" s="182">
        <f>D453+D454</f>
        <v>174.66699999999997</v>
      </c>
      <c r="E452" s="182">
        <f>E453+E454</f>
        <v>0</v>
      </c>
      <c r="F452" s="182">
        <f>D452+E452</f>
        <v>174.66699999999997</v>
      </c>
      <c r="G452" s="74"/>
    </row>
    <row r="453" spans="1:7" s="30" customFormat="1" ht="75">
      <c r="A453" s="63" t="s">
        <v>255</v>
      </c>
      <c r="B453" s="20" t="s">
        <v>357</v>
      </c>
      <c r="C453" s="18" t="s">
        <v>256</v>
      </c>
      <c r="D453" s="182">
        <v>171.896</v>
      </c>
      <c r="E453" s="182"/>
      <c r="F453" s="181">
        <f>D453+E453</f>
        <v>171.896</v>
      </c>
      <c r="G453" s="74"/>
    </row>
    <row r="454" spans="1:7" s="30" customFormat="1" ht="37.5">
      <c r="A454" s="63" t="s">
        <v>259</v>
      </c>
      <c r="B454" s="20" t="s">
        <v>357</v>
      </c>
      <c r="C454" s="20" t="s">
        <v>260</v>
      </c>
      <c r="D454" s="181">
        <v>2.771</v>
      </c>
      <c r="E454" s="181"/>
      <c r="F454" s="181">
        <f t="shared" si="12"/>
        <v>2.771</v>
      </c>
      <c r="G454" s="74"/>
    </row>
    <row r="455" spans="1:7" s="30" customFormat="1" ht="93.75">
      <c r="A455" s="84" t="s">
        <v>723</v>
      </c>
      <c r="B455" s="18" t="s">
        <v>657</v>
      </c>
      <c r="C455" s="18"/>
      <c r="D455" s="182">
        <f>D456</f>
        <v>4.5</v>
      </c>
      <c r="E455" s="182">
        <f>E456</f>
        <v>0</v>
      </c>
      <c r="F455" s="181">
        <f t="shared" si="12"/>
        <v>4.5</v>
      </c>
      <c r="G455" s="74"/>
    </row>
    <row r="456" spans="1:7" s="30" customFormat="1" ht="37.5">
      <c r="A456" s="63" t="s">
        <v>259</v>
      </c>
      <c r="B456" s="18" t="s">
        <v>657</v>
      </c>
      <c r="C456" s="18" t="s">
        <v>260</v>
      </c>
      <c r="D456" s="182">
        <v>4.5</v>
      </c>
      <c r="E456" s="182"/>
      <c r="F456" s="181">
        <f t="shared" si="12"/>
        <v>4.5</v>
      </c>
      <c r="G456" s="74"/>
    </row>
    <row r="457" spans="1:7" s="30" customFormat="1" ht="168.75">
      <c r="A457" s="84" t="s">
        <v>724</v>
      </c>
      <c r="B457" s="18" t="s">
        <v>659</v>
      </c>
      <c r="C457" s="18"/>
      <c r="D457" s="182">
        <f>D458</f>
        <v>4.5</v>
      </c>
      <c r="E457" s="182">
        <f>E458</f>
        <v>0</v>
      </c>
      <c r="F457" s="181">
        <f t="shared" si="12"/>
        <v>4.5</v>
      </c>
      <c r="G457" s="74"/>
    </row>
    <row r="458" spans="1:7" s="30" customFormat="1" ht="37.5">
      <c r="A458" s="63" t="s">
        <v>259</v>
      </c>
      <c r="B458" s="18" t="s">
        <v>659</v>
      </c>
      <c r="C458" s="18" t="s">
        <v>260</v>
      </c>
      <c r="D458" s="182">
        <v>4.5</v>
      </c>
      <c r="E458" s="182"/>
      <c r="F458" s="181">
        <f t="shared" si="12"/>
        <v>4.5</v>
      </c>
      <c r="G458" s="74"/>
    </row>
    <row r="459" spans="1:7" s="30" customFormat="1" ht="131.25">
      <c r="A459" s="63" t="s">
        <v>725</v>
      </c>
      <c r="B459" s="18" t="s">
        <v>661</v>
      </c>
      <c r="C459" s="92"/>
      <c r="D459" s="182">
        <f>D460</f>
        <v>0</v>
      </c>
      <c r="E459" s="181">
        <f>E460</f>
        <v>0</v>
      </c>
      <c r="F459" s="182">
        <f t="shared" si="12"/>
        <v>0</v>
      </c>
      <c r="G459" s="74"/>
    </row>
    <row r="460" spans="1:7" s="30" customFormat="1" ht="18.75">
      <c r="A460" s="63" t="s">
        <v>600</v>
      </c>
      <c r="B460" s="24" t="s">
        <v>661</v>
      </c>
      <c r="C460" s="32">
        <v>500</v>
      </c>
      <c r="D460" s="181">
        <v>0</v>
      </c>
      <c r="E460" s="181"/>
      <c r="F460" s="181">
        <f t="shared" si="12"/>
        <v>0</v>
      </c>
      <c r="G460" s="74"/>
    </row>
    <row r="461" spans="1:7" s="30" customFormat="1" ht="168.75">
      <c r="A461" s="63" t="s">
        <v>726</v>
      </c>
      <c r="B461" s="24" t="s">
        <v>358</v>
      </c>
      <c r="C461" s="32"/>
      <c r="D461" s="181">
        <f>D462</f>
        <v>0</v>
      </c>
      <c r="E461" s="181">
        <f>E462</f>
        <v>0</v>
      </c>
      <c r="F461" s="181">
        <f t="shared" si="12"/>
        <v>0</v>
      </c>
      <c r="G461" s="74"/>
    </row>
    <row r="462" spans="1:7" s="30" customFormat="1" ht="37.5">
      <c r="A462" s="63" t="s">
        <v>259</v>
      </c>
      <c r="B462" s="24" t="s">
        <v>358</v>
      </c>
      <c r="C462" s="32">
        <v>200</v>
      </c>
      <c r="D462" s="181">
        <v>0</v>
      </c>
      <c r="E462" s="181"/>
      <c r="F462" s="181">
        <f t="shared" si="12"/>
        <v>0</v>
      </c>
      <c r="G462" s="74"/>
    </row>
    <row r="463" spans="1:7" s="30" customFormat="1" ht="112.5">
      <c r="A463" s="63" t="s">
        <v>727</v>
      </c>
      <c r="B463" s="24" t="s">
        <v>662</v>
      </c>
      <c r="C463" s="32"/>
      <c r="D463" s="181">
        <f>D464</f>
        <v>120.56</v>
      </c>
      <c r="E463" s="181">
        <f>E464</f>
        <v>0</v>
      </c>
      <c r="F463" s="181">
        <f t="shared" si="12"/>
        <v>120.56</v>
      </c>
      <c r="G463" s="74"/>
    </row>
    <row r="464" spans="1:7" s="30" customFormat="1" ht="18.75">
      <c r="A464" s="63" t="s">
        <v>600</v>
      </c>
      <c r="B464" s="24" t="s">
        <v>662</v>
      </c>
      <c r="C464" s="32">
        <v>500</v>
      </c>
      <c r="D464" s="181">
        <v>120.56</v>
      </c>
      <c r="E464" s="181"/>
      <c r="F464" s="181">
        <f t="shared" si="12"/>
        <v>120.56</v>
      </c>
      <c r="G464" s="74"/>
    </row>
    <row r="465" spans="1:7" s="30" customFormat="1" ht="150">
      <c r="A465" s="63" t="s">
        <v>728</v>
      </c>
      <c r="B465" s="24" t="s">
        <v>359</v>
      </c>
      <c r="C465" s="32"/>
      <c r="D465" s="181">
        <f>D466</f>
        <v>5</v>
      </c>
      <c r="E465" s="181">
        <f>E466</f>
        <v>0</v>
      </c>
      <c r="F465" s="181">
        <f t="shared" si="12"/>
        <v>5</v>
      </c>
      <c r="G465" s="74"/>
    </row>
    <row r="466" spans="1:7" s="30" customFormat="1" ht="37.5">
      <c r="A466" s="63" t="s">
        <v>259</v>
      </c>
      <c r="B466" s="24" t="s">
        <v>359</v>
      </c>
      <c r="C466" s="32">
        <v>200</v>
      </c>
      <c r="D466" s="181">
        <v>5</v>
      </c>
      <c r="E466" s="181"/>
      <c r="F466" s="181">
        <f t="shared" si="12"/>
        <v>5</v>
      </c>
      <c r="G466" s="74"/>
    </row>
    <row r="467" spans="1:7" s="30" customFormat="1" ht="112.5">
      <c r="A467" s="63" t="s">
        <v>663</v>
      </c>
      <c r="B467" s="24" t="s">
        <v>361</v>
      </c>
      <c r="C467" s="32"/>
      <c r="D467" s="181">
        <f>D469+D470+D468</f>
        <v>66.30799999999999</v>
      </c>
      <c r="E467" s="181">
        <f>E469+E470+E468</f>
        <v>0</v>
      </c>
      <c r="F467" s="181">
        <f t="shared" si="12"/>
        <v>66.30799999999999</v>
      </c>
      <c r="G467" s="74"/>
    </row>
    <row r="468" spans="1:7" s="30" customFormat="1" ht="75">
      <c r="A468" s="63" t="s">
        <v>255</v>
      </c>
      <c r="B468" s="24" t="s">
        <v>361</v>
      </c>
      <c r="C468" s="32">
        <v>100</v>
      </c>
      <c r="D468" s="181">
        <v>4.582</v>
      </c>
      <c r="E468" s="181"/>
      <c r="F468" s="181">
        <f>D468+E468</f>
        <v>4.582</v>
      </c>
      <c r="G468" s="74"/>
    </row>
    <row r="469" spans="1:7" s="30" customFormat="1" ht="37.5">
      <c r="A469" s="63" t="s">
        <v>259</v>
      </c>
      <c r="B469" s="24" t="s">
        <v>361</v>
      </c>
      <c r="C469" s="32">
        <v>200</v>
      </c>
      <c r="D469" s="181">
        <v>1.446</v>
      </c>
      <c r="E469" s="190"/>
      <c r="F469" s="181">
        <f t="shared" si="12"/>
        <v>1.446</v>
      </c>
      <c r="G469" s="74"/>
    </row>
    <row r="470" spans="1:7" s="30" customFormat="1" ht="18.75">
      <c r="A470" s="63" t="s">
        <v>600</v>
      </c>
      <c r="B470" s="24" t="s">
        <v>361</v>
      </c>
      <c r="C470" s="32">
        <v>500</v>
      </c>
      <c r="D470" s="181">
        <v>60.28</v>
      </c>
      <c r="E470" s="190"/>
      <c r="F470" s="181">
        <f t="shared" si="12"/>
        <v>60.28</v>
      </c>
      <c r="G470" s="74"/>
    </row>
    <row r="471" spans="1:7" s="30" customFormat="1" ht="150">
      <c r="A471" s="63" t="s">
        <v>362</v>
      </c>
      <c r="B471" s="24" t="s">
        <v>363</v>
      </c>
      <c r="C471" s="32"/>
      <c r="D471" s="181">
        <f>D472</f>
        <v>5</v>
      </c>
      <c r="E471" s="181">
        <f>E472</f>
        <v>0</v>
      </c>
      <c r="F471" s="181">
        <f t="shared" si="12"/>
        <v>5</v>
      </c>
      <c r="G471" s="74"/>
    </row>
    <row r="472" spans="1:7" s="30" customFormat="1" ht="37.5">
      <c r="A472" s="63" t="s">
        <v>259</v>
      </c>
      <c r="B472" s="24" t="s">
        <v>363</v>
      </c>
      <c r="C472" s="32">
        <v>200</v>
      </c>
      <c r="D472" s="181">
        <v>5</v>
      </c>
      <c r="E472" s="181"/>
      <c r="F472" s="181">
        <f t="shared" si="12"/>
        <v>5</v>
      </c>
      <c r="G472" s="74"/>
    </row>
    <row r="473" spans="1:7" s="30" customFormat="1" ht="37.5">
      <c r="A473" s="63" t="s">
        <v>257</v>
      </c>
      <c r="B473" s="18" t="s">
        <v>258</v>
      </c>
      <c r="C473" s="18"/>
      <c r="D473" s="182">
        <f>D474+D475</f>
        <v>406.502</v>
      </c>
      <c r="E473" s="182">
        <f>E474+E475</f>
        <v>-65.612</v>
      </c>
      <c r="F473" s="182">
        <f>F474+F475</f>
        <v>340.89</v>
      </c>
      <c r="G473" s="61"/>
    </row>
    <row r="474" spans="1:7" s="30" customFormat="1" ht="75">
      <c r="A474" s="63" t="s">
        <v>255</v>
      </c>
      <c r="B474" s="18" t="s">
        <v>258</v>
      </c>
      <c r="C474" s="18" t="s">
        <v>256</v>
      </c>
      <c r="D474" s="182">
        <v>375.502</v>
      </c>
      <c r="E474" s="182">
        <v>-65.612</v>
      </c>
      <c r="F474" s="181">
        <f aca="true" t="shared" si="14" ref="F474:F479">D474+E474</f>
        <v>309.89</v>
      </c>
      <c r="G474" s="61"/>
    </row>
    <row r="475" spans="1:7" s="30" customFormat="1" ht="37.5">
      <c r="A475" s="63" t="s">
        <v>259</v>
      </c>
      <c r="B475" s="18" t="s">
        <v>258</v>
      </c>
      <c r="C475" s="18" t="s">
        <v>260</v>
      </c>
      <c r="D475" s="182">
        <v>31</v>
      </c>
      <c r="E475" s="182"/>
      <c r="F475" s="181">
        <f t="shared" si="14"/>
        <v>31</v>
      </c>
      <c r="G475" s="61"/>
    </row>
    <row r="476" spans="1:7" s="30" customFormat="1" ht="37.5">
      <c r="A476" s="63" t="s">
        <v>364</v>
      </c>
      <c r="B476" s="18" t="s">
        <v>365</v>
      </c>
      <c r="C476" s="18"/>
      <c r="D476" s="182">
        <f>D477</f>
        <v>1500</v>
      </c>
      <c r="E476" s="182">
        <f>E477</f>
        <v>0</v>
      </c>
      <c r="F476" s="181">
        <f t="shared" si="14"/>
        <v>1500</v>
      </c>
      <c r="G476" s="61"/>
    </row>
    <row r="477" spans="1:7" s="30" customFormat="1" ht="18.75">
      <c r="A477" s="63" t="s">
        <v>269</v>
      </c>
      <c r="B477" s="18" t="s">
        <v>365</v>
      </c>
      <c r="C477" s="18" t="s">
        <v>270</v>
      </c>
      <c r="D477" s="182">
        <v>1500</v>
      </c>
      <c r="E477" s="182"/>
      <c r="F477" s="181">
        <f t="shared" si="14"/>
        <v>1500</v>
      </c>
      <c r="G477" s="61"/>
    </row>
    <row r="478" spans="1:7" s="30" customFormat="1" ht="18.75">
      <c r="A478" s="63" t="s">
        <v>366</v>
      </c>
      <c r="B478" s="18" t="s">
        <v>367</v>
      </c>
      <c r="C478" s="18"/>
      <c r="D478" s="182">
        <f>SUM(D479:D483)</f>
        <v>4965.563</v>
      </c>
      <c r="E478" s="182">
        <f>SUM(E479:E483)</f>
        <v>0</v>
      </c>
      <c r="F478" s="181">
        <f t="shared" si="14"/>
        <v>4965.563</v>
      </c>
      <c r="G478" s="74"/>
    </row>
    <row r="479" spans="1:7" s="30" customFormat="1" ht="75">
      <c r="A479" s="63" t="s">
        <v>255</v>
      </c>
      <c r="B479" s="18" t="s">
        <v>367</v>
      </c>
      <c r="C479" s="18" t="s">
        <v>256</v>
      </c>
      <c r="D479" s="182"/>
      <c r="E479" s="182"/>
      <c r="F479" s="181">
        <f t="shared" si="14"/>
        <v>0</v>
      </c>
      <c r="G479" s="74"/>
    </row>
    <row r="480" spans="1:7" s="30" customFormat="1" ht="37.5">
      <c r="A480" s="63" t="s">
        <v>259</v>
      </c>
      <c r="B480" s="18" t="s">
        <v>367</v>
      </c>
      <c r="C480" s="18" t="s">
        <v>260</v>
      </c>
      <c r="D480" s="182">
        <v>1208</v>
      </c>
      <c r="E480" s="182">
        <f>-10-898</f>
        <v>-908</v>
      </c>
      <c r="F480" s="181">
        <f t="shared" si="12"/>
        <v>300</v>
      </c>
      <c r="G480" s="74"/>
    </row>
    <row r="481" spans="1:7" s="30" customFormat="1" ht="18.75">
      <c r="A481" s="63" t="s">
        <v>305</v>
      </c>
      <c r="B481" s="18" t="s">
        <v>367</v>
      </c>
      <c r="C481" s="18" t="s">
        <v>306</v>
      </c>
      <c r="D481" s="182">
        <v>3657.563</v>
      </c>
      <c r="E481" s="182"/>
      <c r="F481" s="181">
        <f t="shared" si="12"/>
        <v>3657.563</v>
      </c>
      <c r="G481" s="74"/>
    </row>
    <row r="482" spans="1:7" s="30" customFormat="1" ht="37.5">
      <c r="A482" s="63" t="s">
        <v>368</v>
      </c>
      <c r="B482" s="18" t="s">
        <v>367</v>
      </c>
      <c r="C482" s="18" t="s">
        <v>369</v>
      </c>
      <c r="D482" s="182"/>
      <c r="E482" s="182"/>
      <c r="F482" s="181">
        <f>D482+E482</f>
        <v>0</v>
      </c>
      <c r="G482" s="74"/>
    </row>
    <row r="483" spans="1:7" s="30" customFormat="1" ht="18.75">
      <c r="A483" s="63" t="s">
        <v>269</v>
      </c>
      <c r="B483" s="18" t="s">
        <v>370</v>
      </c>
      <c r="C483" s="18" t="s">
        <v>270</v>
      </c>
      <c r="D483" s="182">
        <v>100</v>
      </c>
      <c r="E483" s="287">
        <f>10+898</f>
        <v>908</v>
      </c>
      <c r="F483" s="181">
        <f t="shared" si="12"/>
        <v>1008</v>
      </c>
      <c r="G483" s="74"/>
    </row>
    <row r="484" spans="1:7" ht="15.75">
      <c r="A484" s="65"/>
      <c r="B484" s="66"/>
      <c r="C484" s="66"/>
      <c r="D484" s="66"/>
      <c r="E484" s="204"/>
      <c r="F484" s="204"/>
      <c r="G484" s="64"/>
    </row>
    <row r="485" spans="1:7" ht="15.75">
      <c r="A485" s="65"/>
      <c r="B485" s="66"/>
      <c r="C485" s="66"/>
      <c r="D485" s="66"/>
      <c r="E485" s="204"/>
      <c r="F485" s="204"/>
      <c r="G485" s="64"/>
    </row>
    <row r="486" spans="1:6" ht="15.75">
      <c r="A486" s="65"/>
      <c r="B486" s="66"/>
      <c r="C486" s="66"/>
      <c r="D486" s="66"/>
      <c r="E486" s="66"/>
      <c r="F486" s="66"/>
    </row>
    <row r="487" spans="1:6" ht="15.75">
      <c r="A487" s="65"/>
      <c r="B487" s="66"/>
      <c r="C487" s="66"/>
      <c r="D487" s="66"/>
      <c r="E487" s="66"/>
      <c r="F487" s="66"/>
    </row>
    <row r="488" spans="1:6" ht="15.75">
      <c r="A488" s="65"/>
      <c r="B488" s="66"/>
      <c r="C488" s="66"/>
      <c r="D488" s="66"/>
      <c r="E488" s="66"/>
      <c r="F488" s="66"/>
    </row>
    <row r="489" ht="15.75">
      <c r="A489" s="65"/>
    </row>
    <row r="495" spans="2:6" ht="15.75">
      <c r="B495" s="66"/>
      <c r="C495" s="66"/>
      <c r="D495" s="66"/>
      <c r="E495" s="66"/>
      <c r="F495" s="67"/>
    </row>
    <row r="496" spans="1:6" ht="15.75">
      <c r="A496" s="65"/>
      <c r="B496" s="66"/>
      <c r="C496" s="66"/>
      <c r="D496" s="66"/>
      <c r="E496" s="66"/>
      <c r="F496" s="67"/>
    </row>
    <row r="497" spans="1:6" ht="15.75">
      <c r="A497" s="65"/>
      <c r="B497" s="66"/>
      <c r="C497" s="66"/>
      <c r="D497" s="66"/>
      <c r="E497" s="66"/>
      <c r="F497" s="67"/>
    </row>
    <row r="498" spans="1:6" ht="15.75">
      <c r="A498" s="65"/>
      <c r="B498" s="66"/>
      <c r="C498" s="66"/>
      <c r="D498" s="66"/>
      <c r="E498" s="66"/>
      <c r="F498" s="67"/>
    </row>
    <row r="499" spans="1:6" ht="15.75">
      <c r="A499" s="65"/>
      <c r="B499" s="66"/>
      <c r="C499" s="66"/>
      <c r="D499" s="66"/>
      <c r="E499" s="66"/>
      <c r="F499" s="67"/>
    </row>
    <row r="500" spans="1:6" ht="15.75">
      <c r="A500" s="65"/>
      <c r="B500" s="66"/>
      <c r="C500" s="66"/>
      <c r="D500" s="66"/>
      <c r="E500" s="66"/>
      <c r="F500" s="67"/>
    </row>
    <row r="501" spans="1:6" ht="15.75">
      <c r="A501" s="65"/>
      <c r="B501" s="66"/>
      <c r="C501" s="66"/>
      <c r="D501" s="66"/>
      <c r="E501" s="66"/>
      <c r="F501" s="67"/>
    </row>
    <row r="502" spans="1:6" ht="15.75">
      <c r="A502" s="65"/>
      <c r="B502" s="66"/>
      <c r="C502" s="66"/>
      <c r="D502" s="66"/>
      <c r="E502" s="66"/>
      <c r="F502" s="67"/>
    </row>
    <row r="503" spans="1:6" ht="15.75">
      <c r="A503" s="65"/>
      <c r="B503" s="66"/>
      <c r="C503" s="66"/>
      <c r="D503" s="66"/>
      <c r="E503" s="66"/>
      <c r="F503" s="67"/>
    </row>
    <row r="504" spans="1:6" ht="15.75">
      <c r="A504" s="65"/>
      <c r="B504" s="66"/>
      <c r="C504" s="66"/>
      <c r="D504" s="66"/>
      <c r="E504" s="66"/>
      <c r="F504" s="67"/>
    </row>
    <row r="505" spans="1:6" ht="15.75">
      <c r="A505" s="65"/>
      <c r="B505" s="66"/>
      <c r="C505" s="66"/>
      <c r="D505" s="66"/>
      <c r="E505" s="66"/>
      <c r="F505" s="67"/>
    </row>
    <row r="506" spans="1:6" ht="15.75">
      <c r="A506" s="65"/>
      <c r="B506" s="66"/>
      <c r="C506" s="66"/>
      <c r="D506" s="66"/>
      <c r="E506" s="66"/>
      <c r="F506" s="67"/>
    </row>
    <row r="507" spans="1:6" ht="15.75">
      <c r="A507" s="65"/>
      <c r="B507" s="66"/>
      <c r="C507" s="66"/>
      <c r="D507" s="66"/>
      <c r="E507" s="66"/>
      <c r="F507" s="67"/>
    </row>
    <row r="508" spans="1:6" ht="15.75">
      <c r="A508" s="65"/>
      <c r="B508" s="66"/>
      <c r="C508" s="66"/>
      <c r="D508" s="66"/>
      <c r="E508" s="66"/>
      <c r="F508" s="67"/>
    </row>
    <row r="509" spans="1:6" ht="15.75">
      <c r="A509" s="65"/>
      <c r="B509" s="66"/>
      <c r="C509" s="66"/>
      <c r="D509" s="66"/>
      <c r="E509" s="66"/>
      <c r="F509" s="67"/>
    </row>
    <row r="510" spans="1:6" ht="15.75">
      <c r="A510" s="65"/>
      <c r="B510" s="66"/>
      <c r="C510" s="66"/>
      <c r="D510" s="66"/>
      <c r="E510" s="66"/>
      <c r="F510" s="67"/>
    </row>
    <row r="511" spans="1:6" ht="15.75">
      <c r="A511" s="65"/>
      <c r="B511" s="66"/>
      <c r="C511" s="66"/>
      <c r="D511" s="66"/>
      <c r="E511" s="66"/>
      <c r="F511" s="67"/>
    </row>
    <row r="512" spans="1:6" ht="15.75">
      <c r="A512" s="65"/>
      <c r="B512" s="66"/>
      <c r="C512" s="66"/>
      <c r="D512" s="66"/>
      <c r="E512" s="66"/>
      <c r="F512" s="67"/>
    </row>
    <row r="513" spans="1:6" ht="15.75">
      <c r="A513" s="65"/>
      <c r="B513" s="66"/>
      <c r="C513" s="66"/>
      <c r="D513" s="66"/>
      <c r="E513" s="66"/>
      <c r="F513" s="67"/>
    </row>
    <row r="514" spans="1:6" ht="15.75">
      <c r="A514" s="65"/>
      <c r="B514" s="66"/>
      <c r="C514" s="66"/>
      <c r="D514" s="66"/>
      <c r="E514" s="66"/>
      <c r="F514" s="67"/>
    </row>
    <row r="515" spans="1:6" ht="15.75">
      <c r="A515" s="65"/>
      <c r="B515" s="66"/>
      <c r="C515" s="66"/>
      <c r="D515" s="66"/>
      <c r="E515" s="66"/>
      <c r="F515" s="67"/>
    </row>
    <row r="516" spans="1:6" ht="15.75">
      <c r="A516" s="65"/>
      <c r="B516" s="66"/>
      <c r="C516" s="66"/>
      <c r="D516" s="66"/>
      <c r="E516" s="66"/>
      <c r="F516" s="67"/>
    </row>
    <row r="517" spans="1:6" ht="15.75">
      <c r="A517" s="65"/>
      <c r="B517" s="66"/>
      <c r="C517" s="66"/>
      <c r="D517" s="66"/>
      <c r="E517" s="66"/>
      <c r="F517" s="67"/>
    </row>
    <row r="518" spans="1:6" ht="15.75">
      <c r="A518" s="65"/>
      <c r="B518" s="66"/>
      <c r="C518" s="66"/>
      <c r="D518" s="66"/>
      <c r="E518" s="66"/>
      <c r="F518" s="67"/>
    </row>
    <row r="519" spans="1:6" ht="15.75">
      <c r="A519" s="65"/>
      <c r="B519" s="66"/>
      <c r="C519" s="66"/>
      <c r="D519" s="66"/>
      <c r="E519" s="66"/>
      <c r="F519" s="67"/>
    </row>
    <row r="520" spans="1:6" ht="15.75">
      <c r="A520" s="65"/>
      <c r="B520" s="66"/>
      <c r="C520" s="66"/>
      <c r="D520" s="66"/>
      <c r="E520" s="66"/>
      <c r="F520" s="67"/>
    </row>
    <row r="521" spans="1:6" ht="15.75">
      <c r="A521" s="65"/>
      <c r="B521" s="66"/>
      <c r="C521" s="66"/>
      <c r="D521" s="66"/>
      <c r="E521" s="66"/>
      <c r="F521" s="67"/>
    </row>
    <row r="522" spans="1:6" ht="15.75">
      <c r="A522" s="65"/>
      <c r="B522" s="66"/>
      <c r="C522" s="66"/>
      <c r="D522" s="66"/>
      <c r="E522" s="66"/>
      <c r="F522" s="67"/>
    </row>
    <row r="523" spans="1:6" ht="15.75">
      <c r="A523" s="65"/>
      <c r="B523" s="66"/>
      <c r="C523" s="66"/>
      <c r="D523" s="66"/>
      <c r="E523" s="66"/>
      <c r="F523" s="67"/>
    </row>
    <row r="524" spans="1:6" ht="15.75">
      <c r="A524" s="65"/>
      <c r="B524" s="66"/>
      <c r="C524" s="66"/>
      <c r="D524" s="66"/>
      <c r="E524" s="66"/>
      <c r="F524" s="67"/>
    </row>
    <row r="525" spans="1:6" ht="15.75">
      <c r="A525" s="65"/>
      <c r="B525" s="66"/>
      <c r="C525" s="66"/>
      <c r="D525" s="66"/>
      <c r="E525" s="66"/>
      <c r="F525" s="67"/>
    </row>
    <row r="526" spans="1:6" ht="15.75">
      <c r="A526" s="68"/>
      <c r="B526" s="66"/>
      <c r="C526" s="66"/>
      <c r="D526" s="66"/>
      <c r="E526" s="66"/>
      <c r="F526" s="67"/>
    </row>
    <row r="527" spans="1:6" ht="15.75">
      <c r="A527" s="65"/>
      <c r="B527" s="66"/>
      <c r="C527" s="66"/>
      <c r="D527" s="66"/>
      <c r="E527" s="66"/>
      <c r="F527" s="67"/>
    </row>
    <row r="528" spans="1:6" ht="15.75">
      <c r="A528" s="68"/>
      <c r="B528" s="66"/>
      <c r="C528" s="66"/>
      <c r="D528" s="66"/>
      <c r="E528" s="66"/>
      <c r="F528" s="67"/>
    </row>
    <row r="529" spans="1:6" ht="15.75">
      <c r="A529" s="65"/>
      <c r="B529" s="66"/>
      <c r="C529" s="66"/>
      <c r="D529" s="66"/>
      <c r="E529" s="66"/>
      <c r="F529" s="67"/>
    </row>
    <row r="530" spans="1:6" ht="15.75">
      <c r="A530" s="65"/>
      <c r="B530" s="66"/>
      <c r="C530" s="66"/>
      <c r="D530" s="66"/>
      <c r="E530" s="66"/>
      <c r="F530" s="67"/>
    </row>
    <row r="531" spans="1:6" ht="15.75">
      <c r="A531" s="65"/>
      <c r="B531" s="66"/>
      <c r="C531" s="66"/>
      <c r="D531" s="66"/>
      <c r="E531" s="66"/>
      <c r="F531" s="67"/>
    </row>
    <row r="532" spans="1:6" ht="15.75">
      <c r="A532" s="65"/>
      <c r="B532" s="66"/>
      <c r="C532" s="66"/>
      <c r="D532" s="66"/>
      <c r="E532" s="66"/>
      <c r="F532" s="67"/>
    </row>
    <row r="533" spans="1:6" ht="15.75">
      <c r="A533" s="65"/>
      <c r="B533" s="66"/>
      <c r="C533" s="66"/>
      <c r="D533" s="66"/>
      <c r="E533" s="66"/>
      <c r="F533" s="67"/>
    </row>
    <row r="534" spans="1:6" ht="15.75">
      <c r="A534" s="65"/>
      <c r="B534" s="66"/>
      <c r="C534" s="66"/>
      <c r="D534" s="66"/>
      <c r="E534" s="66"/>
      <c r="F534" s="67"/>
    </row>
    <row r="535" spans="1:6" ht="15.75">
      <c r="A535" s="65"/>
      <c r="B535" s="66"/>
      <c r="C535" s="66"/>
      <c r="D535" s="66"/>
      <c r="E535" s="66"/>
      <c r="F535" s="67"/>
    </row>
    <row r="536" spans="1:6" ht="15.75">
      <c r="A536" s="65"/>
      <c r="B536" s="66"/>
      <c r="C536" s="66"/>
      <c r="D536" s="66"/>
      <c r="E536" s="66"/>
      <c r="F536" s="67"/>
    </row>
    <row r="537" spans="1:6" ht="15.75">
      <c r="A537" s="65"/>
      <c r="B537" s="66"/>
      <c r="C537" s="66"/>
      <c r="D537" s="66"/>
      <c r="E537" s="66"/>
      <c r="F537" s="67"/>
    </row>
    <row r="538" spans="1:6" ht="15.75">
      <c r="A538" s="65"/>
      <c r="B538" s="66"/>
      <c r="C538" s="66"/>
      <c r="D538" s="66"/>
      <c r="E538" s="66"/>
      <c r="F538" s="67"/>
    </row>
    <row r="539" spans="1:6" ht="15.75">
      <c r="A539" s="65"/>
      <c r="B539" s="66"/>
      <c r="C539" s="66"/>
      <c r="D539" s="66"/>
      <c r="E539" s="66"/>
      <c r="F539" s="67"/>
    </row>
    <row r="540" spans="1:6" ht="15.75">
      <c r="A540" s="65"/>
      <c r="B540" s="66"/>
      <c r="C540" s="66"/>
      <c r="D540" s="66"/>
      <c r="E540" s="66"/>
      <c r="F540" s="67"/>
    </row>
    <row r="541" spans="1:6" ht="15.75">
      <c r="A541" s="65"/>
      <c r="B541" s="66"/>
      <c r="C541" s="66"/>
      <c r="D541" s="66"/>
      <c r="E541" s="66"/>
      <c r="F541" s="67"/>
    </row>
    <row r="542" spans="1:6" ht="15.75">
      <c r="A542" s="65"/>
      <c r="B542" s="66"/>
      <c r="C542" s="66"/>
      <c r="D542" s="66"/>
      <c r="E542" s="66"/>
      <c r="F542" s="67"/>
    </row>
    <row r="543" spans="1:6" ht="15.75">
      <c r="A543" s="68"/>
      <c r="B543" s="66"/>
      <c r="C543" s="66"/>
      <c r="D543" s="66"/>
      <c r="E543" s="66"/>
      <c r="F543" s="67"/>
    </row>
    <row r="544" spans="1:6" ht="15.75">
      <c r="A544" s="65"/>
      <c r="B544" s="66"/>
      <c r="C544" s="66"/>
      <c r="D544" s="66"/>
      <c r="E544" s="66"/>
      <c r="F544" s="67"/>
    </row>
    <row r="545" spans="1:6" ht="15.75">
      <c r="A545" s="65"/>
      <c r="B545" s="66"/>
      <c r="C545" s="66"/>
      <c r="D545" s="66"/>
      <c r="E545" s="66"/>
      <c r="F545" s="67"/>
    </row>
    <row r="546" spans="1:6" ht="15.75">
      <c r="A546" s="65"/>
      <c r="B546" s="66"/>
      <c r="C546" s="66"/>
      <c r="D546" s="66"/>
      <c r="E546" s="66"/>
      <c r="F546" s="67"/>
    </row>
    <row r="547" spans="1:6" ht="15.75">
      <c r="A547" s="65"/>
      <c r="B547" s="66"/>
      <c r="C547" s="66"/>
      <c r="D547" s="66"/>
      <c r="E547" s="66"/>
      <c r="F547" s="67"/>
    </row>
    <row r="548" spans="1:6" ht="15.75">
      <c r="A548" s="65"/>
      <c r="B548" s="66"/>
      <c r="C548" s="66"/>
      <c r="D548" s="66"/>
      <c r="E548" s="66"/>
      <c r="F548" s="67"/>
    </row>
    <row r="549" spans="1:6" ht="15.75">
      <c r="A549" s="65"/>
      <c r="B549" s="66"/>
      <c r="C549" s="66"/>
      <c r="D549" s="66"/>
      <c r="E549" s="66"/>
      <c r="F549" s="67"/>
    </row>
    <row r="550" spans="1:6" ht="15.75">
      <c r="A550" s="65"/>
      <c r="B550" s="66"/>
      <c r="C550" s="66"/>
      <c r="D550" s="66"/>
      <c r="E550" s="66"/>
      <c r="F550" s="67"/>
    </row>
    <row r="551" spans="1:6" ht="15.75">
      <c r="A551" s="65"/>
      <c r="B551" s="66"/>
      <c r="C551" s="66"/>
      <c r="D551" s="66"/>
      <c r="E551" s="66"/>
      <c r="F551" s="67"/>
    </row>
    <row r="552" spans="1:6" ht="15.75">
      <c r="A552" s="65"/>
      <c r="B552" s="66"/>
      <c r="C552" s="66"/>
      <c r="D552" s="66"/>
      <c r="E552" s="66"/>
      <c r="F552" s="67"/>
    </row>
    <row r="553" spans="1:6" ht="15.75">
      <c r="A553" s="65"/>
      <c r="B553" s="69"/>
      <c r="C553" s="69"/>
      <c r="D553" s="69"/>
      <c r="E553" s="69"/>
      <c r="F553" s="69"/>
    </row>
    <row r="554" ht="15">
      <c r="A554" s="69"/>
    </row>
  </sheetData>
  <sheetProtection password="EEDF" sheet="1"/>
  <mergeCells count="15">
    <mergeCell ref="A8:F8"/>
    <mergeCell ref="A9:F9"/>
    <mergeCell ref="A10:F10"/>
    <mergeCell ref="B1:F1"/>
    <mergeCell ref="A2:F2"/>
    <mergeCell ref="A3:F3"/>
    <mergeCell ref="A4:F4"/>
    <mergeCell ref="B6:F6"/>
    <mergeCell ref="A7:F7"/>
    <mergeCell ref="A11:A12"/>
    <mergeCell ref="B11:B12"/>
    <mergeCell ref="C11:C12"/>
    <mergeCell ref="E11:E12"/>
    <mergeCell ref="F11:F12"/>
    <mergeCell ref="G61:I61"/>
  </mergeCells>
  <printOptions/>
  <pageMargins left="0.984251968503937" right="0.1968503937007874" top="0.1968503937007874" bottom="0.1968503937007874" header="0.31496062992125984" footer="0.31496062992125984"/>
  <pageSetup fitToHeight="60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7"/>
  <sheetViews>
    <sheetView tabSelected="1" zoomScalePageLayoutView="0" workbookViewId="0" topLeftCell="A118">
      <selection activeCell="C126" sqref="C126"/>
    </sheetView>
  </sheetViews>
  <sheetFormatPr defaultColWidth="9.00390625" defaultRowHeight="12.75"/>
  <cols>
    <col min="1" max="1" width="19.125" style="290" bestFit="1" customWidth="1"/>
    <col min="2" max="2" width="27.75390625" style="70" customWidth="1"/>
    <col min="3" max="3" width="72.375" style="291" customWidth="1"/>
    <col min="4" max="4" width="23.75390625" style="291" customWidth="1"/>
    <col min="5" max="5" width="68.375" style="291" customWidth="1"/>
    <col min="6" max="16384" width="9.125" style="291" customWidth="1"/>
  </cols>
  <sheetData>
    <row r="1" spans="2:3" ht="18.75">
      <c r="B1" s="363" t="s">
        <v>1010</v>
      </c>
      <c r="C1" s="363"/>
    </row>
    <row r="2" spans="2:3" ht="18.75">
      <c r="B2" s="363" t="s">
        <v>174</v>
      </c>
      <c r="C2" s="363"/>
    </row>
    <row r="3" spans="2:3" ht="18.75">
      <c r="B3" s="363" t="s">
        <v>664</v>
      </c>
      <c r="C3" s="363"/>
    </row>
    <row r="4" spans="2:3" ht="18.75">
      <c r="B4" s="363" t="s">
        <v>1035</v>
      </c>
      <c r="C4" s="363"/>
    </row>
    <row r="6" spans="3:5" ht="18.75">
      <c r="C6" s="292" t="s">
        <v>862</v>
      </c>
      <c r="E6" s="293"/>
    </row>
    <row r="7" ht="18.75">
      <c r="C7" s="292" t="s">
        <v>174</v>
      </c>
    </row>
    <row r="8" ht="18.75">
      <c r="C8" s="292" t="s">
        <v>171</v>
      </c>
    </row>
    <row r="9" ht="18.75">
      <c r="C9" s="292" t="s">
        <v>815</v>
      </c>
    </row>
    <row r="10" ht="18" customHeight="1">
      <c r="C10" s="292"/>
    </row>
    <row r="11" spans="1:3" ht="18.75">
      <c r="A11" s="376" t="s">
        <v>863</v>
      </c>
      <c r="B11" s="376"/>
      <c r="C11" s="376"/>
    </row>
    <row r="12" spans="1:3" ht="18.75">
      <c r="A12" s="376" t="s">
        <v>864</v>
      </c>
      <c r="B12" s="376"/>
      <c r="C12" s="376"/>
    </row>
    <row r="13" spans="1:3" ht="21" customHeight="1">
      <c r="A13" s="294"/>
      <c r="B13" s="295"/>
      <c r="C13" s="294"/>
    </row>
    <row r="14" spans="1:3" s="297" customFormat="1" ht="60" customHeight="1">
      <c r="A14" s="378" t="s">
        <v>865</v>
      </c>
      <c r="B14" s="379"/>
      <c r="C14" s="378" t="s">
        <v>242</v>
      </c>
    </row>
    <row r="15" spans="1:3" s="297" customFormat="1" ht="75">
      <c r="A15" s="296" t="s">
        <v>866</v>
      </c>
      <c r="B15" s="296" t="s">
        <v>867</v>
      </c>
      <c r="C15" s="380"/>
    </row>
    <row r="16" spans="1:3" s="300" customFormat="1" ht="14.25" customHeight="1">
      <c r="A16" s="298">
        <v>1</v>
      </c>
      <c r="B16" s="298">
        <v>2</v>
      </c>
      <c r="C16" s="299">
        <v>3</v>
      </c>
    </row>
    <row r="17" spans="1:3" s="297" customFormat="1" ht="20.25" customHeight="1">
      <c r="A17" s="301">
        <v>905</v>
      </c>
      <c r="B17" s="381" t="s">
        <v>868</v>
      </c>
      <c r="C17" s="381"/>
    </row>
    <row r="18" spans="1:3" s="297" customFormat="1" ht="66">
      <c r="A18" s="302">
        <v>905</v>
      </c>
      <c r="B18" s="303" t="s">
        <v>869</v>
      </c>
      <c r="C18" s="303" t="s">
        <v>43</v>
      </c>
    </row>
    <row r="19" spans="1:3" s="297" customFormat="1" ht="18.75" customHeight="1">
      <c r="A19" s="302">
        <v>923</v>
      </c>
      <c r="B19" s="377" t="s">
        <v>261</v>
      </c>
      <c r="C19" s="377"/>
    </row>
    <row r="20" spans="1:3" s="297" customFormat="1" ht="33">
      <c r="A20" s="302">
        <v>923</v>
      </c>
      <c r="B20" s="303" t="s">
        <v>870</v>
      </c>
      <c r="C20" s="303" t="s">
        <v>871</v>
      </c>
    </row>
    <row r="21" spans="1:3" s="297" customFormat="1" ht="33">
      <c r="A21" s="302">
        <v>923</v>
      </c>
      <c r="B21" s="303" t="s">
        <v>872</v>
      </c>
      <c r="C21" s="303" t="s">
        <v>213</v>
      </c>
    </row>
    <row r="22" spans="1:3" s="297" customFormat="1" ht="33">
      <c r="A22" s="302">
        <v>923</v>
      </c>
      <c r="B22" s="303" t="s">
        <v>873</v>
      </c>
      <c r="C22" s="303" t="s">
        <v>203</v>
      </c>
    </row>
    <row r="23" spans="1:3" s="297" customFormat="1" ht="49.5">
      <c r="A23" s="302">
        <v>923</v>
      </c>
      <c r="B23" s="304" t="s">
        <v>874</v>
      </c>
      <c r="C23" s="303" t="s">
        <v>875</v>
      </c>
    </row>
    <row r="24" spans="1:3" s="297" customFormat="1" ht="49.5">
      <c r="A24" s="302">
        <v>923</v>
      </c>
      <c r="B24" s="303" t="s">
        <v>876</v>
      </c>
      <c r="C24" s="303" t="s">
        <v>877</v>
      </c>
    </row>
    <row r="25" spans="1:3" s="297" customFormat="1" ht="66">
      <c r="A25" s="302">
        <v>923</v>
      </c>
      <c r="B25" s="303" t="s">
        <v>878</v>
      </c>
      <c r="C25" s="303" t="s">
        <v>879</v>
      </c>
    </row>
    <row r="26" spans="1:3" s="297" customFormat="1" ht="49.5">
      <c r="A26" s="302">
        <v>923</v>
      </c>
      <c r="B26" s="303" t="s">
        <v>880</v>
      </c>
      <c r="C26" s="303" t="s">
        <v>881</v>
      </c>
    </row>
    <row r="27" spans="1:3" s="297" customFormat="1" ht="66">
      <c r="A27" s="302">
        <v>923</v>
      </c>
      <c r="B27" s="303" t="s">
        <v>882</v>
      </c>
      <c r="C27" s="303" t="s">
        <v>883</v>
      </c>
    </row>
    <row r="28" spans="1:3" s="297" customFormat="1" ht="49.5">
      <c r="A28" s="302">
        <v>923</v>
      </c>
      <c r="B28" s="303" t="s">
        <v>884</v>
      </c>
      <c r="C28" s="303" t="s">
        <v>885</v>
      </c>
    </row>
    <row r="29" spans="1:3" s="297" customFormat="1" ht="33">
      <c r="A29" s="302">
        <v>923</v>
      </c>
      <c r="B29" s="303" t="s">
        <v>886</v>
      </c>
      <c r="C29" s="303" t="s">
        <v>887</v>
      </c>
    </row>
    <row r="30" spans="1:3" s="297" customFormat="1" ht="66">
      <c r="A30" s="302">
        <v>923</v>
      </c>
      <c r="B30" s="303" t="s">
        <v>888</v>
      </c>
      <c r="C30" s="303" t="s">
        <v>889</v>
      </c>
    </row>
    <row r="31" spans="1:3" s="297" customFormat="1" ht="18.75">
      <c r="A31" s="302">
        <v>923</v>
      </c>
      <c r="B31" s="303" t="s">
        <v>890</v>
      </c>
      <c r="C31" s="303" t="s">
        <v>238</v>
      </c>
    </row>
    <row r="32" spans="1:3" s="297" customFormat="1" ht="49.5">
      <c r="A32" s="302">
        <v>923</v>
      </c>
      <c r="B32" s="303" t="s">
        <v>891</v>
      </c>
      <c r="C32" s="303" t="s">
        <v>892</v>
      </c>
    </row>
    <row r="33" spans="1:3" s="297" customFormat="1" ht="18.75">
      <c r="A33" s="302">
        <v>923</v>
      </c>
      <c r="B33" s="303" t="s">
        <v>893</v>
      </c>
      <c r="C33" s="303" t="s">
        <v>748</v>
      </c>
    </row>
    <row r="34" spans="1:3" s="297" customFormat="1" ht="33">
      <c r="A34" s="302">
        <v>923</v>
      </c>
      <c r="B34" s="303" t="s">
        <v>894</v>
      </c>
      <c r="C34" s="303" t="s">
        <v>895</v>
      </c>
    </row>
    <row r="35" spans="1:3" s="297" customFormat="1" ht="49.5">
      <c r="A35" s="302">
        <v>923</v>
      </c>
      <c r="B35" s="303" t="s">
        <v>896</v>
      </c>
      <c r="C35" s="303" t="s">
        <v>158</v>
      </c>
    </row>
    <row r="36" spans="1:3" s="297" customFormat="1" ht="33">
      <c r="A36" s="302">
        <v>923</v>
      </c>
      <c r="B36" s="303" t="s">
        <v>897</v>
      </c>
      <c r="C36" s="303" t="s">
        <v>41</v>
      </c>
    </row>
    <row r="37" spans="1:3" s="297" customFormat="1" ht="66">
      <c r="A37" s="302">
        <v>923</v>
      </c>
      <c r="B37" s="303" t="s">
        <v>869</v>
      </c>
      <c r="C37" s="303" t="s">
        <v>898</v>
      </c>
    </row>
    <row r="38" spans="1:3" s="297" customFormat="1" ht="33">
      <c r="A38" s="302">
        <v>923</v>
      </c>
      <c r="B38" s="303" t="s">
        <v>899</v>
      </c>
      <c r="C38" s="303" t="s">
        <v>3</v>
      </c>
    </row>
    <row r="39" spans="1:3" s="297" customFormat="1" ht="82.5">
      <c r="A39" s="323">
        <v>923</v>
      </c>
      <c r="B39" s="303" t="s">
        <v>949</v>
      </c>
      <c r="C39" s="303" t="s">
        <v>950</v>
      </c>
    </row>
    <row r="40" spans="1:3" s="297" customFormat="1" ht="49.5">
      <c r="A40" s="323">
        <v>923</v>
      </c>
      <c r="B40" s="303" t="s">
        <v>954</v>
      </c>
      <c r="C40" s="303" t="s">
        <v>955</v>
      </c>
    </row>
    <row r="41" spans="1:3" s="297" customFormat="1" ht="49.5">
      <c r="A41" s="302">
        <v>923</v>
      </c>
      <c r="B41" s="303" t="s">
        <v>900</v>
      </c>
      <c r="C41" s="305" t="s">
        <v>901</v>
      </c>
    </row>
    <row r="42" spans="1:3" s="297" customFormat="1" ht="18.75">
      <c r="A42" s="302"/>
      <c r="B42" s="303"/>
      <c r="C42" s="305"/>
    </row>
    <row r="43" spans="1:3" s="297" customFormat="1" ht="18.75">
      <c r="A43" s="302">
        <v>956</v>
      </c>
      <c r="B43" s="382" t="s">
        <v>373</v>
      </c>
      <c r="C43" s="382"/>
    </row>
    <row r="44" spans="1:3" s="297" customFormat="1" ht="33">
      <c r="A44" s="302">
        <v>956</v>
      </c>
      <c r="B44" s="303" t="s">
        <v>872</v>
      </c>
      <c r="C44" s="303" t="s">
        <v>213</v>
      </c>
    </row>
    <row r="45" spans="1:3" s="297" customFormat="1" ht="33">
      <c r="A45" s="302">
        <v>956</v>
      </c>
      <c r="B45" s="303" t="s">
        <v>873</v>
      </c>
      <c r="C45" s="303" t="s">
        <v>203</v>
      </c>
    </row>
    <row r="46" spans="1:3" s="297" customFormat="1" ht="33">
      <c r="A46" s="302">
        <v>956</v>
      </c>
      <c r="B46" s="303" t="s">
        <v>886</v>
      </c>
      <c r="C46" s="303" t="s">
        <v>887</v>
      </c>
    </row>
    <row r="47" spans="1:3" s="297" customFormat="1" ht="49.5">
      <c r="A47" s="302">
        <v>956</v>
      </c>
      <c r="B47" s="303" t="s">
        <v>891</v>
      </c>
      <c r="C47" s="303" t="s">
        <v>892</v>
      </c>
    </row>
    <row r="48" spans="1:3" s="297" customFormat="1" ht="33">
      <c r="A48" s="302">
        <v>956</v>
      </c>
      <c r="B48" s="303" t="s">
        <v>902</v>
      </c>
      <c r="C48" s="303" t="s">
        <v>222</v>
      </c>
    </row>
    <row r="49" spans="1:3" s="297" customFormat="1" ht="18.75">
      <c r="A49" s="302">
        <v>956</v>
      </c>
      <c r="B49" s="303" t="s">
        <v>893</v>
      </c>
      <c r="C49" s="303" t="s">
        <v>748</v>
      </c>
    </row>
    <row r="50" spans="1:3" s="297" customFormat="1" ht="49.5">
      <c r="A50" s="302">
        <v>956</v>
      </c>
      <c r="B50" s="303" t="s">
        <v>903</v>
      </c>
      <c r="C50" s="303" t="s">
        <v>857</v>
      </c>
    </row>
    <row r="51" spans="1:3" s="297" customFormat="1" ht="82.5">
      <c r="A51" s="302">
        <v>956</v>
      </c>
      <c r="B51" s="303" t="s">
        <v>904</v>
      </c>
      <c r="C51" s="306" t="s">
        <v>749</v>
      </c>
    </row>
    <row r="52" spans="1:3" s="297" customFormat="1" ht="49.5">
      <c r="A52" s="302">
        <v>956</v>
      </c>
      <c r="B52" s="303" t="s">
        <v>900</v>
      </c>
      <c r="C52" s="305" t="s">
        <v>901</v>
      </c>
    </row>
    <row r="53" spans="1:3" s="297" customFormat="1" ht="18.75">
      <c r="A53" s="302"/>
      <c r="B53" s="303"/>
      <c r="C53" s="303"/>
    </row>
    <row r="54" spans="1:3" s="297" customFormat="1" ht="35.25" customHeight="1">
      <c r="A54" s="302">
        <v>963</v>
      </c>
      <c r="B54" s="377" t="s">
        <v>750</v>
      </c>
      <c r="C54" s="377"/>
    </row>
    <row r="55" spans="1:3" s="297" customFormat="1" ht="66">
      <c r="A55" s="302">
        <v>963</v>
      </c>
      <c r="B55" s="303" t="s">
        <v>905</v>
      </c>
      <c r="C55" s="303" t="s">
        <v>906</v>
      </c>
    </row>
    <row r="56" spans="1:4" s="297" customFormat="1" ht="36" customHeight="1">
      <c r="A56" s="302">
        <v>963</v>
      </c>
      <c r="B56" s="303" t="s">
        <v>907</v>
      </c>
      <c r="C56" s="303" t="s">
        <v>908</v>
      </c>
      <c r="D56" s="291"/>
    </row>
    <row r="57" spans="1:3" s="297" customFormat="1" ht="82.5">
      <c r="A57" s="302">
        <v>963</v>
      </c>
      <c r="B57" s="303" t="s">
        <v>909</v>
      </c>
      <c r="C57" s="307" t="s">
        <v>119</v>
      </c>
    </row>
    <row r="58" spans="1:3" s="297" customFormat="1" ht="82.5">
      <c r="A58" s="302">
        <v>963</v>
      </c>
      <c r="B58" s="303" t="s">
        <v>910</v>
      </c>
      <c r="C58" s="307" t="s">
        <v>911</v>
      </c>
    </row>
    <row r="59" spans="1:3" s="297" customFormat="1" ht="82.5">
      <c r="A59" s="302">
        <v>963</v>
      </c>
      <c r="B59" s="303" t="s">
        <v>912</v>
      </c>
      <c r="C59" s="307" t="s">
        <v>812</v>
      </c>
    </row>
    <row r="60" spans="1:3" s="297" customFormat="1" ht="66.75" customHeight="1">
      <c r="A60" s="302">
        <v>963</v>
      </c>
      <c r="B60" s="303" t="s">
        <v>913</v>
      </c>
      <c r="C60" s="307" t="s">
        <v>914</v>
      </c>
    </row>
    <row r="61" spans="1:4" s="297" customFormat="1" ht="49.5" customHeight="1">
      <c r="A61" s="302">
        <v>963</v>
      </c>
      <c r="B61" s="303" t="s">
        <v>915</v>
      </c>
      <c r="C61" s="308" t="s">
        <v>168</v>
      </c>
      <c r="D61" s="291"/>
    </row>
    <row r="62" spans="1:3" s="297" customFormat="1" ht="49.5">
      <c r="A62" s="302">
        <v>963</v>
      </c>
      <c r="B62" s="303" t="s">
        <v>916</v>
      </c>
      <c r="C62" s="303" t="s">
        <v>917</v>
      </c>
    </row>
    <row r="63" spans="1:3" s="297" customFormat="1" ht="82.5">
      <c r="A63" s="302">
        <v>963</v>
      </c>
      <c r="B63" s="303" t="s">
        <v>918</v>
      </c>
      <c r="C63" s="303" t="s">
        <v>919</v>
      </c>
    </row>
    <row r="64" spans="1:3" s="297" customFormat="1" ht="49.5">
      <c r="A64" s="302">
        <v>963</v>
      </c>
      <c r="B64" s="303" t="s">
        <v>920</v>
      </c>
      <c r="C64" s="303" t="s">
        <v>921</v>
      </c>
    </row>
    <row r="65" spans="1:3" s="297" customFormat="1" ht="49.5">
      <c r="A65" s="302">
        <v>963</v>
      </c>
      <c r="B65" s="303" t="s">
        <v>922</v>
      </c>
      <c r="C65" s="303" t="s">
        <v>923</v>
      </c>
    </row>
    <row r="66" spans="1:3" s="297" customFormat="1" ht="49.5">
      <c r="A66" s="302">
        <v>963</v>
      </c>
      <c r="B66" s="303" t="s">
        <v>924</v>
      </c>
      <c r="C66" s="303" t="s">
        <v>925</v>
      </c>
    </row>
    <row r="67" spans="1:3" s="297" customFormat="1" ht="82.5">
      <c r="A67" s="302">
        <v>963</v>
      </c>
      <c r="B67" s="303" t="s">
        <v>926</v>
      </c>
      <c r="C67" s="303" t="s">
        <v>117</v>
      </c>
    </row>
    <row r="68" spans="1:3" s="297" customFormat="1" ht="33">
      <c r="A68" s="302">
        <v>963</v>
      </c>
      <c r="B68" s="303" t="s">
        <v>872</v>
      </c>
      <c r="C68" s="303" t="s">
        <v>213</v>
      </c>
    </row>
    <row r="69" spans="1:3" s="297" customFormat="1" ht="33">
      <c r="A69" s="302">
        <v>963</v>
      </c>
      <c r="B69" s="303" t="s">
        <v>873</v>
      </c>
      <c r="C69" s="303" t="s">
        <v>203</v>
      </c>
    </row>
    <row r="70" spans="1:3" ht="33">
      <c r="A70" s="302">
        <v>963</v>
      </c>
      <c r="B70" s="303" t="s">
        <v>927</v>
      </c>
      <c r="C70" s="303" t="s">
        <v>928</v>
      </c>
    </row>
    <row r="71" spans="1:3" ht="82.5">
      <c r="A71" s="302">
        <v>963</v>
      </c>
      <c r="B71" s="303" t="s">
        <v>929</v>
      </c>
      <c r="C71" s="303" t="s">
        <v>930</v>
      </c>
    </row>
    <row r="72" spans="1:3" ht="82.5">
      <c r="A72" s="302">
        <v>963</v>
      </c>
      <c r="B72" s="303" t="s">
        <v>931</v>
      </c>
      <c r="C72" s="303" t="s">
        <v>932</v>
      </c>
    </row>
    <row r="73" spans="1:3" ht="99">
      <c r="A73" s="302">
        <v>963</v>
      </c>
      <c r="B73" s="303" t="s">
        <v>933</v>
      </c>
      <c r="C73" s="303" t="s">
        <v>232</v>
      </c>
    </row>
    <row r="74" spans="1:3" ht="99">
      <c r="A74" s="302">
        <v>963</v>
      </c>
      <c r="B74" s="303" t="s">
        <v>934</v>
      </c>
      <c r="C74" s="303" t="s">
        <v>935</v>
      </c>
    </row>
    <row r="75" spans="1:3" ht="49.5">
      <c r="A75" s="302">
        <v>963</v>
      </c>
      <c r="B75" s="303" t="s">
        <v>874</v>
      </c>
      <c r="C75" s="303" t="s">
        <v>936</v>
      </c>
    </row>
    <row r="76" spans="1:3" ht="49.5">
      <c r="A76" s="302">
        <v>963</v>
      </c>
      <c r="B76" s="303" t="s">
        <v>937</v>
      </c>
      <c r="C76" s="303" t="s">
        <v>938</v>
      </c>
    </row>
    <row r="77" spans="1:6" ht="33">
      <c r="A77" s="302">
        <v>963</v>
      </c>
      <c r="B77" s="303" t="s">
        <v>939</v>
      </c>
      <c r="C77" s="303" t="s">
        <v>940</v>
      </c>
      <c r="D77" s="8"/>
      <c r="E77" s="8"/>
      <c r="F77" s="8"/>
    </row>
    <row r="78" spans="1:6" ht="49.5">
      <c r="A78" s="302">
        <v>963</v>
      </c>
      <c r="B78" s="303" t="s">
        <v>941</v>
      </c>
      <c r="C78" s="308" t="s">
        <v>123</v>
      </c>
      <c r="D78" s="8"/>
      <c r="E78" s="8"/>
      <c r="F78" s="8"/>
    </row>
    <row r="79" spans="1:6" ht="49.5">
      <c r="A79" s="302">
        <v>963</v>
      </c>
      <c r="B79" s="303" t="s">
        <v>942</v>
      </c>
      <c r="C79" s="309" t="s">
        <v>813</v>
      </c>
      <c r="D79" s="8"/>
      <c r="E79" s="8"/>
      <c r="F79" s="8"/>
    </row>
    <row r="80" spans="1:6" ht="49.5">
      <c r="A80" s="302">
        <v>963</v>
      </c>
      <c r="B80" s="303" t="s">
        <v>943</v>
      </c>
      <c r="C80" s="309" t="s">
        <v>814</v>
      </c>
      <c r="D80" s="8"/>
      <c r="E80" s="8"/>
      <c r="F80" s="8"/>
    </row>
    <row r="81" spans="1:6" ht="66">
      <c r="A81" s="302">
        <v>963</v>
      </c>
      <c r="B81" s="303" t="s">
        <v>944</v>
      </c>
      <c r="C81" s="308" t="s">
        <v>945</v>
      </c>
      <c r="D81" s="8"/>
      <c r="E81" s="8"/>
      <c r="F81" s="8"/>
    </row>
    <row r="82" spans="1:6" ht="54" customHeight="1">
      <c r="A82" s="302">
        <v>963</v>
      </c>
      <c r="B82" s="306" t="s">
        <v>882</v>
      </c>
      <c r="C82" s="308" t="s">
        <v>946</v>
      </c>
      <c r="D82" s="8"/>
      <c r="E82" s="8"/>
      <c r="F82" s="8"/>
    </row>
    <row r="83" spans="1:6" ht="49.5">
      <c r="A83" s="302">
        <v>963</v>
      </c>
      <c r="B83" s="303" t="s">
        <v>884</v>
      </c>
      <c r="C83" s="303" t="s">
        <v>885</v>
      </c>
      <c r="D83" s="8"/>
      <c r="E83" s="8"/>
      <c r="F83" s="8"/>
    </row>
    <row r="84" spans="1:6" ht="33">
      <c r="A84" s="302">
        <v>963</v>
      </c>
      <c r="B84" s="303" t="s">
        <v>886</v>
      </c>
      <c r="C84" s="303" t="s">
        <v>887</v>
      </c>
      <c r="D84" s="297"/>
      <c r="E84" s="8"/>
      <c r="F84" s="8"/>
    </row>
    <row r="85" spans="1:3" ht="18.75">
      <c r="A85" s="302">
        <v>963</v>
      </c>
      <c r="B85" s="303" t="s">
        <v>890</v>
      </c>
      <c r="C85" s="303" t="s">
        <v>238</v>
      </c>
    </row>
    <row r="86" spans="1:3" ht="66">
      <c r="A86" s="302">
        <v>963</v>
      </c>
      <c r="B86" s="303" t="s">
        <v>947</v>
      </c>
      <c r="C86" s="303" t="s">
        <v>948</v>
      </c>
    </row>
    <row r="87" spans="1:3" ht="82.5">
      <c r="A87" s="302">
        <v>963</v>
      </c>
      <c r="B87" s="303" t="s">
        <v>949</v>
      </c>
      <c r="C87" s="303" t="s">
        <v>950</v>
      </c>
    </row>
    <row r="88" spans="1:3" ht="99">
      <c r="A88" s="302">
        <v>963</v>
      </c>
      <c r="B88" s="303" t="s">
        <v>951</v>
      </c>
      <c r="C88" s="303" t="s">
        <v>162</v>
      </c>
    </row>
    <row r="89" spans="1:3" ht="49.5">
      <c r="A89" s="302">
        <v>963</v>
      </c>
      <c r="B89" s="303" t="s">
        <v>952</v>
      </c>
      <c r="C89" s="303" t="s">
        <v>953</v>
      </c>
    </row>
    <row r="90" spans="1:3" ht="49.5">
      <c r="A90" s="302">
        <v>963</v>
      </c>
      <c r="B90" s="303" t="s">
        <v>954</v>
      </c>
      <c r="C90" s="303" t="s">
        <v>955</v>
      </c>
    </row>
    <row r="91" spans="1:3" ht="66">
      <c r="A91" s="302">
        <v>963</v>
      </c>
      <c r="B91" s="303" t="s">
        <v>956</v>
      </c>
      <c r="C91" s="303" t="s">
        <v>163</v>
      </c>
    </row>
    <row r="92" spans="1:3" ht="33">
      <c r="A92" s="302">
        <v>963</v>
      </c>
      <c r="B92" s="303" t="s">
        <v>897</v>
      </c>
      <c r="C92" s="308" t="s">
        <v>41</v>
      </c>
    </row>
    <row r="93" spans="1:3" ht="66">
      <c r="A93" s="302">
        <v>963</v>
      </c>
      <c r="B93" s="303" t="s">
        <v>957</v>
      </c>
      <c r="C93" s="308" t="s">
        <v>958</v>
      </c>
    </row>
    <row r="94" spans="1:3" ht="82.5">
      <c r="A94" s="302">
        <v>963</v>
      </c>
      <c r="B94" s="303" t="s">
        <v>959</v>
      </c>
      <c r="C94" s="303" t="s">
        <v>133</v>
      </c>
    </row>
    <row r="95" spans="1:3" ht="66">
      <c r="A95" s="302">
        <v>963</v>
      </c>
      <c r="B95" s="303" t="s">
        <v>960</v>
      </c>
      <c r="C95" s="303" t="s">
        <v>149</v>
      </c>
    </row>
    <row r="96" spans="1:3" ht="33">
      <c r="A96" s="302">
        <v>963</v>
      </c>
      <c r="B96" s="303" t="s">
        <v>899</v>
      </c>
      <c r="C96" s="303" t="s">
        <v>3</v>
      </c>
    </row>
    <row r="97" spans="1:3" ht="66">
      <c r="A97" s="302">
        <v>963</v>
      </c>
      <c r="B97" s="303" t="s">
        <v>869</v>
      </c>
      <c r="C97" s="303" t="s">
        <v>43</v>
      </c>
    </row>
    <row r="98" spans="1:4" ht="49.5">
      <c r="A98" s="302">
        <v>963</v>
      </c>
      <c r="B98" s="303" t="s">
        <v>900</v>
      </c>
      <c r="C98" s="305" t="s">
        <v>901</v>
      </c>
      <c r="D98" s="293"/>
    </row>
    <row r="99" spans="1:4" ht="18.75">
      <c r="A99" s="302"/>
      <c r="B99" s="303"/>
      <c r="C99" s="303"/>
      <c r="D99" s="293"/>
    </row>
    <row r="100" spans="1:4" ht="18.75">
      <c r="A100" s="302">
        <v>975</v>
      </c>
      <c r="B100" s="377" t="s">
        <v>961</v>
      </c>
      <c r="C100" s="377"/>
      <c r="D100" s="293"/>
    </row>
    <row r="101" spans="1:4" ht="66">
      <c r="A101" s="302">
        <v>975</v>
      </c>
      <c r="B101" s="306" t="s">
        <v>962</v>
      </c>
      <c r="C101" s="303" t="s">
        <v>963</v>
      </c>
      <c r="D101" s="293"/>
    </row>
    <row r="102" spans="1:4" ht="33">
      <c r="A102" s="302">
        <v>975</v>
      </c>
      <c r="B102" s="303" t="s">
        <v>872</v>
      </c>
      <c r="C102" s="303" t="s">
        <v>213</v>
      </c>
      <c r="D102" s="293"/>
    </row>
    <row r="103" spans="1:3" ht="33">
      <c r="A103" s="302">
        <v>975</v>
      </c>
      <c r="B103" s="303" t="s">
        <v>873</v>
      </c>
      <c r="C103" s="303" t="s">
        <v>203</v>
      </c>
    </row>
    <row r="104" spans="1:3" ht="66">
      <c r="A104" s="302">
        <v>975</v>
      </c>
      <c r="B104" s="303" t="s">
        <v>878</v>
      </c>
      <c r="C104" s="306" t="s">
        <v>879</v>
      </c>
    </row>
    <row r="105" spans="1:3" ht="33">
      <c r="A105" s="302">
        <v>975</v>
      </c>
      <c r="B105" s="303" t="s">
        <v>886</v>
      </c>
      <c r="C105" s="303" t="s">
        <v>887</v>
      </c>
    </row>
    <row r="106" spans="1:3" ht="33">
      <c r="A106" s="302">
        <v>975</v>
      </c>
      <c r="B106" s="303" t="s">
        <v>964</v>
      </c>
      <c r="C106" s="303" t="s">
        <v>965</v>
      </c>
    </row>
    <row r="107" spans="1:3" ht="33">
      <c r="A107" s="302">
        <v>975</v>
      </c>
      <c r="B107" s="303" t="s">
        <v>902</v>
      </c>
      <c r="C107" s="303" t="s">
        <v>222</v>
      </c>
    </row>
    <row r="108" spans="1:3" ht="49.5">
      <c r="A108" s="302">
        <v>975</v>
      </c>
      <c r="B108" s="303" t="s">
        <v>966</v>
      </c>
      <c r="C108" s="303" t="s">
        <v>729</v>
      </c>
    </row>
    <row r="109" spans="1:3" ht="18.75">
      <c r="A109" s="302">
        <v>975</v>
      </c>
      <c r="B109" s="303" t="s">
        <v>893</v>
      </c>
      <c r="C109" s="303" t="s">
        <v>748</v>
      </c>
    </row>
    <row r="110" spans="1:3" ht="33">
      <c r="A110" s="302">
        <v>975</v>
      </c>
      <c r="B110" s="303" t="s">
        <v>967</v>
      </c>
      <c r="C110" s="303" t="s">
        <v>968</v>
      </c>
    </row>
    <row r="111" spans="1:4" ht="33">
      <c r="A111" s="302">
        <v>975</v>
      </c>
      <c r="B111" s="303" t="s">
        <v>897</v>
      </c>
      <c r="C111" s="303" t="s">
        <v>41</v>
      </c>
      <c r="D111" s="293"/>
    </row>
    <row r="112" spans="1:4" ht="66">
      <c r="A112" s="302">
        <v>975</v>
      </c>
      <c r="B112" s="310" t="s">
        <v>969</v>
      </c>
      <c r="C112" s="310" t="s">
        <v>147</v>
      </c>
      <c r="D112" s="311"/>
    </row>
    <row r="113" spans="1:4" ht="33">
      <c r="A113" s="302">
        <v>975</v>
      </c>
      <c r="B113" s="310" t="s">
        <v>970</v>
      </c>
      <c r="C113" s="310" t="s">
        <v>971</v>
      </c>
      <c r="D113" s="311"/>
    </row>
    <row r="114" spans="1:3" ht="18.75">
      <c r="A114" s="302">
        <v>975</v>
      </c>
      <c r="B114" s="310" t="s">
        <v>972</v>
      </c>
      <c r="C114" s="310" t="s">
        <v>22</v>
      </c>
    </row>
    <row r="115" spans="1:5" ht="33">
      <c r="A115" s="302">
        <v>975</v>
      </c>
      <c r="B115" s="310" t="s">
        <v>899</v>
      </c>
      <c r="C115" s="310" t="s">
        <v>3</v>
      </c>
      <c r="D115" s="312"/>
      <c r="E115" s="313"/>
    </row>
    <row r="116" spans="1:5" ht="49.5">
      <c r="A116" s="302">
        <v>975</v>
      </c>
      <c r="B116" s="303" t="s">
        <v>900</v>
      </c>
      <c r="C116" s="305" t="s">
        <v>901</v>
      </c>
      <c r="D116" s="312"/>
      <c r="E116" s="313"/>
    </row>
    <row r="117" spans="1:3" ht="18.75">
      <c r="A117" s="302"/>
      <c r="B117" s="303"/>
      <c r="C117" s="303"/>
    </row>
    <row r="118" spans="1:3" ht="18.75">
      <c r="A118" s="302">
        <v>992</v>
      </c>
      <c r="B118" s="377" t="s">
        <v>973</v>
      </c>
      <c r="C118" s="377"/>
    </row>
    <row r="119" spans="1:3" ht="33">
      <c r="A119" s="302">
        <v>992</v>
      </c>
      <c r="B119" s="306" t="s">
        <v>974</v>
      </c>
      <c r="C119" s="308" t="s">
        <v>975</v>
      </c>
    </row>
    <row r="120" spans="1:3" ht="33">
      <c r="A120" s="302">
        <v>992</v>
      </c>
      <c r="B120" s="306" t="s">
        <v>976</v>
      </c>
      <c r="C120" s="308" t="s">
        <v>977</v>
      </c>
    </row>
    <row r="121" spans="1:3" ht="33">
      <c r="A121" s="302"/>
      <c r="B121" s="303" t="s">
        <v>872</v>
      </c>
      <c r="C121" s="303" t="s">
        <v>213</v>
      </c>
    </row>
    <row r="122" spans="1:3" ht="33">
      <c r="A122" s="302">
        <v>992</v>
      </c>
      <c r="B122" s="303" t="s">
        <v>873</v>
      </c>
      <c r="C122" s="303" t="s">
        <v>203</v>
      </c>
    </row>
    <row r="123" spans="1:3" ht="66">
      <c r="A123" s="302">
        <v>992</v>
      </c>
      <c r="B123" s="303" t="s">
        <v>882</v>
      </c>
      <c r="C123" s="303" t="s">
        <v>883</v>
      </c>
    </row>
    <row r="124" spans="1:3" ht="33">
      <c r="A124" s="302">
        <v>992</v>
      </c>
      <c r="B124" s="303" t="s">
        <v>886</v>
      </c>
      <c r="C124" s="303" t="s">
        <v>887</v>
      </c>
    </row>
    <row r="125" spans="1:3" ht="18.75">
      <c r="A125" s="302">
        <v>992</v>
      </c>
      <c r="B125" s="303" t="s">
        <v>890</v>
      </c>
      <c r="C125" s="303" t="s">
        <v>238</v>
      </c>
    </row>
    <row r="126" spans="1:3" ht="49.5">
      <c r="A126" s="324">
        <v>992</v>
      </c>
      <c r="B126" s="303" t="s">
        <v>1018</v>
      </c>
      <c r="C126" s="345" t="s">
        <v>1019</v>
      </c>
    </row>
    <row r="127" spans="1:3" ht="33">
      <c r="A127" s="302">
        <v>992</v>
      </c>
      <c r="B127" s="303" t="s">
        <v>978</v>
      </c>
      <c r="C127" s="307" t="s">
        <v>979</v>
      </c>
    </row>
    <row r="128" spans="1:3" ht="33">
      <c r="A128" s="302">
        <v>992</v>
      </c>
      <c r="B128" s="303" t="s">
        <v>980</v>
      </c>
      <c r="C128" s="307" t="s">
        <v>981</v>
      </c>
    </row>
    <row r="129" spans="1:3" ht="49.5">
      <c r="A129" s="302">
        <v>992</v>
      </c>
      <c r="B129" s="303" t="s">
        <v>982</v>
      </c>
      <c r="C129" s="307" t="s">
        <v>983</v>
      </c>
    </row>
    <row r="130" spans="1:3" ht="33.75">
      <c r="A130" s="302">
        <v>992</v>
      </c>
      <c r="B130" s="303" t="s">
        <v>984</v>
      </c>
      <c r="C130" s="314" t="s">
        <v>985</v>
      </c>
    </row>
    <row r="131" spans="1:3" ht="18.75">
      <c r="A131" s="302">
        <v>992</v>
      </c>
      <c r="B131" s="303" t="s">
        <v>893</v>
      </c>
      <c r="C131" s="307" t="s">
        <v>748</v>
      </c>
    </row>
    <row r="132" spans="1:3" ht="33">
      <c r="A132" s="302">
        <v>992</v>
      </c>
      <c r="B132" s="303" t="s">
        <v>986</v>
      </c>
      <c r="C132" s="307" t="s">
        <v>987</v>
      </c>
    </row>
    <row r="133" spans="1:3" ht="49.5">
      <c r="A133" s="302">
        <v>992</v>
      </c>
      <c r="B133" s="303" t="s">
        <v>988</v>
      </c>
      <c r="C133" s="303" t="s">
        <v>154</v>
      </c>
    </row>
    <row r="134" spans="1:3" ht="33">
      <c r="A134" s="302">
        <v>992</v>
      </c>
      <c r="B134" s="303" t="s">
        <v>897</v>
      </c>
      <c r="C134" s="303" t="s">
        <v>41</v>
      </c>
    </row>
    <row r="135" spans="1:3" ht="18.75">
      <c r="A135" s="302">
        <v>992</v>
      </c>
      <c r="B135" s="303" t="s">
        <v>972</v>
      </c>
      <c r="C135" s="303" t="s">
        <v>22</v>
      </c>
    </row>
    <row r="136" spans="1:3" ht="66">
      <c r="A136" s="302">
        <v>992</v>
      </c>
      <c r="B136" s="303" t="s">
        <v>869</v>
      </c>
      <c r="C136" s="303" t="s">
        <v>898</v>
      </c>
    </row>
    <row r="137" spans="1:3" ht="33">
      <c r="A137" s="302">
        <v>992</v>
      </c>
      <c r="B137" s="303" t="s">
        <v>899</v>
      </c>
      <c r="C137" s="307" t="s">
        <v>3</v>
      </c>
    </row>
    <row r="138" spans="1:3" ht="99">
      <c r="A138" s="302">
        <v>992</v>
      </c>
      <c r="B138" s="310" t="s">
        <v>989</v>
      </c>
      <c r="C138" s="310" t="s">
        <v>990</v>
      </c>
    </row>
    <row r="139" spans="1:3" ht="51" customHeight="1">
      <c r="A139" s="302">
        <v>992</v>
      </c>
      <c r="B139" s="310" t="s">
        <v>991</v>
      </c>
      <c r="C139" s="315" t="s">
        <v>992</v>
      </c>
    </row>
    <row r="140" spans="1:3" ht="49.5">
      <c r="A140" s="302">
        <v>992</v>
      </c>
      <c r="B140" s="310" t="s">
        <v>900</v>
      </c>
      <c r="C140" s="316" t="s">
        <v>901</v>
      </c>
    </row>
    <row r="141" spans="1:3" ht="18.75">
      <c r="A141" s="317"/>
      <c r="B141" s="318"/>
      <c r="C141" s="319"/>
    </row>
    <row r="142" spans="1:3" ht="18.75">
      <c r="A142" s="317"/>
      <c r="B142" s="320"/>
      <c r="C142" s="321"/>
    </row>
    <row r="143" spans="1:3" ht="18.75">
      <c r="A143" s="317"/>
      <c r="B143" s="320"/>
      <c r="C143" s="321"/>
    </row>
    <row r="144" spans="1:3" ht="18.75">
      <c r="A144" s="317"/>
      <c r="B144" s="320"/>
      <c r="C144" s="321"/>
    </row>
    <row r="145" spans="1:3" ht="18.75">
      <c r="A145" s="317"/>
      <c r="B145" s="320"/>
      <c r="C145" s="321"/>
    </row>
    <row r="146" spans="1:3" ht="18.75">
      <c r="A146" s="317"/>
      <c r="B146" s="320"/>
      <c r="C146" s="321"/>
    </row>
    <row r="147" spans="1:3" ht="18.75">
      <c r="A147" s="317"/>
      <c r="B147" s="320"/>
      <c r="C147" s="321"/>
    </row>
    <row r="148" spans="1:3" ht="18.75">
      <c r="A148" s="317"/>
      <c r="B148" s="320"/>
      <c r="C148" s="321"/>
    </row>
    <row r="149" spans="1:3" ht="18.75">
      <c r="A149" s="317"/>
      <c r="B149" s="320"/>
      <c r="C149" s="321"/>
    </row>
    <row r="150" spans="1:3" ht="18.75">
      <c r="A150" s="317"/>
      <c r="B150" s="320"/>
      <c r="C150" s="321"/>
    </row>
    <row r="151" spans="1:3" ht="18.75">
      <c r="A151" s="317"/>
      <c r="B151" s="320"/>
      <c r="C151" s="321"/>
    </row>
    <row r="152" spans="1:3" ht="18.75">
      <c r="A152" s="317"/>
      <c r="B152" s="320"/>
      <c r="C152" s="321"/>
    </row>
    <row r="153" spans="1:3" ht="18.75">
      <c r="A153" s="317"/>
      <c r="B153" s="320"/>
      <c r="C153" s="321"/>
    </row>
    <row r="154" spans="1:3" ht="18.75">
      <c r="A154" s="317"/>
      <c r="B154" s="320"/>
      <c r="C154" s="321"/>
    </row>
    <row r="155" spans="1:3" ht="18.75">
      <c r="A155" s="317"/>
      <c r="B155" s="320"/>
      <c r="C155" s="321"/>
    </row>
    <row r="156" spans="1:3" ht="18.75">
      <c r="A156" s="317"/>
      <c r="B156" s="320"/>
      <c r="C156" s="321"/>
    </row>
    <row r="157" spans="1:3" ht="18.75">
      <c r="A157" s="317"/>
      <c r="B157" s="320"/>
      <c r="C157" s="321"/>
    </row>
    <row r="158" spans="1:3" ht="18.75">
      <c r="A158" s="317"/>
      <c r="B158" s="320"/>
      <c r="C158" s="321"/>
    </row>
    <row r="159" spans="1:3" ht="18.75">
      <c r="A159" s="317"/>
      <c r="B159" s="320"/>
      <c r="C159" s="321"/>
    </row>
    <row r="160" spans="1:3" ht="18.75">
      <c r="A160" s="317"/>
      <c r="B160" s="320"/>
      <c r="C160" s="321"/>
    </row>
    <row r="161" spans="1:3" ht="18.75">
      <c r="A161" s="317"/>
      <c r="B161" s="320"/>
      <c r="C161" s="321"/>
    </row>
    <row r="162" spans="1:3" ht="18.75">
      <c r="A162" s="317"/>
      <c r="B162" s="320"/>
      <c r="C162" s="321"/>
    </row>
    <row r="163" spans="1:3" ht="18.75">
      <c r="A163" s="317"/>
      <c r="B163" s="320"/>
      <c r="C163" s="321"/>
    </row>
    <row r="164" spans="1:3" ht="18.75">
      <c r="A164" s="317"/>
      <c r="B164" s="320"/>
      <c r="C164" s="321"/>
    </row>
    <row r="165" spans="1:3" ht="18.75">
      <c r="A165" s="317"/>
      <c r="B165" s="320"/>
      <c r="C165" s="321"/>
    </row>
    <row r="166" spans="1:3" ht="18.75">
      <c r="A166" s="317"/>
      <c r="B166" s="320"/>
      <c r="C166" s="321"/>
    </row>
    <row r="167" spans="1:3" ht="18.75">
      <c r="A167" s="317"/>
      <c r="B167" s="320"/>
      <c r="C167" s="321"/>
    </row>
    <row r="168" spans="1:3" ht="18.75">
      <c r="A168" s="317"/>
      <c r="B168" s="320"/>
      <c r="C168" s="321"/>
    </row>
    <row r="169" spans="1:3" ht="18.75">
      <c r="A169" s="317"/>
      <c r="B169" s="320"/>
      <c r="C169" s="321"/>
    </row>
    <row r="170" spans="1:3" ht="18.75">
      <c r="A170" s="317"/>
      <c r="B170" s="320"/>
      <c r="C170" s="321"/>
    </row>
    <row r="171" spans="1:3" ht="18.75">
      <c r="A171" s="317"/>
      <c r="B171" s="320"/>
      <c r="C171" s="321"/>
    </row>
    <row r="172" spans="1:3" ht="18.75">
      <c r="A172" s="317"/>
      <c r="B172" s="320"/>
      <c r="C172" s="321"/>
    </row>
    <row r="173" ht="18.75">
      <c r="A173" s="317"/>
    </row>
    <row r="174" ht="18.75">
      <c r="A174" s="317"/>
    </row>
    <row r="175" ht="18.75">
      <c r="A175" s="317"/>
    </row>
    <row r="176" ht="18.75">
      <c r="A176" s="317"/>
    </row>
    <row r="177" ht="18.75">
      <c r="A177" s="317"/>
    </row>
    <row r="178" ht="18.75">
      <c r="A178" s="317"/>
    </row>
    <row r="179" ht="18.75">
      <c r="A179" s="317"/>
    </row>
    <row r="180" ht="18.75">
      <c r="A180" s="317"/>
    </row>
    <row r="181" ht="18.75">
      <c r="A181" s="317"/>
    </row>
    <row r="182" ht="18.75">
      <c r="A182" s="317"/>
    </row>
    <row r="183" ht="18.75">
      <c r="A183" s="317"/>
    </row>
    <row r="184" ht="18.75">
      <c r="A184" s="317"/>
    </row>
    <row r="185" ht="18.75">
      <c r="A185" s="317"/>
    </row>
    <row r="186" ht="18.75">
      <c r="A186" s="317"/>
    </row>
    <row r="187" ht="18.75">
      <c r="A187" s="317"/>
    </row>
    <row r="188" ht="18.75">
      <c r="A188" s="317"/>
    </row>
    <row r="189" ht="18.75">
      <c r="A189" s="317"/>
    </row>
    <row r="190" ht="18.75">
      <c r="A190" s="322"/>
    </row>
    <row r="191" ht="18.75">
      <c r="A191" s="322"/>
    </row>
    <row r="192" ht="18.75">
      <c r="A192" s="322"/>
    </row>
    <row r="193" spans="1:3" ht="18.75">
      <c r="A193" s="322"/>
      <c r="B193" s="320"/>
      <c r="C193" s="321"/>
    </row>
    <row r="194" spans="1:3" ht="18.75">
      <c r="A194" s="322"/>
      <c r="B194" s="320"/>
      <c r="C194" s="321"/>
    </row>
    <row r="195" spans="2:3" ht="18.75">
      <c r="B195" s="320"/>
      <c r="C195" s="321"/>
    </row>
    <row r="196" spans="2:3" ht="18.75">
      <c r="B196" s="320"/>
      <c r="C196" s="321"/>
    </row>
    <row r="197" spans="2:3" ht="18.75">
      <c r="B197" s="320"/>
      <c r="C197" s="321"/>
    </row>
    <row r="198" spans="2:3" ht="18.75">
      <c r="B198" s="320"/>
      <c r="C198" s="321"/>
    </row>
    <row r="199" spans="2:3" ht="18.75">
      <c r="B199" s="320"/>
      <c r="C199" s="321"/>
    </row>
    <row r="200" spans="2:3" ht="18.75">
      <c r="B200" s="320"/>
      <c r="C200" s="321"/>
    </row>
    <row r="201" spans="2:3" ht="18.75">
      <c r="B201" s="320"/>
      <c r="C201" s="321"/>
    </row>
    <row r="202" spans="2:3" ht="18.75">
      <c r="B202" s="320"/>
      <c r="C202" s="321"/>
    </row>
    <row r="203" spans="2:3" ht="18.75">
      <c r="B203" s="320"/>
      <c r="C203" s="321"/>
    </row>
    <row r="204" spans="2:3" ht="18.75">
      <c r="B204" s="320"/>
      <c r="C204" s="321"/>
    </row>
    <row r="205" spans="2:3" ht="18.75">
      <c r="B205" s="320"/>
      <c r="C205" s="321"/>
    </row>
    <row r="206" spans="2:3" ht="18.75">
      <c r="B206" s="320"/>
      <c r="C206" s="321"/>
    </row>
    <row r="207" spans="2:3" ht="18.75">
      <c r="B207" s="320"/>
      <c r="C207" s="321"/>
    </row>
    <row r="208" spans="2:3" ht="18.75">
      <c r="B208" s="320"/>
      <c r="C208" s="321"/>
    </row>
    <row r="209" spans="2:3" ht="18.75">
      <c r="B209" s="320"/>
      <c r="C209" s="321"/>
    </row>
    <row r="210" spans="2:3" ht="18.75">
      <c r="B210" s="320"/>
      <c r="C210" s="321"/>
    </row>
    <row r="211" spans="2:3" ht="18.75">
      <c r="B211" s="320"/>
      <c r="C211" s="321"/>
    </row>
    <row r="212" spans="2:3" ht="18.75">
      <c r="B212" s="320"/>
      <c r="C212" s="321"/>
    </row>
    <row r="213" spans="2:3" ht="18.75">
      <c r="B213" s="320"/>
      <c r="C213" s="321"/>
    </row>
    <row r="214" spans="2:3" ht="18.75">
      <c r="B214" s="320"/>
      <c r="C214" s="321"/>
    </row>
    <row r="215" spans="2:3" ht="18.75">
      <c r="B215" s="320"/>
      <c r="C215" s="321"/>
    </row>
    <row r="216" spans="2:3" ht="18.75">
      <c r="B216" s="320"/>
      <c r="C216" s="321"/>
    </row>
    <row r="217" spans="2:3" ht="18.75">
      <c r="B217" s="320"/>
      <c r="C217" s="321"/>
    </row>
  </sheetData>
  <sheetProtection/>
  <mergeCells count="14">
    <mergeCell ref="B100:C100"/>
    <mergeCell ref="B118:C118"/>
    <mergeCell ref="A14:B14"/>
    <mergeCell ref="C14:C15"/>
    <mergeCell ref="B17:C17"/>
    <mergeCell ref="B19:C19"/>
    <mergeCell ref="B43:C43"/>
    <mergeCell ref="B54:C54"/>
    <mergeCell ref="B1:C1"/>
    <mergeCell ref="B2:C2"/>
    <mergeCell ref="B3:C3"/>
    <mergeCell ref="B4:C4"/>
    <mergeCell ref="A11:C11"/>
    <mergeCell ref="A12:C12"/>
  </mergeCells>
  <printOptions/>
  <pageMargins left="0.7086614173228347" right="0.7086614173228347" top="0.7480314960629921" bottom="0.7480314960629921" header="0.31496062992125984" footer="0.31496062992125984"/>
  <pageSetup fitToHeight="50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27.75390625" style="1" customWidth="1"/>
    <col min="2" max="2" width="15.125" style="0" customWidth="1"/>
    <col min="3" max="3" width="20.00390625" style="0" customWidth="1"/>
    <col min="4" max="4" width="21.00390625" style="0" customWidth="1"/>
    <col min="5" max="11" width="0" style="0" hidden="1" customWidth="1"/>
  </cols>
  <sheetData>
    <row r="1" spans="2:4" ht="18.75">
      <c r="B1" s="363" t="s">
        <v>1038</v>
      </c>
      <c r="C1" s="363"/>
      <c r="D1" s="363"/>
    </row>
    <row r="2" spans="2:4" ht="18.75">
      <c r="B2" s="363" t="s">
        <v>1020</v>
      </c>
      <c r="C2" s="363"/>
      <c r="D2" s="363"/>
    </row>
    <row r="3" spans="1:4" ht="14.25" customHeight="1">
      <c r="A3" s="383" t="s">
        <v>171</v>
      </c>
      <c r="B3" s="383"/>
      <c r="C3" s="383"/>
      <c r="D3" s="383"/>
    </row>
    <row r="4" spans="2:4" ht="18.75">
      <c r="B4" s="363" t="s">
        <v>1035</v>
      </c>
      <c r="C4" s="363"/>
      <c r="D4" s="363"/>
    </row>
    <row r="6" spans="1:4" ht="18.75">
      <c r="A6" s="383" t="s">
        <v>1021</v>
      </c>
      <c r="B6" s="384"/>
      <c r="C6" s="384"/>
      <c r="D6" s="384"/>
    </row>
    <row r="7" spans="1:4" ht="18.75">
      <c r="A7" s="383" t="s">
        <v>1022</v>
      </c>
      <c r="B7" s="384"/>
      <c r="C7" s="384"/>
      <c r="D7" s="384"/>
    </row>
    <row r="8" spans="1:4" ht="18.75">
      <c r="A8" s="383" t="s">
        <v>171</v>
      </c>
      <c r="B8" s="384"/>
      <c r="C8" s="384"/>
      <c r="D8" s="384"/>
    </row>
    <row r="9" spans="1:4" ht="18.75">
      <c r="A9" s="383" t="s">
        <v>816</v>
      </c>
      <c r="B9" s="384"/>
      <c r="C9" s="384"/>
      <c r="D9" s="384"/>
    </row>
    <row r="10" spans="1:4" ht="18.75">
      <c r="A10" s="42"/>
      <c r="B10" s="326"/>
      <c r="C10" s="326"/>
      <c r="D10" s="326"/>
    </row>
    <row r="11" spans="1:4" ht="15.75" customHeight="1">
      <c r="A11" s="43"/>
      <c r="B11" s="383" t="s">
        <v>1023</v>
      </c>
      <c r="C11" s="385"/>
      <c r="D11" s="385"/>
    </row>
    <row r="12" spans="1:4" ht="15.75" customHeight="1">
      <c r="A12" s="363"/>
      <c r="B12" s="363"/>
      <c r="C12" s="326"/>
      <c r="D12" s="326"/>
    </row>
    <row r="13" spans="1:4" ht="18.75">
      <c r="A13" s="43"/>
      <c r="B13" s="326"/>
      <c r="C13" s="326"/>
      <c r="D13" s="326"/>
    </row>
    <row r="14" spans="1:4" ht="18.75">
      <c r="A14" s="386" t="s">
        <v>1024</v>
      </c>
      <c r="B14" s="385"/>
      <c r="C14" s="385"/>
      <c r="D14" s="385"/>
    </row>
    <row r="15" spans="1:4" ht="37.5" customHeight="1">
      <c r="A15" s="387" t="s">
        <v>1025</v>
      </c>
      <c r="B15" s="385"/>
      <c r="C15" s="385"/>
      <c r="D15" s="385"/>
    </row>
    <row r="16" spans="1:4" ht="18.75">
      <c r="A16" s="327"/>
      <c r="B16" s="326"/>
      <c r="C16" s="326"/>
      <c r="D16" s="326"/>
    </row>
    <row r="17" spans="1:4" ht="15.75" customHeight="1">
      <c r="A17" s="328"/>
      <c r="B17" s="326"/>
      <c r="C17" s="326"/>
      <c r="D17" s="326"/>
    </row>
    <row r="18" spans="1:4" ht="69" customHeight="1">
      <c r="A18" s="329" t="s">
        <v>1026</v>
      </c>
      <c r="B18" s="329" t="s">
        <v>1027</v>
      </c>
      <c r="C18" s="330" t="s">
        <v>1028</v>
      </c>
      <c r="D18" s="330" t="s">
        <v>1029</v>
      </c>
    </row>
    <row r="19" spans="1:4" ht="27" customHeight="1">
      <c r="A19" s="331" t="s">
        <v>1030</v>
      </c>
      <c r="B19" s="332">
        <f>C19+D19</f>
        <v>999.9</v>
      </c>
      <c r="C19" s="333">
        <f>C20+C21</f>
        <v>900</v>
      </c>
      <c r="D19" s="334">
        <f>D20+D22+D21</f>
        <v>99.89999999999999</v>
      </c>
    </row>
    <row r="20" spans="1:11" ht="33" customHeight="1">
      <c r="A20" s="335" t="s">
        <v>1031</v>
      </c>
      <c r="B20" s="336">
        <f>C20+D20</f>
        <v>666.6</v>
      </c>
      <c r="C20" s="343">
        <v>600</v>
      </c>
      <c r="D20" s="337">
        <v>66.6</v>
      </c>
      <c r="E20" t="s">
        <v>1032</v>
      </c>
      <c r="I20" s="146"/>
      <c r="J20" s="146"/>
      <c r="K20" s="146"/>
    </row>
    <row r="21" spans="1:5" ht="33" customHeight="1">
      <c r="A21" s="335" t="s">
        <v>1033</v>
      </c>
      <c r="B21" s="336">
        <f>C21+D21</f>
        <v>333.3</v>
      </c>
      <c r="C21" s="338">
        <v>300</v>
      </c>
      <c r="D21" s="337">
        <v>33.3</v>
      </c>
      <c r="E21" t="s">
        <v>1034</v>
      </c>
    </row>
    <row r="22" spans="1:4" ht="18.75">
      <c r="A22" s="339"/>
      <c r="B22" s="340"/>
      <c r="C22" s="341"/>
      <c r="D22" s="342"/>
    </row>
    <row r="23" spans="1:4" ht="18.75">
      <c r="A23" s="42"/>
      <c r="B23" s="326"/>
      <c r="C23" s="326"/>
      <c r="D23" s="326"/>
    </row>
    <row r="24" spans="1:4" ht="18.75">
      <c r="A24" s="42"/>
      <c r="B24" s="326"/>
      <c r="C24" s="326"/>
      <c r="D24" s="326"/>
    </row>
    <row r="25" spans="1:4" ht="18.75">
      <c r="A25" s="42"/>
      <c r="B25" s="326"/>
      <c r="C25" s="326"/>
      <c r="D25" s="326"/>
    </row>
  </sheetData>
  <sheetProtection/>
  <mergeCells count="12">
    <mergeCell ref="A8:D8"/>
    <mergeCell ref="A9:D9"/>
    <mergeCell ref="B11:D11"/>
    <mergeCell ref="A12:B12"/>
    <mergeCell ref="A14:D14"/>
    <mergeCell ref="A15:D15"/>
    <mergeCell ref="B1:D1"/>
    <mergeCell ref="B2:D2"/>
    <mergeCell ref="A3:D3"/>
    <mergeCell ref="B4:D4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N18" sqref="N18"/>
    </sheetView>
  </sheetViews>
  <sheetFormatPr defaultColWidth="9.00390625" defaultRowHeight="12.75"/>
  <cols>
    <col min="1" max="1" width="27.75390625" style="1" customWidth="1"/>
    <col min="2" max="2" width="15.125" style="0" customWidth="1"/>
    <col min="3" max="3" width="20.00390625" style="0" customWidth="1"/>
    <col min="4" max="4" width="21.00390625" style="0" customWidth="1"/>
    <col min="5" max="11" width="0" style="0" hidden="1" customWidth="1"/>
  </cols>
  <sheetData>
    <row r="1" spans="2:4" ht="18.75">
      <c r="B1" s="363" t="s">
        <v>690</v>
      </c>
      <c r="C1" s="363"/>
      <c r="D1" s="363"/>
    </row>
    <row r="2" spans="2:4" ht="18.75">
      <c r="B2" s="363" t="s">
        <v>1020</v>
      </c>
      <c r="C2" s="363"/>
      <c r="D2" s="363"/>
    </row>
    <row r="3" spans="1:4" ht="14.25" customHeight="1">
      <c r="A3" s="383" t="s">
        <v>171</v>
      </c>
      <c r="B3" s="383"/>
      <c r="C3" s="383"/>
      <c r="D3" s="383"/>
    </row>
    <row r="4" spans="2:4" ht="18.75">
      <c r="B4" s="363" t="s">
        <v>1035</v>
      </c>
      <c r="C4" s="363"/>
      <c r="D4" s="363"/>
    </row>
    <row r="6" spans="1:4" ht="18.75">
      <c r="A6" s="383" t="s">
        <v>1021</v>
      </c>
      <c r="B6" s="384"/>
      <c r="C6" s="384"/>
      <c r="D6" s="384"/>
    </row>
    <row r="7" spans="1:4" ht="18.75">
      <c r="A7" s="383" t="s">
        <v>1022</v>
      </c>
      <c r="B7" s="384"/>
      <c r="C7" s="384"/>
      <c r="D7" s="384"/>
    </row>
    <row r="8" spans="1:4" ht="18.75">
      <c r="A8" s="383" t="s">
        <v>171</v>
      </c>
      <c r="B8" s="384"/>
      <c r="C8" s="384"/>
      <c r="D8" s="384"/>
    </row>
    <row r="9" spans="1:4" ht="18.75">
      <c r="A9" s="383" t="s">
        <v>816</v>
      </c>
      <c r="B9" s="384"/>
      <c r="C9" s="384"/>
      <c r="D9" s="384"/>
    </row>
    <row r="10" spans="1:4" ht="18.75">
      <c r="A10" s="42"/>
      <c r="B10" s="326"/>
      <c r="C10" s="326"/>
      <c r="D10" s="326"/>
    </row>
    <row r="11" spans="1:4" ht="15.75" customHeight="1">
      <c r="A11" s="43"/>
      <c r="B11" s="383" t="s">
        <v>1036</v>
      </c>
      <c r="C11" s="385"/>
      <c r="D11" s="385"/>
    </row>
    <row r="12" spans="1:4" ht="15.75" customHeight="1">
      <c r="A12" s="363"/>
      <c r="B12" s="363"/>
      <c r="C12" s="326"/>
      <c r="D12" s="326"/>
    </row>
    <row r="13" spans="1:4" ht="18.75">
      <c r="A13" s="43"/>
      <c r="B13" s="326"/>
      <c r="C13" s="326"/>
      <c r="D13" s="326"/>
    </row>
    <row r="14" spans="1:4" ht="18.75">
      <c r="A14" s="386" t="s">
        <v>1024</v>
      </c>
      <c r="B14" s="385"/>
      <c r="C14" s="385"/>
      <c r="D14" s="385"/>
    </row>
    <row r="15" spans="1:4" ht="37.5" customHeight="1">
      <c r="A15" s="387" t="s">
        <v>1037</v>
      </c>
      <c r="B15" s="385"/>
      <c r="C15" s="385"/>
      <c r="D15" s="385"/>
    </row>
    <row r="16" spans="1:4" ht="18.75">
      <c r="A16" s="327"/>
      <c r="B16" s="326"/>
      <c r="C16" s="326"/>
      <c r="D16" s="326"/>
    </row>
    <row r="17" spans="1:4" ht="15.75" customHeight="1">
      <c r="A17" s="328"/>
      <c r="B17" s="326"/>
      <c r="C17" s="326"/>
      <c r="D17" s="326"/>
    </row>
    <row r="18" spans="1:4" ht="69" customHeight="1">
      <c r="A18" s="329" t="s">
        <v>1026</v>
      </c>
      <c r="B18" s="329" t="s">
        <v>1027</v>
      </c>
      <c r="C18" s="330" t="s">
        <v>1028</v>
      </c>
      <c r="D18" s="330" t="s">
        <v>1029</v>
      </c>
    </row>
    <row r="19" spans="1:4" ht="27" customHeight="1">
      <c r="A19" s="331" t="s">
        <v>1030</v>
      </c>
      <c r="B19" s="332">
        <f>C19+D19</f>
        <v>333.3</v>
      </c>
      <c r="C19" s="333">
        <f>C20+C21</f>
        <v>300</v>
      </c>
      <c r="D19" s="334">
        <f>D20+D22+D21</f>
        <v>33.3</v>
      </c>
    </row>
    <row r="20" spans="1:11" ht="33" customHeight="1">
      <c r="A20" s="335" t="s">
        <v>1031</v>
      </c>
      <c r="B20" s="336">
        <f>C20+D20</f>
        <v>333.3</v>
      </c>
      <c r="C20" s="343">
        <v>300</v>
      </c>
      <c r="D20" s="337">
        <v>33.3</v>
      </c>
      <c r="E20" t="s">
        <v>1032</v>
      </c>
      <c r="I20" s="146"/>
      <c r="J20" s="146"/>
      <c r="K20" s="146"/>
    </row>
    <row r="21" spans="1:5" ht="33" customHeight="1">
      <c r="A21" s="335"/>
      <c r="B21" s="336"/>
      <c r="C21" s="338"/>
      <c r="D21" s="337"/>
      <c r="E21" t="s">
        <v>1034</v>
      </c>
    </row>
    <row r="22" spans="1:4" ht="18.75">
      <c r="A22" s="339"/>
      <c r="B22" s="340"/>
      <c r="C22" s="341"/>
      <c r="D22" s="342"/>
    </row>
    <row r="23" spans="1:4" ht="18.75">
      <c r="A23" s="42"/>
      <c r="B23" s="326"/>
      <c r="C23" s="326"/>
      <c r="D23" s="326"/>
    </row>
    <row r="24" spans="1:4" ht="18.75">
      <c r="A24" s="42"/>
      <c r="B24" s="326"/>
      <c r="C24" s="326"/>
      <c r="D24" s="326"/>
    </row>
    <row r="25" spans="1:4" ht="18.75">
      <c r="A25" s="42"/>
      <c r="B25" s="326"/>
      <c r="C25" s="326"/>
      <c r="D25" s="326"/>
    </row>
  </sheetData>
  <sheetProtection/>
  <mergeCells count="12">
    <mergeCell ref="A8:D8"/>
    <mergeCell ref="A9:D9"/>
    <mergeCell ref="B11:D11"/>
    <mergeCell ref="A12:B12"/>
    <mergeCell ref="A14:D14"/>
    <mergeCell ref="A15:D15"/>
    <mergeCell ref="B1:D1"/>
    <mergeCell ref="B2:D2"/>
    <mergeCell ref="A3:D3"/>
    <mergeCell ref="B4:D4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Синельни</cp:lastModifiedBy>
  <cp:lastPrinted>2015-06-22T12:04:52Z</cp:lastPrinted>
  <dcterms:created xsi:type="dcterms:W3CDTF">2006-05-15T07:22:37Z</dcterms:created>
  <dcterms:modified xsi:type="dcterms:W3CDTF">2015-06-29T06:15:09Z</dcterms:modified>
  <cp:category/>
  <cp:version/>
  <cp:contentType/>
  <cp:contentStatus/>
</cp:coreProperties>
</file>