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6" activeTab="9"/>
  </bookViews>
  <sheets>
    <sheet name="лето" sheetId="1" r:id="rId1"/>
    <sheet name="осень, зима" sheetId="2" r:id="rId2"/>
    <sheet name="путевки" sheetId="11" r:id="rId3"/>
    <sheet name="юные кадеты" sheetId="4" r:id="rId4"/>
    <sheet name="кадет. лагерь (шошка)" sheetId="5" r:id="rId5"/>
    <sheet name="кадет. лагерь (чиньяв.)" sheetId="6" r:id="rId6"/>
    <sheet name="школа мол. актива" sheetId="3" r:id="rId7"/>
    <sheet name="школа мол. актива (город)" sheetId="9" r:id="rId8"/>
    <sheet name="мы-патриоты" sheetId="10" r:id="rId9"/>
    <sheet name="мы-патриоты (дн. пр.)" sheetId="13" r:id="rId10"/>
    <sheet name="Лист4" sheetId="14" r:id="rId11"/>
  </sheets>
  <definedNames>
    <definedName name="_xlnm.Print_Area" localSheetId="2">путевки!$A$1:$R$36</definedName>
  </definedNames>
  <calcPr calcId="125725"/>
</workbook>
</file>

<file path=xl/calcChain.xml><?xml version="1.0" encoding="utf-8"?>
<calcChain xmlns="http://schemas.openxmlformats.org/spreadsheetml/2006/main">
  <c r="O12" i="1"/>
  <c r="O11"/>
  <c r="N29"/>
  <c r="K27" i="11"/>
  <c r="O28"/>
  <c r="H12" i="1"/>
  <c r="H29" s="1"/>
  <c r="G29"/>
  <c r="F29"/>
  <c r="K13"/>
  <c r="H13"/>
  <c r="K27" l="1"/>
  <c r="J27"/>
  <c r="I27"/>
  <c r="H27"/>
  <c r="N13"/>
  <c r="C11" i="2" l="1"/>
  <c r="D14" i="13"/>
  <c r="G12"/>
  <c r="G14" s="1"/>
  <c r="F12"/>
  <c r="F14" s="1"/>
  <c r="D12"/>
  <c r="F14" i="10"/>
  <c r="F12"/>
  <c r="E12"/>
  <c r="E14" s="1"/>
  <c r="P35" i="11"/>
  <c r="P34"/>
  <c r="P33"/>
  <c r="N31"/>
  <c r="I31"/>
  <c r="G31"/>
  <c r="F31"/>
  <c r="O29"/>
  <c r="L29"/>
  <c r="P29" s="1"/>
  <c r="Q29" s="1"/>
  <c r="J29"/>
  <c r="L28"/>
  <c r="P28" s="1"/>
  <c r="J28"/>
  <c r="R27"/>
  <c r="R31" s="1"/>
  <c r="Q27"/>
  <c r="O27"/>
  <c r="L27"/>
  <c r="J27"/>
  <c r="G26"/>
  <c r="G36" s="1"/>
  <c r="F26"/>
  <c r="F36" s="1"/>
  <c r="R25"/>
  <c r="I25"/>
  <c r="J25" s="1"/>
  <c r="P25" s="1"/>
  <c r="Q25" s="1"/>
  <c r="R24"/>
  <c r="O24"/>
  <c r="J24"/>
  <c r="P24" s="1"/>
  <c r="Q24" s="1"/>
  <c r="J23"/>
  <c r="O22"/>
  <c r="I22"/>
  <c r="J22" s="1"/>
  <c r="P22" s="1"/>
  <c r="Q22" s="1"/>
  <c r="O21"/>
  <c r="I21"/>
  <c r="J21" s="1"/>
  <c r="P21" s="1"/>
  <c r="Q21" s="1"/>
  <c r="O20"/>
  <c r="J20"/>
  <c r="P20" s="1"/>
  <c r="Q20" s="1"/>
  <c r="I20"/>
  <c r="N19"/>
  <c r="O19" s="1"/>
  <c r="J19"/>
  <c r="P19" s="1"/>
  <c r="Q19" s="1"/>
  <c r="I19"/>
  <c r="N18"/>
  <c r="N26" s="1"/>
  <c r="J18"/>
  <c r="P18" s="1"/>
  <c r="Q18" s="1"/>
  <c r="I18"/>
  <c r="I17"/>
  <c r="J17" s="1"/>
  <c r="P17" s="1"/>
  <c r="Q17" s="1"/>
  <c r="R16"/>
  <c r="O16"/>
  <c r="I16"/>
  <c r="J16" s="1"/>
  <c r="P16" s="1"/>
  <c r="Q16" s="1"/>
  <c r="R15"/>
  <c r="O15"/>
  <c r="I15"/>
  <c r="J15" s="1"/>
  <c r="P15" s="1"/>
  <c r="Q15" s="1"/>
  <c r="R14"/>
  <c r="O14"/>
  <c r="I14"/>
  <c r="I26" s="1"/>
  <c r="I36" s="1"/>
  <c r="N36" l="1"/>
  <c r="J14"/>
  <c r="P14" s="1"/>
  <c r="Q14" s="1"/>
  <c r="Q26" s="1"/>
  <c r="O18"/>
  <c r="O26" s="1"/>
  <c r="O31"/>
  <c r="R26"/>
  <c r="R36" s="1"/>
  <c r="G12" i="10"/>
  <c r="G14" s="1"/>
  <c r="P31" i="11"/>
  <c r="Q28"/>
  <c r="Q31"/>
  <c r="J13" i="1"/>
  <c r="O36" i="11" l="1"/>
  <c r="Q36"/>
  <c r="P26"/>
  <c r="P36" s="1"/>
  <c r="E12" i="5"/>
  <c r="D12" i="3"/>
  <c r="D14" s="1"/>
  <c r="E12" i="4"/>
  <c r="D12" i="9"/>
  <c r="G12" i="3"/>
  <c r="G14" s="1"/>
  <c r="J11" i="1"/>
  <c r="K11"/>
  <c r="D14" i="9"/>
  <c r="J28" i="1"/>
  <c r="I28"/>
  <c r="I26"/>
  <c r="I25"/>
  <c r="I24"/>
  <c r="I23"/>
  <c r="I22"/>
  <c r="I21"/>
  <c r="I20"/>
  <c r="I18"/>
  <c r="I17"/>
  <c r="I15"/>
  <c r="I14"/>
  <c r="I13"/>
  <c r="F10" i="2"/>
  <c r="F12"/>
  <c r="F11" s="1"/>
  <c r="F13"/>
  <c r="F14"/>
  <c r="F16"/>
  <c r="F15" s="1"/>
  <c r="F17"/>
  <c r="F19"/>
  <c r="F20"/>
  <c r="F21"/>
  <c r="F22"/>
  <c r="F23"/>
  <c r="F24"/>
  <c r="F25"/>
  <c r="F26"/>
  <c r="F27"/>
  <c r="E27"/>
  <c r="E26"/>
  <c r="E25"/>
  <c r="E24"/>
  <c r="E23"/>
  <c r="E22"/>
  <c r="E21"/>
  <c r="E20"/>
  <c r="E19"/>
  <c r="E17"/>
  <c r="E16"/>
  <c r="E14"/>
  <c r="E13"/>
  <c r="E12"/>
  <c r="E11" s="1"/>
  <c r="E10"/>
  <c r="D12" i="6"/>
  <c r="F12" i="3"/>
  <c r="F12" i="9"/>
  <c r="F14" s="1"/>
  <c r="F14" i="3"/>
  <c r="F18" i="2" l="1"/>
  <c r="G12" i="9"/>
  <c r="G14" s="1"/>
  <c r="G12" i="6" l="1"/>
  <c r="G14" s="1"/>
  <c r="F14"/>
  <c r="F12"/>
  <c r="D14"/>
  <c r="G14" i="5" l="1"/>
  <c r="E14"/>
  <c r="H12"/>
  <c r="H14" s="1"/>
  <c r="D14"/>
  <c r="D14" i="4"/>
  <c r="G14"/>
  <c r="E14"/>
  <c r="H12"/>
  <c r="H14" s="1"/>
  <c r="D29" i="1" l="1"/>
  <c r="E29"/>
  <c r="N27"/>
  <c r="N12"/>
  <c r="K12"/>
  <c r="K29" s="1"/>
  <c r="E12"/>
  <c r="N11"/>
  <c r="M11"/>
  <c r="L11"/>
  <c r="G23" i="2" l="1"/>
  <c r="G24"/>
  <c r="M28" i="1"/>
  <c r="M27"/>
  <c r="L23"/>
  <c r="L24"/>
  <c r="L25"/>
  <c r="L26"/>
  <c r="L27"/>
  <c r="L28"/>
  <c r="L22"/>
  <c r="L21"/>
  <c r="L20"/>
  <c r="L18"/>
  <c r="L17"/>
  <c r="L15"/>
  <c r="M13"/>
  <c r="L14"/>
  <c r="L13"/>
  <c r="L12" s="1"/>
  <c r="D18" i="2"/>
  <c r="C18"/>
  <c r="D15"/>
  <c r="C15"/>
  <c r="D11"/>
  <c r="D28" s="1"/>
  <c r="L19" i="1"/>
  <c r="C19"/>
  <c r="I19"/>
  <c r="L16"/>
  <c r="C16"/>
  <c r="I16"/>
  <c r="O16" s="1"/>
  <c r="O15"/>
  <c r="M12"/>
  <c r="J12"/>
  <c r="J29" s="1"/>
  <c r="I12"/>
  <c r="D12"/>
  <c r="C12"/>
  <c r="C29" s="1"/>
  <c r="M29" l="1"/>
  <c r="I29"/>
  <c r="C28" i="2"/>
  <c r="G27"/>
  <c r="G26"/>
  <c r="G25"/>
  <c r="E15"/>
  <c r="G15" s="1"/>
  <c r="O19" i="1"/>
  <c r="L29"/>
  <c r="E18" i="2"/>
  <c r="G14"/>
  <c r="G21"/>
  <c r="G22"/>
  <c r="G10"/>
  <c r="O28" i="1"/>
  <c r="O27"/>
  <c r="O26"/>
  <c r="O25"/>
  <c r="O24"/>
  <c r="O23"/>
  <c r="O22"/>
  <c r="E28" i="2" l="1"/>
  <c r="F28"/>
  <c r="G11"/>
  <c r="O29" i="1"/>
  <c r="G18" i="2"/>
  <c r="G28" l="1"/>
</calcChain>
</file>

<file path=xl/sharedStrings.xml><?xml version="1.0" encoding="utf-8"?>
<sst xmlns="http://schemas.openxmlformats.org/spreadsheetml/2006/main" count="409" uniqueCount="166">
  <si>
    <t>Наименование образовательной организации</t>
  </si>
  <si>
    <t>Численность детей в смену</t>
  </si>
  <si>
    <t>1 смена (июнь)</t>
  </si>
  <si>
    <t>2 смена (июль)</t>
  </si>
  <si>
    <t>3 смена (август)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</si>
  <si>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</si>
  <si>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</si>
  <si>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</si>
  <si>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</si>
  <si>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</si>
  <si>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МБОУ "СОШ №2" г. Емва</t>
  </si>
  <si>
    <t>- учебный корпус в г. Емва</t>
  </si>
  <si>
    <t>- учебный корпус в пст. Тракт</t>
  </si>
  <si>
    <t>МАОУ "НШДС" г. Емвы</t>
  </si>
  <si>
    <t>МБОУ "СОШ" пгт. Синдор</t>
  </si>
  <si>
    <t>- учебный корпус в пгт. Синдор</t>
  </si>
  <si>
    <t>- учебный корпус в пст. Иоссер</t>
  </si>
  <si>
    <t>МАОУ "СОШ" с. Серёгово</t>
  </si>
  <si>
    <t>- учебный корпус в с. Серёгово</t>
  </si>
  <si>
    <t>- учебный корпус в пст. Ляли</t>
  </si>
  <si>
    <t>МБОУ "СОШ" пст. Мещура</t>
  </si>
  <si>
    <t>МБОУ "СОШ" с. Шошка</t>
  </si>
  <si>
    <t>МБОУ "СОШ" с. Туръя</t>
  </si>
  <si>
    <t>МБОУ "СОШ" пст. Чиньяворык</t>
  </si>
  <si>
    <t>МБОУ "СОШ" пст. Чернореченский</t>
  </si>
  <si>
    <t>МАОУ ДОД "ДДТ" Княжпогостского района</t>
  </si>
  <si>
    <t>МАОУ ДОД "ДЮСШ" Княжпогостского района</t>
  </si>
  <si>
    <t>План организации оздоровительных лагерей с дневным пребыванием детей при образовательных организациях района в период летних каникул</t>
  </si>
  <si>
    <t xml:space="preserve">МБОУ "СОШ №1" г. Емвы </t>
  </si>
  <si>
    <t>осенние каникулы</t>
  </si>
  <si>
    <t>зимние каникулы</t>
  </si>
  <si>
    <t>Родительский взнос за смену (200 рублей) без учета детей ТЖС</t>
  </si>
  <si>
    <t>Приложение №2</t>
  </si>
  <si>
    <t>к Постановлению администрации</t>
  </si>
  <si>
    <t>муниципального района "Княжпогостский"</t>
  </si>
  <si>
    <t>от 2015 года №</t>
  </si>
  <si>
    <t>План организации оздоровительных лагерей с дневным пребыванием детей при образовательных организациях района в период осенних и зимних каникул</t>
  </si>
  <si>
    <t>Приложение №3</t>
  </si>
  <si>
    <t>Примечание 1:</t>
  </si>
  <si>
    <t>2. Первая смена будет работать с 1 по 21 июня. Торжественное открытие оздоровительных ланерей с дневным пребыванием детей состоится 1 июня 2015 года (понедельник) в 09.00 ч.</t>
  </si>
  <si>
    <t>3. Закрытие 1 смены 19 июня 2015 года (пятница) в 14.00 ч. Выходные дни - 6, 7, 12 (праздничный день), 13,14,20,21 июня 2015г.</t>
  </si>
  <si>
    <t>4. График работы 2 смены: с 22 июня по 12 июля. Открытие 2 смены посвятить началу Великой Отечественной войны.</t>
  </si>
  <si>
    <t>5. Закрытие  2 смены 10 июля 2015 года (пятница) в 14.00 ч. Выходные дни - 27,28 июня, 4,5,11,12 июля 2015г.</t>
  </si>
  <si>
    <t>6. Третья смена будет работать с 3 по 23 августа. Открытие смены состоится 3 августа 2015 года( понедельник) .</t>
  </si>
  <si>
    <t>7. Закрытие 3 смены 21 августа 2015 года (пятница).Выходные дни - 8,9,15,16,22,23.</t>
  </si>
  <si>
    <t>Примечание 2:</t>
  </si>
  <si>
    <t xml:space="preserve"> 1. Оздоровительные лагеря с дневным пребыванием детей в период летних каникул при образовательных организациях и организациях дополнительного образования работают 21 календарный день, в несколько смен (1 смена - 21 календарный день (14 рабочих дней), 2 смена - 21 календарный день (15 рабочих дней), 3 смена - 21 календарный день (15 рабочих дней).</t>
  </si>
  <si>
    <t>Приложение №8</t>
  </si>
  <si>
    <t>Организация работы "Слёта будующих кадетов".</t>
  </si>
  <si>
    <t>1 смена (июль)</t>
  </si>
  <si>
    <t xml:space="preserve"> Оздоровительный лагерь с дневным пребыванием детей при образовательных организациях района в период летних каникул</t>
  </si>
  <si>
    <t xml:space="preserve"> 1. Летний слёт будующих кадетов с круглосуточным пребыванием детей в период летних каникул при образовательных организациях и организациях дополнительного образования работает 7  дней  (7 полных дней).</t>
  </si>
  <si>
    <t>2.  Будет работать с 1 по 7 июля. Торжественное открытие летнего слёта с круглосуточным пребыванием детей состоится 1 июля 2015 года (среда) в 09.00 ч.</t>
  </si>
  <si>
    <t xml:space="preserve">3. Закрытие смены 7 июля 2015 года (вторник) в 14.00 ч. </t>
  </si>
  <si>
    <t>Численность сопровождающих</t>
  </si>
  <si>
    <t>Приложение №9</t>
  </si>
  <si>
    <t>Организация работы летнего кадетского лагеря.</t>
  </si>
  <si>
    <t>Численность детей</t>
  </si>
  <si>
    <t xml:space="preserve"> 1. Летний кадетский лагерь с дневным пребыванием детей в период летних каникул при образовательных организациях и организациях дополнительного образования работает 7  дней  (7 полных дней).</t>
  </si>
  <si>
    <t>2.  Будет работать с 1 по 7 июля. Торжественное открытие летнего кадетского лагеря с дневным пребыванием детей состоится 1 июля 2015 года (среда) в 09.00 ч.</t>
  </si>
  <si>
    <t>Приложение №7</t>
  </si>
  <si>
    <t>Организация работы летнего кадетского лагеря</t>
  </si>
  <si>
    <t xml:space="preserve"> 1. Летний кадетский лагерь с дневным пребыванием детей в период летних каникул при образовательных организациях и организациях дополнительного образования работает 21 календарный день  (14 рабочих дней).</t>
  </si>
  <si>
    <t>1. Родительский взнос в виде безвозмездного поступления в размере 500 рублей с одного ребенка в смену.</t>
  </si>
  <si>
    <t>1. Родительский взнос в виде безвозмездного поступления составляет 500 рублей с одного ребенка в смену.</t>
  </si>
  <si>
    <t>2. Дети, чьи семьи относятся к категории малоимущих, освобождаются от уплаты родительского взноса.</t>
  </si>
  <si>
    <r>
      <t xml:space="preserve">3. Родители могут вносить добровольные пожертвования </t>
    </r>
    <r>
      <rPr>
        <b/>
        <sz val="10"/>
        <color theme="1"/>
        <rFont val="Times New Roman"/>
        <family val="1"/>
        <charset val="204"/>
      </rPr>
      <t>на укрепление МТБ оздоровительного лагеря с дневным пребыванием детей.</t>
    </r>
  </si>
  <si>
    <t>4.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</si>
  <si>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 xml:space="preserve">1 смена (июль),         132 р/д * 7 раб. дней        </t>
  </si>
  <si>
    <t>1. Родительский взнос в виде безвозмездного поступления в размере 200 рублей с одного ребенка в смену.</t>
  </si>
  <si>
    <r>
      <t xml:space="preserve">3. Рродители могут вносить добровольные пожертвования </t>
    </r>
    <r>
      <rPr>
        <b/>
        <sz val="10"/>
        <color theme="1"/>
        <rFont val="Times New Roman"/>
        <family val="1"/>
        <charset val="204"/>
      </rPr>
      <t>на укрепление МТБ оздоровительного лагеря с дневным пребыванием детей.</t>
    </r>
  </si>
  <si>
    <t xml:space="preserve">МБОУ "СОШ" с. Шошка </t>
  </si>
  <si>
    <t>2.  Летний кадетский лагерь будет работать с 1 по 21 июня. Торжественное открытие летнего кадетского лагеря с дневным пребыванием детей состоится 1 июня 2015 года (понедельник) в 09.00 ч.</t>
  </si>
  <si>
    <t>Приложение №10</t>
  </si>
  <si>
    <t>Организация работы "Школа молодого актива".</t>
  </si>
  <si>
    <t>МАОУ ДО "ДДТ" Княжпогостского района</t>
  </si>
  <si>
    <t xml:space="preserve"> 1. Школа молодого актива с круглосуточным пребыванием детей в период летних каникул при образовательных организациях и организациях дополнительного образования работает 7  дней  (7 полных дней).</t>
  </si>
  <si>
    <t>2.  Будет работать с 1 по 7 июля. Торжественное открытие "школы молодого актива" с круглосуточным пребыванием детей состоится 1 июля 2015 года (среда) в 09.00 ч.</t>
  </si>
  <si>
    <t xml:space="preserve">3. Закрытие смены 7 июля 2015 года (среда) в 14.00 ч. </t>
  </si>
  <si>
    <t>родительский взнос за смену (500 рублей) без учета детей ТЖС</t>
  </si>
  <si>
    <t>родительский взнос за смену (200 рублей) без учета детей ТЖС</t>
  </si>
  <si>
    <t>1 смена (июнь),            91 р/д * 14 раб. дней</t>
  </si>
  <si>
    <t>осенние каникулы,            91 р/д * 5 раб. дней</t>
  </si>
  <si>
    <t>зимние каникулы,         91 р/д * 5 раб. дней</t>
  </si>
  <si>
    <t>2 смена (июль),         91 р/д * 15 раб. дней</t>
  </si>
  <si>
    <t>3 смена (август),            91 р/д * 15 раб. дней</t>
  </si>
  <si>
    <t xml:space="preserve">1 смена (июль),         196,5 р/д * 7 раб. дней        </t>
  </si>
  <si>
    <t>2. Будет работать с 1 по 7 июля. Торжественное открытие "школы молодого актива" с круглосуточным пребыванием детей состоится 1 июля 2015 года (среда) в 09.00 ч.</t>
  </si>
  <si>
    <t>План мероприятий по оздоровлению детей школьного возраста в детских оздоровительных лагерях и санаториях в Республике Коми и за ее пределами</t>
  </si>
  <si>
    <t>№</t>
  </si>
  <si>
    <t>Место отдыха</t>
  </si>
  <si>
    <t>Категория детей</t>
  </si>
  <si>
    <t>Примерные сроки заезда</t>
  </si>
  <si>
    <t>кол-во дней</t>
  </si>
  <si>
    <t>Кол-во путёвок</t>
  </si>
  <si>
    <t>Цена путёвки без проезда (руб.)</t>
  </si>
  <si>
    <t>Стоимость проезда (руб.)</t>
  </si>
  <si>
    <t>софинансирование МБ детям/сопров.</t>
  </si>
  <si>
    <t>оплата родителями</t>
  </si>
  <si>
    <t>оплата проезда сопровождающим (самостоятельно)</t>
  </si>
  <si>
    <t>для детей</t>
  </si>
  <si>
    <t>для сопровождающих</t>
  </si>
  <si>
    <t>софин РБ</t>
  </si>
  <si>
    <t>Итого стоимость путевки для детей</t>
  </si>
  <si>
    <t>на 1 чел</t>
  </si>
  <si>
    <t>всего</t>
  </si>
  <si>
    <t>на 1 чел.</t>
  </si>
  <si>
    <t xml:space="preserve">Санаторий "Черноморская зорька", г.Анапа </t>
  </si>
  <si>
    <t>Др. категории</t>
  </si>
  <si>
    <t>04.06.2015-24.06.2015</t>
  </si>
  <si>
    <t>23.08.2015-12.09.2015</t>
  </si>
  <si>
    <t>Др.категории</t>
  </si>
  <si>
    <t>12.09.2015-02.10.2015</t>
  </si>
  <si>
    <t>ДООЦ "Гренада" Республиканская этнокультурная смена"Радлун", г.Сыктывкар</t>
  </si>
  <si>
    <t>19.07.2015-08.08.2015</t>
  </si>
  <si>
    <t>-</t>
  </si>
  <si>
    <t>Санаторий "Колос", Кировская область,Оричевский район,п.Колос</t>
  </si>
  <si>
    <t>31.07.2015-20.08.2015</t>
  </si>
  <si>
    <t>08.11.2015-28.11.2015</t>
  </si>
  <si>
    <t>Профильный лагерь г.Санкт-Петербург "Знакомство с городом"</t>
  </si>
  <si>
    <t>15.09.2015-21.09.2015</t>
  </si>
  <si>
    <t>Профильный лагерь "Золотое кольцо" г.Ярославль</t>
  </si>
  <si>
    <t>14.10.2015-18.10.2015</t>
  </si>
  <si>
    <t>08.11.2015-12.11.2015</t>
  </si>
  <si>
    <t>ДОЛ "Мечта"</t>
  </si>
  <si>
    <t>07.08.2015-27.08.2015</t>
  </si>
  <si>
    <t>ДСОЛ "Энергетик" (г.Анапа, п.Сукко)</t>
  </si>
  <si>
    <t>ДСОЛ "Мир" (г.Таганрог, Ростовская обл.)</t>
  </si>
  <si>
    <t>ИТОГО</t>
  </si>
  <si>
    <t>ТЖС</t>
  </si>
  <si>
    <t>15.05.2015-04.06.2015</t>
  </si>
  <si>
    <t>Санаторий "Бобровниково", Великий Устюг</t>
  </si>
  <si>
    <t>08.08.2015-28.08.2015</t>
  </si>
  <si>
    <t>09.09.2015-29.09.2015</t>
  </si>
  <si>
    <t>ДОЛ "Чайка"  Сыктывдинский район</t>
  </si>
  <si>
    <t>17.07.2015-06.08.2015</t>
  </si>
  <si>
    <t>Санаторий "Солнечный" (г.Гелнджик, с.Кабардинка)</t>
  </si>
  <si>
    <t>Одаренные</t>
  </si>
  <si>
    <t>14.07.2015-03.08.2015</t>
  </si>
  <si>
    <t>ДОЛ "Артек" (г.Ялта)</t>
  </si>
  <si>
    <t>22.06.2015-13.07.2015</t>
  </si>
  <si>
    <t>09.08.2015-30.08.2015</t>
  </si>
  <si>
    <t>ВСЕГО</t>
  </si>
  <si>
    <t>Приложение №12</t>
  </si>
  <si>
    <t>Организация работы профильного патриотического лагеря "Мы-патриоты!"</t>
  </si>
  <si>
    <t xml:space="preserve">144 р/д * 5 раб. дней        </t>
  </si>
  <si>
    <t xml:space="preserve"> Оздоровительный лагерь с круглосуточным пребыванием детей при образовательных организациях района в период осенних каникул</t>
  </si>
  <si>
    <t xml:space="preserve"> 1. Профильный патриотический лагерь с круглосуточным пребыванием детей в период осенних каникул при образовательных организациях и организациях дополнительного образования работает 5 дней  (5 полных дней).</t>
  </si>
  <si>
    <t>2. Будет работать со 2 по 6 ноября. Торжественное открытие профильного патриотического лагеря с круглосуточным пребыванием детей состоится 2 ноября 2015 года (понедельник) в 10.00 ч.</t>
  </si>
  <si>
    <t xml:space="preserve">3. Закрытие лагеря 6 ноября 2015 года (пятница) в 14.00 ч. </t>
  </si>
  <si>
    <r>
      <t xml:space="preserve">3. Родители могут вносить добровольные пожертвования </t>
    </r>
    <r>
      <rPr>
        <b/>
        <sz val="10"/>
        <color indexed="8"/>
        <rFont val="Times New Roman"/>
        <family val="1"/>
        <charset val="204"/>
      </rPr>
      <t>на укрепление МТБ оздоровительного лагеря с дневным пребыванием детей.</t>
    </r>
  </si>
  <si>
    <t>Приложение №13</t>
  </si>
  <si>
    <t>Организация работы профильного патриотического лагеря "Мы - патриоты!"</t>
  </si>
  <si>
    <t xml:space="preserve">        91 р/д * 5 раб. дней        </t>
  </si>
  <si>
    <t xml:space="preserve">      91 р/д * 5 раб. дней        </t>
  </si>
  <si>
    <t xml:space="preserve"> Оздоровительный лагерь с дневным пребыванием детей при образовательных организациях района в период осенних каникул</t>
  </si>
  <si>
    <t xml:space="preserve"> 1. Профильный патриотический лагерь с дневным пребыванием детей в период осенних каникул при образовательных организациях и организациях дополнительного образования работает 5 дней  (5 полных дней).</t>
  </si>
  <si>
    <t>23.06.2015-13.07.2015</t>
  </si>
  <si>
    <t>07.12.2015-28.12.2015</t>
  </si>
  <si>
    <t>2. Будет работать со 2 по 6 ноября. Торжественное открытие профильного патриотического лагеря с дневным пребыванием детей состоится 2 ноября 2015 года (понедельник) в 10.00 ч.</t>
  </si>
  <si>
    <t>Санаторий «Солнечный» Краснодарский край, Геленджикский район, с.Кабардинка</t>
  </si>
  <si>
    <t>Профильный лагерь"Виват Россия" г.Санкт-Петербург</t>
  </si>
  <si>
    <t>от 20.07.2015 года №466</t>
  </si>
  <si>
    <t>от 20.07.  2015 года № 466_</t>
  </si>
  <si>
    <t>от 20.07. 2015 года № 466</t>
  </si>
  <si>
    <r>
      <t xml:space="preserve">3. Родители могут вносить добровольные пожертвования </t>
    </r>
    <r>
      <rPr>
        <b/>
        <sz val="10"/>
        <color indexed="8"/>
        <rFont val="Times New Roman"/>
        <family val="1"/>
        <charset val="204"/>
      </rPr>
      <t>на укрепление МТБ оздоровительного лагеря с круглосуточным пребыванием детей.</t>
    </r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</si>
</sst>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3" fontId="2" fillId="3" borderId="10" xfId="1" applyFont="1" applyFill="1" applyBorder="1" applyAlignment="1">
      <alignment vertical="center" wrapText="1"/>
    </xf>
    <xf numFmtId="41" fontId="6" fillId="0" borderId="1" xfId="1" applyNumberFormat="1" applyFont="1" applyBorder="1" applyAlignment="1">
      <alignment horizontal="center" vertical="center" wrapText="1"/>
    </xf>
    <xf numFmtId="41" fontId="6" fillId="4" borderId="1" xfId="1" applyNumberFormat="1" applyFont="1" applyFill="1" applyBorder="1" applyAlignment="1">
      <alignment horizontal="center" vertical="center" wrapText="1"/>
    </xf>
    <xf numFmtId="41" fontId="6" fillId="5" borderId="1" xfId="1" applyNumberFormat="1" applyFont="1" applyFill="1" applyBorder="1" applyAlignment="1">
      <alignment horizontal="center" vertical="center" wrapText="1"/>
    </xf>
    <xf numFmtId="41" fontId="6" fillId="6" borderId="5" xfId="1" applyNumberFormat="1" applyFont="1" applyFill="1" applyBorder="1" applyAlignment="1">
      <alignment horizontal="center" vertical="center" wrapText="1"/>
    </xf>
    <xf numFmtId="41" fontId="6" fillId="3" borderId="10" xfId="1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 wrapText="1"/>
    </xf>
    <xf numFmtId="43" fontId="2" fillId="5" borderId="1" xfId="1" applyFont="1" applyFill="1" applyBorder="1" applyAlignment="1">
      <alignment horizontal="center" vertical="center" wrapText="1"/>
    </xf>
    <xf numFmtId="43" fontId="6" fillId="5" borderId="1" xfId="1" applyFont="1" applyFill="1" applyBorder="1" applyAlignment="1">
      <alignment horizontal="center" vertical="center" wrapText="1"/>
    </xf>
    <xf numFmtId="43" fontId="2" fillId="6" borderId="5" xfId="1" applyFont="1" applyFill="1" applyBorder="1" applyAlignment="1">
      <alignment horizontal="center" vertical="center" wrapText="1"/>
    </xf>
    <xf numFmtId="43" fontId="2" fillId="3" borderId="10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3" fontId="2" fillId="0" borderId="5" xfId="1" applyFont="1" applyBorder="1" applyAlignment="1">
      <alignment vertical="center" wrapText="1"/>
    </xf>
    <xf numFmtId="43" fontId="2" fillId="3" borderId="1" xfId="1" applyFont="1" applyFill="1" applyBorder="1" applyAlignment="1">
      <alignment vertical="center" wrapText="1"/>
    </xf>
    <xf numFmtId="43" fontId="2" fillId="0" borderId="5" xfId="1" applyFont="1" applyBorder="1" applyAlignment="1">
      <alignment horizontal="right" vertical="center" wrapText="1"/>
    </xf>
    <xf numFmtId="43" fontId="2" fillId="0" borderId="1" xfId="1" applyFont="1" applyBorder="1" applyAlignment="1">
      <alignment horizontal="right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3" fontId="6" fillId="6" borderId="5" xfId="1" applyFont="1" applyFill="1" applyBorder="1" applyAlignment="1">
      <alignment horizontal="center" vertical="center" wrapText="1"/>
    </xf>
    <xf numFmtId="43" fontId="6" fillId="3" borderId="10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1" fontId="2" fillId="0" borderId="1" xfId="1" applyNumberFormat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43" fontId="1" fillId="0" borderId="0" xfId="1" applyFont="1" applyBorder="1" applyAlignment="1">
      <alignment horizontal="center" vertical="center" wrapText="1"/>
    </xf>
    <xf numFmtId="43" fontId="2" fillId="3" borderId="0" xfId="1" applyFont="1" applyFill="1" applyAlignment="1">
      <alignment horizontal="center" vertical="center" wrapText="1"/>
    </xf>
    <xf numFmtId="43" fontId="1" fillId="0" borderId="11" xfId="1" applyFont="1" applyBorder="1" applyAlignment="1">
      <alignment horizontal="center" vertical="center" wrapText="1"/>
    </xf>
    <xf numFmtId="43" fontId="6" fillId="5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textRotation="90" wrapText="1"/>
    </xf>
    <xf numFmtId="43" fontId="2" fillId="3" borderId="10" xfId="1" applyFont="1" applyFill="1" applyBorder="1" applyAlignment="1">
      <alignment horizontal="center" vertical="center" textRotation="90" wrapText="1"/>
    </xf>
    <xf numFmtId="43" fontId="2" fillId="4" borderId="1" xfId="1" applyFont="1" applyFill="1" applyBorder="1" applyAlignment="1">
      <alignment horizontal="center" vertical="center" wrapText="1"/>
    </xf>
    <xf numFmtId="43" fontId="2" fillId="5" borderId="1" xfId="1" applyFont="1" applyFill="1" applyBorder="1" applyAlignment="1">
      <alignment horizontal="center" vertical="center" wrapText="1"/>
    </xf>
    <xf numFmtId="43" fontId="2" fillId="6" borderId="5" xfId="1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textRotation="90" wrapText="1"/>
    </xf>
    <xf numFmtId="43" fontId="2" fillId="5" borderId="1" xfId="1" applyFont="1" applyFill="1" applyBorder="1" applyAlignment="1">
      <alignment horizontal="center" vertical="center" textRotation="90" wrapText="1"/>
    </xf>
    <xf numFmtId="43" fontId="2" fillId="3" borderId="0" xfId="1" applyFont="1" applyFill="1" applyAlignment="1">
      <alignment horizontal="right" vertical="center" wrapText="1"/>
    </xf>
    <xf numFmtId="43" fontId="1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opLeftCell="G1" zoomScaleNormal="100" workbookViewId="0">
      <selection activeCell="N6" sqref="N6"/>
    </sheetView>
  </sheetViews>
  <sheetFormatPr defaultColWidth="8.85546875" defaultRowHeight="12.75"/>
  <cols>
    <col min="1" max="1" width="5.140625" style="1" customWidth="1"/>
    <col min="2" max="2" width="38.42578125" style="1" customWidth="1"/>
    <col min="3" max="5" width="8.85546875" style="1"/>
    <col min="6" max="11" width="11.42578125" style="1" customWidth="1"/>
    <col min="12" max="12" width="10" style="1" customWidth="1"/>
    <col min="13" max="14" width="8.85546875" style="1"/>
    <col min="15" max="15" width="12" style="1" customWidth="1"/>
    <col min="16" max="16" width="8.85546875" style="1"/>
    <col min="17" max="17" width="11.28515625" style="1" bestFit="1" customWidth="1"/>
    <col min="18" max="16384" width="8.85546875" style="1"/>
  </cols>
  <sheetData>
    <row r="1" spans="1:15">
      <c r="L1" s="62" t="s">
        <v>32</v>
      </c>
      <c r="M1" s="62"/>
      <c r="N1" s="62"/>
      <c r="O1" s="62"/>
    </row>
    <row r="2" spans="1:15">
      <c r="L2" s="62" t="s">
        <v>33</v>
      </c>
      <c r="M2" s="62"/>
      <c r="N2" s="62"/>
      <c r="O2" s="62"/>
    </row>
    <row r="3" spans="1:15">
      <c r="L3" s="62" t="s">
        <v>34</v>
      </c>
      <c r="M3" s="62"/>
      <c r="N3" s="62"/>
      <c r="O3" s="62"/>
    </row>
    <row r="4" spans="1:15">
      <c r="L4" s="62" t="s">
        <v>162</v>
      </c>
      <c r="M4" s="62"/>
      <c r="N4" s="62"/>
      <c r="O4" s="62"/>
    </row>
    <row r="7" spans="1:15" s="3" customFormat="1" ht="14.45" customHeight="1">
      <c r="A7" s="67" t="s">
        <v>7</v>
      </c>
      <c r="B7" s="63" t="s">
        <v>0</v>
      </c>
      <c r="C7" s="63" t="s">
        <v>1</v>
      </c>
      <c r="D7" s="63"/>
      <c r="E7" s="63"/>
      <c r="F7" s="63" t="s">
        <v>5</v>
      </c>
      <c r="G7" s="63"/>
      <c r="H7" s="63"/>
      <c r="I7" s="63"/>
      <c r="J7" s="63"/>
      <c r="K7" s="63"/>
      <c r="L7" s="63"/>
      <c r="M7" s="63"/>
      <c r="N7" s="63"/>
      <c r="O7" s="63" t="s">
        <v>6</v>
      </c>
    </row>
    <row r="8" spans="1:15" s="3" customFormat="1" ht="42.6" customHeight="1">
      <c r="A8" s="68"/>
      <c r="B8" s="63"/>
      <c r="C8" s="63"/>
      <c r="D8" s="63"/>
      <c r="E8" s="63"/>
      <c r="F8" s="63" t="s">
        <v>9</v>
      </c>
      <c r="G8" s="63"/>
      <c r="H8" s="63"/>
      <c r="I8" s="70" t="s">
        <v>8</v>
      </c>
      <c r="J8" s="71"/>
      <c r="K8" s="72"/>
      <c r="L8" s="64" t="s">
        <v>31</v>
      </c>
      <c r="M8" s="64"/>
      <c r="N8" s="64"/>
      <c r="O8" s="63"/>
    </row>
    <row r="9" spans="1:15" s="3" customFormat="1" ht="51">
      <c r="A9" s="69"/>
      <c r="B9" s="63"/>
      <c r="C9" s="6" t="s">
        <v>2</v>
      </c>
      <c r="D9" s="6" t="s">
        <v>3</v>
      </c>
      <c r="E9" s="6" t="s">
        <v>4</v>
      </c>
      <c r="F9" s="6" t="s">
        <v>81</v>
      </c>
      <c r="G9" s="6" t="s">
        <v>84</v>
      </c>
      <c r="H9" s="6" t="s">
        <v>85</v>
      </c>
      <c r="I9" s="6" t="s">
        <v>81</v>
      </c>
      <c r="J9" s="6" t="s">
        <v>84</v>
      </c>
      <c r="K9" s="6" t="s">
        <v>85</v>
      </c>
      <c r="L9" s="6" t="s">
        <v>2</v>
      </c>
      <c r="M9" s="6" t="s">
        <v>3</v>
      </c>
      <c r="N9" s="6" t="s">
        <v>4</v>
      </c>
      <c r="O9" s="63"/>
    </row>
    <row r="10" spans="1:15" s="3" customFormat="1">
      <c r="A10" s="73" t="s">
        <v>27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</row>
    <row r="11" spans="1:15">
      <c r="A11" s="7">
        <v>1</v>
      </c>
      <c r="B11" s="8" t="s">
        <v>28</v>
      </c>
      <c r="C11" s="6">
        <v>90</v>
      </c>
      <c r="D11" s="6">
        <v>50</v>
      </c>
      <c r="E11" s="6">
        <v>30</v>
      </c>
      <c r="F11" s="9">
        <v>114660</v>
      </c>
      <c r="G11" s="9">
        <v>66037</v>
      </c>
      <c r="H11" s="9"/>
      <c r="I11" s="9"/>
      <c r="J11" s="9">
        <f>D11*15*91-66037</f>
        <v>2213</v>
      </c>
      <c r="K11" s="9">
        <f>E11*15*91</f>
        <v>40950</v>
      </c>
      <c r="L11" s="9">
        <f>C11*200</f>
        <v>18000</v>
      </c>
      <c r="M11" s="9">
        <f>D11*200</f>
        <v>10000</v>
      </c>
      <c r="N11" s="9">
        <f>E11*200</f>
        <v>6000</v>
      </c>
      <c r="O11" s="9">
        <f>SUM(F11:N11)</f>
        <v>257860</v>
      </c>
    </row>
    <row r="12" spans="1:15">
      <c r="A12" s="7">
        <v>2</v>
      </c>
      <c r="B12" s="10" t="s">
        <v>10</v>
      </c>
      <c r="C12" s="11">
        <f>C13+C14</f>
        <v>87</v>
      </c>
      <c r="D12" s="11">
        <f>D13</f>
        <v>47</v>
      </c>
      <c r="E12" s="11">
        <f>E13</f>
        <v>30</v>
      </c>
      <c r="F12" s="12"/>
      <c r="G12" s="12"/>
      <c r="H12" s="12">
        <f>H13</f>
        <v>13650</v>
      </c>
      <c r="I12" s="12">
        <f>I13+I14</f>
        <v>110838</v>
      </c>
      <c r="J12" s="12">
        <f>J13</f>
        <v>64155</v>
      </c>
      <c r="K12" s="12">
        <f>K13</f>
        <v>27300</v>
      </c>
      <c r="L12" s="12">
        <f>L13+L14</f>
        <v>17400</v>
      </c>
      <c r="M12" s="12">
        <f>M13+M14</f>
        <v>9400</v>
      </c>
      <c r="N12" s="12">
        <f>N13+N14</f>
        <v>6000</v>
      </c>
      <c r="O12" s="9">
        <f>SUM(F12:N12)</f>
        <v>248743</v>
      </c>
    </row>
    <row r="13" spans="1:15" s="17" customFormat="1" ht="12">
      <c r="A13" s="13"/>
      <c r="B13" s="14" t="s">
        <v>11</v>
      </c>
      <c r="C13" s="15">
        <v>72</v>
      </c>
      <c r="D13" s="15">
        <v>47</v>
      </c>
      <c r="E13" s="15">
        <v>30</v>
      </c>
      <c r="F13" s="16"/>
      <c r="G13" s="16"/>
      <c r="H13" s="16">
        <f>10*91*15</f>
        <v>13650</v>
      </c>
      <c r="I13" s="16">
        <f>C13*91*14</f>
        <v>91728</v>
      </c>
      <c r="J13" s="16">
        <f>D13*91*15</f>
        <v>64155</v>
      </c>
      <c r="K13" s="16">
        <f>20*91*15</f>
        <v>27300</v>
      </c>
      <c r="L13" s="16">
        <f>C13*200</f>
        <v>14400</v>
      </c>
      <c r="M13" s="16">
        <f>D13*200</f>
        <v>9400</v>
      </c>
      <c r="N13" s="16">
        <f>E13*200</f>
        <v>6000</v>
      </c>
      <c r="O13" s="16"/>
    </row>
    <row r="14" spans="1:15" s="17" customFormat="1" ht="12">
      <c r="A14" s="13"/>
      <c r="B14" s="14" t="s">
        <v>12</v>
      </c>
      <c r="C14" s="15">
        <v>15</v>
      </c>
      <c r="D14" s="15"/>
      <c r="E14" s="15"/>
      <c r="F14" s="16"/>
      <c r="G14" s="16"/>
      <c r="H14" s="16"/>
      <c r="I14" s="16">
        <f>C14*91*14</f>
        <v>19110</v>
      </c>
      <c r="J14" s="16"/>
      <c r="K14" s="16"/>
      <c r="L14" s="16">
        <f>C14*200</f>
        <v>3000</v>
      </c>
      <c r="M14" s="16"/>
      <c r="N14" s="16"/>
      <c r="O14" s="16"/>
    </row>
    <row r="15" spans="1:15">
      <c r="A15" s="7">
        <v>3</v>
      </c>
      <c r="B15" s="10" t="s">
        <v>13</v>
      </c>
      <c r="C15" s="11">
        <v>38</v>
      </c>
      <c r="D15" s="11"/>
      <c r="E15" s="11"/>
      <c r="F15" s="12"/>
      <c r="G15" s="12"/>
      <c r="H15" s="12"/>
      <c r="I15" s="9">
        <f>C15*14*91</f>
        <v>48412</v>
      </c>
      <c r="J15" s="12"/>
      <c r="K15" s="12"/>
      <c r="L15" s="12">
        <f>C15*200</f>
        <v>7600</v>
      </c>
      <c r="M15" s="12"/>
      <c r="N15" s="12"/>
      <c r="O15" s="9">
        <f>SUM(F15:N15)</f>
        <v>56012</v>
      </c>
    </row>
    <row r="16" spans="1:15">
      <c r="A16" s="7">
        <v>4</v>
      </c>
      <c r="B16" s="10" t="s">
        <v>14</v>
      </c>
      <c r="C16" s="11">
        <f>C17+C18</f>
        <v>57</v>
      </c>
      <c r="D16" s="11"/>
      <c r="E16" s="11"/>
      <c r="F16" s="12"/>
      <c r="G16" s="12"/>
      <c r="H16" s="12"/>
      <c r="I16" s="12">
        <f>I17+I18</f>
        <v>72618</v>
      </c>
      <c r="J16" s="12"/>
      <c r="K16" s="12"/>
      <c r="L16" s="12">
        <f>L17+L18</f>
        <v>11400</v>
      </c>
      <c r="M16" s="12"/>
      <c r="N16" s="12"/>
      <c r="O16" s="9">
        <f>SUM(F16:N16)</f>
        <v>84018</v>
      </c>
    </row>
    <row r="17" spans="1:17" s="17" customFormat="1" ht="12">
      <c r="A17" s="13"/>
      <c r="B17" s="14" t="s">
        <v>15</v>
      </c>
      <c r="C17" s="15">
        <v>47</v>
      </c>
      <c r="D17" s="15"/>
      <c r="E17" s="15"/>
      <c r="F17" s="16"/>
      <c r="G17" s="16"/>
      <c r="H17" s="16"/>
      <c r="I17" s="16">
        <f>C17*91*14</f>
        <v>59878</v>
      </c>
      <c r="J17" s="16"/>
      <c r="K17" s="16"/>
      <c r="L17" s="16">
        <f>C17*200</f>
        <v>9400</v>
      </c>
      <c r="M17" s="16"/>
      <c r="N17" s="16"/>
      <c r="O17" s="16"/>
    </row>
    <row r="18" spans="1:17" s="17" customFormat="1" ht="12">
      <c r="A18" s="13"/>
      <c r="B18" s="14" t="s">
        <v>16</v>
      </c>
      <c r="C18" s="15">
        <v>10</v>
      </c>
      <c r="D18" s="15"/>
      <c r="E18" s="15"/>
      <c r="F18" s="16"/>
      <c r="G18" s="16"/>
      <c r="H18" s="16"/>
      <c r="I18" s="16">
        <f>C18*91*14</f>
        <v>12740</v>
      </c>
      <c r="J18" s="16"/>
      <c r="K18" s="16"/>
      <c r="L18" s="16">
        <f>C18*200</f>
        <v>2000</v>
      </c>
      <c r="M18" s="16"/>
      <c r="N18" s="16"/>
      <c r="O18" s="16"/>
    </row>
    <row r="19" spans="1:17">
      <c r="A19" s="7">
        <v>5</v>
      </c>
      <c r="B19" s="10" t="s">
        <v>17</v>
      </c>
      <c r="C19" s="11">
        <f>C20+C21</f>
        <v>32</v>
      </c>
      <c r="D19" s="11"/>
      <c r="E19" s="11"/>
      <c r="F19" s="12"/>
      <c r="G19" s="12"/>
      <c r="H19" s="12"/>
      <c r="I19" s="12">
        <f>I20+I21</f>
        <v>40768</v>
      </c>
      <c r="J19" s="12"/>
      <c r="K19" s="12"/>
      <c r="L19" s="12">
        <f>L20+L21</f>
        <v>6400</v>
      </c>
      <c r="M19" s="12"/>
      <c r="N19" s="12"/>
      <c r="O19" s="9">
        <f>SUM(F19:N19)</f>
        <v>47168</v>
      </c>
    </row>
    <row r="20" spans="1:17" s="17" customFormat="1" ht="12">
      <c r="A20" s="13"/>
      <c r="B20" s="14" t="s">
        <v>18</v>
      </c>
      <c r="C20" s="15">
        <v>25</v>
      </c>
      <c r="D20" s="15"/>
      <c r="E20" s="15"/>
      <c r="F20" s="16"/>
      <c r="G20" s="16"/>
      <c r="H20" s="16"/>
      <c r="I20" s="16">
        <f>C20*91*14</f>
        <v>31850</v>
      </c>
      <c r="J20" s="16"/>
      <c r="K20" s="16"/>
      <c r="L20" s="16">
        <f>C20*200</f>
        <v>5000</v>
      </c>
      <c r="M20" s="16"/>
      <c r="N20" s="16"/>
      <c r="O20" s="16"/>
    </row>
    <row r="21" spans="1:17" s="17" customFormat="1" ht="12">
      <c r="A21" s="13"/>
      <c r="B21" s="14" t="s">
        <v>19</v>
      </c>
      <c r="C21" s="15">
        <v>7</v>
      </c>
      <c r="D21" s="15"/>
      <c r="E21" s="15"/>
      <c r="F21" s="16"/>
      <c r="G21" s="16"/>
      <c r="H21" s="16"/>
      <c r="I21" s="16">
        <f>C21*91*14</f>
        <v>8918</v>
      </c>
      <c r="J21" s="16"/>
      <c r="K21" s="16"/>
      <c r="L21" s="16">
        <f>C21*200</f>
        <v>1400</v>
      </c>
      <c r="M21" s="16"/>
      <c r="N21" s="16"/>
      <c r="O21" s="16"/>
    </row>
    <row r="22" spans="1:17">
      <c r="A22" s="7">
        <v>6</v>
      </c>
      <c r="B22" s="10" t="s">
        <v>20</v>
      </c>
      <c r="C22" s="11">
        <v>20</v>
      </c>
      <c r="D22" s="11"/>
      <c r="E22" s="11"/>
      <c r="F22" s="12"/>
      <c r="G22" s="12"/>
      <c r="H22" s="12"/>
      <c r="I22" s="9">
        <f t="shared" ref="I22:I28" si="0">C22*14*91</f>
        <v>25480</v>
      </c>
      <c r="J22" s="12"/>
      <c r="K22" s="12"/>
      <c r="L22" s="12">
        <f>C22*200</f>
        <v>4000</v>
      </c>
      <c r="M22" s="12"/>
      <c r="N22" s="12"/>
      <c r="O22" s="9">
        <f t="shared" ref="O22:O28" si="1">SUM(F22:N22)</f>
        <v>29480</v>
      </c>
      <c r="Q22" s="29"/>
    </row>
    <row r="23" spans="1:17">
      <c r="A23" s="7">
        <v>7</v>
      </c>
      <c r="B23" s="10" t="s">
        <v>21</v>
      </c>
      <c r="C23" s="11">
        <v>15</v>
      </c>
      <c r="D23" s="11"/>
      <c r="E23" s="11"/>
      <c r="F23" s="12"/>
      <c r="G23" s="12"/>
      <c r="H23" s="12"/>
      <c r="I23" s="9">
        <f t="shared" si="0"/>
        <v>19110</v>
      </c>
      <c r="J23" s="12"/>
      <c r="K23" s="12"/>
      <c r="L23" s="12">
        <f t="shared" ref="L23:L28" si="2">C23*200</f>
        <v>3000</v>
      </c>
      <c r="M23" s="12"/>
      <c r="N23" s="12"/>
      <c r="O23" s="9">
        <f t="shared" si="1"/>
        <v>22110</v>
      </c>
      <c r="Q23" s="29"/>
    </row>
    <row r="24" spans="1:17">
      <c r="A24" s="7">
        <v>8</v>
      </c>
      <c r="B24" s="10" t="s">
        <v>22</v>
      </c>
      <c r="C24" s="11">
        <v>10</v>
      </c>
      <c r="D24" s="11"/>
      <c r="E24" s="11"/>
      <c r="F24" s="12"/>
      <c r="G24" s="12"/>
      <c r="H24" s="12"/>
      <c r="I24" s="9">
        <f t="shared" si="0"/>
        <v>12740</v>
      </c>
      <c r="J24" s="12"/>
      <c r="K24" s="12"/>
      <c r="L24" s="12">
        <f t="shared" si="2"/>
        <v>2000</v>
      </c>
      <c r="M24" s="12"/>
      <c r="N24" s="12"/>
      <c r="O24" s="9">
        <f t="shared" si="1"/>
        <v>14740</v>
      </c>
    </row>
    <row r="25" spans="1:17">
      <c r="A25" s="7">
        <v>9</v>
      </c>
      <c r="B25" s="10" t="s">
        <v>23</v>
      </c>
      <c r="C25" s="11">
        <v>25</v>
      </c>
      <c r="D25" s="11"/>
      <c r="E25" s="11"/>
      <c r="F25" s="12"/>
      <c r="G25" s="12"/>
      <c r="H25" s="12"/>
      <c r="I25" s="9">
        <f t="shared" si="0"/>
        <v>31850</v>
      </c>
      <c r="J25" s="12"/>
      <c r="K25" s="12"/>
      <c r="L25" s="12">
        <f t="shared" si="2"/>
        <v>5000</v>
      </c>
      <c r="M25" s="12"/>
      <c r="N25" s="12"/>
      <c r="O25" s="9">
        <f t="shared" si="1"/>
        <v>36850</v>
      </c>
    </row>
    <row r="26" spans="1:17">
      <c r="A26" s="7">
        <v>10</v>
      </c>
      <c r="B26" s="10" t="s">
        <v>24</v>
      </c>
      <c r="C26" s="11">
        <v>17</v>
      </c>
      <c r="D26" s="11"/>
      <c r="E26" s="11"/>
      <c r="F26" s="12"/>
      <c r="G26" s="12"/>
      <c r="H26" s="12"/>
      <c r="I26" s="9">
        <f t="shared" si="0"/>
        <v>21658</v>
      </c>
      <c r="J26" s="12"/>
      <c r="K26" s="12"/>
      <c r="L26" s="12">
        <f t="shared" si="2"/>
        <v>3400</v>
      </c>
      <c r="M26" s="12"/>
      <c r="N26" s="12"/>
      <c r="O26" s="9">
        <f t="shared" si="1"/>
        <v>25058</v>
      </c>
    </row>
    <row r="27" spans="1:17">
      <c r="A27" s="7">
        <v>11</v>
      </c>
      <c r="B27" s="10" t="s">
        <v>25</v>
      </c>
      <c r="C27" s="11">
        <v>87</v>
      </c>
      <c r="D27" s="11">
        <v>85</v>
      </c>
      <c r="E27" s="11">
        <v>35</v>
      </c>
      <c r="F27" s="12"/>
      <c r="G27" s="12"/>
      <c r="H27" s="12">
        <f>10*91*15</f>
        <v>13650</v>
      </c>
      <c r="I27" s="9">
        <f>C27*14*91</f>
        <v>110838</v>
      </c>
      <c r="J27" s="9">
        <f>D27*15*91</f>
        <v>116025</v>
      </c>
      <c r="K27" s="9">
        <f>25*15*91</f>
        <v>34125</v>
      </c>
      <c r="L27" s="12">
        <f t="shared" si="2"/>
        <v>17400</v>
      </c>
      <c r="M27" s="12">
        <f>D27*200</f>
        <v>17000</v>
      </c>
      <c r="N27" s="12">
        <f>E27*200</f>
        <v>7000</v>
      </c>
      <c r="O27" s="9">
        <f t="shared" si="1"/>
        <v>316038</v>
      </c>
    </row>
    <row r="28" spans="1:17">
      <c r="A28" s="7">
        <v>12</v>
      </c>
      <c r="B28" s="10" t="s">
        <v>26</v>
      </c>
      <c r="C28" s="11">
        <v>30</v>
      </c>
      <c r="D28" s="11">
        <v>20</v>
      </c>
      <c r="E28" s="11"/>
      <c r="F28" s="12"/>
      <c r="G28" s="12"/>
      <c r="H28" s="12"/>
      <c r="I28" s="9">
        <f t="shared" si="0"/>
        <v>38220</v>
      </c>
      <c r="J28" s="9">
        <f>D28*15*91</f>
        <v>27300</v>
      </c>
      <c r="K28" s="12"/>
      <c r="L28" s="12">
        <f t="shared" si="2"/>
        <v>6000</v>
      </c>
      <c r="M28" s="12">
        <f>D28*200</f>
        <v>4000</v>
      </c>
      <c r="N28" s="12"/>
      <c r="O28" s="9">
        <f t="shared" si="1"/>
        <v>75520</v>
      </c>
    </row>
    <row r="29" spans="1:17">
      <c r="A29" s="18"/>
      <c r="B29" s="19" t="s">
        <v>6</v>
      </c>
      <c r="C29" s="20">
        <f>C11+C12+C15+C16+C19+C22+C23+C24+C25+C26+C27+C28</f>
        <v>508</v>
      </c>
      <c r="D29" s="20">
        <f t="shared" ref="D29:E29" si="3">D11+D12+D15+D16+D19+D22+D23+D24+D25+D26+D27+D28</f>
        <v>202</v>
      </c>
      <c r="E29" s="20">
        <f t="shared" si="3"/>
        <v>95</v>
      </c>
      <c r="F29" s="21">
        <f>F11+F12+F15+F16+F19+F22+F23+F24+F25+F26+F27+F28</f>
        <v>114660</v>
      </c>
      <c r="G29" s="21">
        <f t="shared" ref="G29:H29" si="4">G11+G12+G15+G16+G19+G22+G23+G24+G25+G26+G27+G28</f>
        <v>66037</v>
      </c>
      <c r="H29" s="21">
        <f t="shared" si="4"/>
        <v>27300</v>
      </c>
      <c r="I29" s="21">
        <f>I11+I12+I15+I16+I19+I22+I23+I24+I25+I26+I27+I28</f>
        <v>532532</v>
      </c>
      <c r="J29" s="21">
        <f t="shared" ref="J29:K29" si="5">J11+J12+J15+J16+J19+J22+J23+J24+J25+J26+J27+J28</f>
        <v>209693</v>
      </c>
      <c r="K29" s="21">
        <f t="shared" si="5"/>
        <v>102375</v>
      </c>
      <c r="L29" s="21">
        <f>L11+L12+L15+L16+L19+L22+L23+L24+L25+L26+L27+L28</f>
        <v>101600</v>
      </c>
      <c r="M29" s="21">
        <f>M11+M12+M15+M16+M19+M22+M23+M24+M25+M26+M27+M28</f>
        <v>40400</v>
      </c>
      <c r="N29" s="21">
        <f>N11+N12+N15+N16+N19+N22+N23+N24+N25+N26+N27+N28</f>
        <v>19000</v>
      </c>
      <c r="O29" s="21">
        <f>O11+O12+O15+O16+O19+O22+O23+O24+O25+O26+O27+O28</f>
        <v>1213597</v>
      </c>
      <c r="Q29" s="29"/>
    </row>
    <row r="30" spans="1:17">
      <c r="Q30" s="29"/>
    </row>
    <row r="31" spans="1:17" ht="14.45" customHeight="1">
      <c r="A31" s="65" t="s">
        <v>38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Q31" s="29"/>
    </row>
    <row r="32" spans="1:17" ht="12.75" customHeight="1">
      <c r="A32" s="66" t="s">
        <v>46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Q32" s="29"/>
    </row>
    <row r="33" spans="1:17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Q33" s="29"/>
    </row>
    <row r="34" spans="1:17">
      <c r="A34" s="65" t="s">
        <v>39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29"/>
    </row>
    <row r="35" spans="1:17" ht="12.75" customHeight="1">
      <c r="A35" s="66" t="s">
        <v>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7" ht="12.75" customHeight="1">
      <c r="A36" s="66" t="s">
        <v>41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Q36" s="29"/>
    </row>
    <row r="37" spans="1:17">
      <c r="A37" s="65" t="s">
        <v>42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7">
      <c r="A38" s="65" t="s">
        <v>43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7">
      <c r="A39" s="65" t="s">
        <v>44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7" ht="14.45" customHeight="1">
      <c r="A40" s="65" t="s">
        <v>45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7">
      <c r="A41" s="65" t="s">
        <v>69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7">
      <c r="A42" s="65" t="s">
        <v>65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7">
      <c r="A43" s="65" t="s">
        <v>66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7">
      <c r="A44" s="65" t="s">
        <v>67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</sheetData>
  <mergeCells count="26">
    <mergeCell ref="A40:O40"/>
    <mergeCell ref="A41:O41"/>
    <mergeCell ref="A42:O42"/>
    <mergeCell ref="A43:O43"/>
    <mergeCell ref="A44:O44"/>
    <mergeCell ref="A35:O35"/>
    <mergeCell ref="A36:O36"/>
    <mergeCell ref="A37:O37"/>
    <mergeCell ref="A38:O38"/>
    <mergeCell ref="A39:O39"/>
    <mergeCell ref="A31:O31"/>
    <mergeCell ref="A32:O33"/>
    <mergeCell ref="A34:O34"/>
    <mergeCell ref="A7:A9"/>
    <mergeCell ref="I8:K8"/>
    <mergeCell ref="A10:O10"/>
    <mergeCell ref="B7:B9"/>
    <mergeCell ref="C7:E8"/>
    <mergeCell ref="L1:O1"/>
    <mergeCell ref="L2:O2"/>
    <mergeCell ref="L3:O3"/>
    <mergeCell ref="L4:O4"/>
    <mergeCell ref="O7:O9"/>
    <mergeCell ref="F7:N7"/>
    <mergeCell ref="F8:H8"/>
    <mergeCell ref="L8:N8"/>
  </mergeCells>
  <pageMargins left="0.7" right="0.7" top="0.75" bottom="0.75" header="0.3" footer="0.3"/>
  <pageSetup paperSize="9" scale="73" orientation="landscape" r:id="rId1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F4" sqref="F4:G4"/>
    </sheetView>
  </sheetViews>
  <sheetFormatPr defaultRowHeight="12.75"/>
  <cols>
    <col min="1" max="1" width="3.5703125" style="23" customWidth="1"/>
    <col min="2" max="2" width="44.85546875" style="23" customWidth="1"/>
    <col min="3" max="3" width="15.5703125" style="23" customWidth="1"/>
    <col min="4" max="4" width="14.85546875" style="23" customWidth="1"/>
    <col min="5" max="5" width="15.85546875" style="23" customWidth="1"/>
    <col min="6" max="6" width="17.5703125" style="23" customWidth="1"/>
    <col min="7" max="7" width="16.85546875" style="23" customWidth="1"/>
    <col min="8" max="256" width="8.85546875" style="23"/>
    <col min="257" max="257" width="5.140625" style="23" customWidth="1"/>
    <col min="258" max="258" width="52.7109375" style="23" customWidth="1"/>
    <col min="259" max="259" width="18.7109375" style="23" customWidth="1"/>
    <col min="260" max="262" width="17.5703125" style="23" customWidth="1"/>
    <col min="263" max="263" width="16.85546875" style="23" customWidth="1"/>
    <col min="264" max="512" width="8.85546875" style="23"/>
    <col min="513" max="513" width="5.140625" style="23" customWidth="1"/>
    <col min="514" max="514" width="52.7109375" style="23" customWidth="1"/>
    <col min="515" max="515" width="18.7109375" style="23" customWidth="1"/>
    <col min="516" max="518" width="17.5703125" style="23" customWidth="1"/>
    <col min="519" max="519" width="16.85546875" style="23" customWidth="1"/>
    <col min="520" max="768" width="8.85546875" style="23"/>
    <col min="769" max="769" width="5.140625" style="23" customWidth="1"/>
    <col min="770" max="770" width="52.7109375" style="23" customWidth="1"/>
    <col min="771" max="771" width="18.7109375" style="23" customWidth="1"/>
    <col min="772" max="774" width="17.5703125" style="23" customWidth="1"/>
    <col min="775" max="775" width="16.85546875" style="23" customWidth="1"/>
    <col min="776" max="1024" width="8.85546875" style="23"/>
    <col min="1025" max="1025" width="5.140625" style="23" customWidth="1"/>
    <col min="1026" max="1026" width="52.7109375" style="23" customWidth="1"/>
    <col min="1027" max="1027" width="18.7109375" style="23" customWidth="1"/>
    <col min="1028" max="1030" width="17.5703125" style="23" customWidth="1"/>
    <col min="1031" max="1031" width="16.85546875" style="23" customWidth="1"/>
    <col min="1032" max="1280" width="8.85546875" style="23"/>
    <col min="1281" max="1281" width="5.140625" style="23" customWidth="1"/>
    <col min="1282" max="1282" width="52.7109375" style="23" customWidth="1"/>
    <col min="1283" max="1283" width="18.7109375" style="23" customWidth="1"/>
    <col min="1284" max="1286" width="17.5703125" style="23" customWidth="1"/>
    <col min="1287" max="1287" width="16.85546875" style="23" customWidth="1"/>
    <col min="1288" max="1536" width="8.85546875" style="23"/>
    <col min="1537" max="1537" width="5.140625" style="23" customWidth="1"/>
    <col min="1538" max="1538" width="52.7109375" style="23" customWidth="1"/>
    <col min="1539" max="1539" width="18.7109375" style="23" customWidth="1"/>
    <col min="1540" max="1542" width="17.5703125" style="23" customWidth="1"/>
    <col min="1543" max="1543" width="16.85546875" style="23" customWidth="1"/>
    <col min="1544" max="1792" width="8.85546875" style="23"/>
    <col min="1793" max="1793" width="5.140625" style="23" customWidth="1"/>
    <col min="1794" max="1794" width="52.7109375" style="23" customWidth="1"/>
    <col min="1795" max="1795" width="18.7109375" style="23" customWidth="1"/>
    <col min="1796" max="1798" width="17.5703125" style="23" customWidth="1"/>
    <col min="1799" max="1799" width="16.85546875" style="23" customWidth="1"/>
    <col min="1800" max="2048" width="8.85546875" style="23"/>
    <col min="2049" max="2049" width="5.140625" style="23" customWidth="1"/>
    <col min="2050" max="2050" width="52.7109375" style="23" customWidth="1"/>
    <col min="2051" max="2051" width="18.7109375" style="23" customWidth="1"/>
    <col min="2052" max="2054" width="17.5703125" style="23" customWidth="1"/>
    <col min="2055" max="2055" width="16.85546875" style="23" customWidth="1"/>
    <col min="2056" max="2304" width="8.85546875" style="23"/>
    <col min="2305" max="2305" width="5.140625" style="23" customWidth="1"/>
    <col min="2306" max="2306" width="52.7109375" style="23" customWidth="1"/>
    <col min="2307" max="2307" width="18.7109375" style="23" customWidth="1"/>
    <col min="2308" max="2310" width="17.5703125" style="23" customWidth="1"/>
    <col min="2311" max="2311" width="16.85546875" style="23" customWidth="1"/>
    <col min="2312" max="2560" width="8.85546875" style="23"/>
    <col min="2561" max="2561" width="5.140625" style="23" customWidth="1"/>
    <col min="2562" max="2562" width="52.7109375" style="23" customWidth="1"/>
    <col min="2563" max="2563" width="18.7109375" style="23" customWidth="1"/>
    <col min="2564" max="2566" width="17.5703125" style="23" customWidth="1"/>
    <col min="2567" max="2567" width="16.85546875" style="23" customWidth="1"/>
    <col min="2568" max="2816" width="8.85546875" style="23"/>
    <col min="2817" max="2817" width="5.140625" style="23" customWidth="1"/>
    <col min="2818" max="2818" width="52.7109375" style="23" customWidth="1"/>
    <col min="2819" max="2819" width="18.7109375" style="23" customWidth="1"/>
    <col min="2820" max="2822" width="17.5703125" style="23" customWidth="1"/>
    <col min="2823" max="2823" width="16.85546875" style="23" customWidth="1"/>
    <col min="2824" max="3072" width="8.85546875" style="23"/>
    <col min="3073" max="3073" width="5.140625" style="23" customWidth="1"/>
    <col min="3074" max="3074" width="52.7109375" style="23" customWidth="1"/>
    <col min="3075" max="3075" width="18.7109375" style="23" customWidth="1"/>
    <col min="3076" max="3078" width="17.5703125" style="23" customWidth="1"/>
    <col min="3079" max="3079" width="16.85546875" style="23" customWidth="1"/>
    <col min="3080" max="3328" width="8.85546875" style="23"/>
    <col min="3329" max="3329" width="5.140625" style="23" customWidth="1"/>
    <col min="3330" max="3330" width="52.7109375" style="23" customWidth="1"/>
    <col min="3331" max="3331" width="18.7109375" style="23" customWidth="1"/>
    <col min="3332" max="3334" width="17.5703125" style="23" customWidth="1"/>
    <col min="3335" max="3335" width="16.85546875" style="23" customWidth="1"/>
    <col min="3336" max="3584" width="8.85546875" style="23"/>
    <col min="3585" max="3585" width="5.140625" style="23" customWidth="1"/>
    <col min="3586" max="3586" width="52.7109375" style="23" customWidth="1"/>
    <col min="3587" max="3587" width="18.7109375" style="23" customWidth="1"/>
    <col min="3588" max="3590" width="17.5703125" style="23" customWidth="1"/>
    <col min="3591" max="3591" width="16.85546875" style="23" customWidth="1"/>
    <col min="3592" max="3840" width="8.85546875" style="23"/>
    <col min="3841" max="3841" width="5.140625" style="23" customWidth="1"/>
    <col min="3842" max="3842" width="52.7109375" style="23" customWidth="1"/>
    <col min="3843" max="3843" width="18.7109375" style="23" customWidth="1"/>
    <col min="3844" max="3846" width="17.5703125" style="23" customWidth="1"/>
    <col min="3847" max="3847" width="16.85546875" style="23" customWidth="1"/>
    <col min="3848" max="4096" width="8.85546875" style="23"/>
    <col min="4097" max="4097" width="5.140625" style="23" customWidth="1"/>
    <col min="4098" max="4098" width="52.7109375" style="23" customWidth="1"/>
    <col min="4099" max="4099" width="18.7109375" style="23" customWidth="1"/>
    <col min="4100" max="4102" width="17.5703125" style="23" customWidth="1"/>
    <col min="4103" max="4103" width="16.85546875" style="23" customWidth="1"/>
    <col min="4104" max="4352" width="8.85546875" style="23"/>
    <col min="4353" max="4353" width="5.140625" style="23" customWidth="1"/>
    <col min="4354" max="4354" width="52.7109375" style="23" customWidth="1"/>
    <col min="4355" max="4355" width="18.7109375" style="23" customWidth="1"/>
    <col min="4356" max="4358" width="17.5703125" style="23" customWidth="1"/>
    <col min="4359" max="4359" width="16.85546875" style="23" customWidth="1"/>
    <col min="4360" max="4608" width="8.85546875" style="23"/>
    <col min="4609" max="4609" width="5.140625" style="23" customWidth="1"/>
    <col min="4610" max="4610" width="52.7109375" style="23" customWidth="1"/>
    <col min="4611" max="4611" width="18.7109375" style="23" customWidth="1"/>
    <col min="4612" max="4614" width="17.5703125" style="23" customWidth="1"/>
    <col min="4615" max="4615" width="16.85546875" style="23" customWidth="1"/>
    <col min="4616" max="4864" width="8.85546875" style="23"/>
    <col min="4865" max="4865" width="5.140625" style="23" customWidth="1"/>
    <col min="4866" max="4866" width="52.7109375" style="23" customWidth="1"/>
    <col min="4867" max="4867" width="18.7109375" style="23" customWidth="1"/>
    <col min="4868" max="4870" width="17.5703125" style="23" customWidth="1"/>
    <col min="4871" max="4871" width="16.85546875" style="23" customWidth="1"/>
    <col min="4872" max="5120" width="8.85546875" style="23"/>
    <col min="5121" max="5121" width="5.140625" style="23" customWidth="1"/>
    <col min="5122" max="5122" width="52.7109375" style="23" customWidth="1"/>
    <col min="5123" max="5123" width="18.7109375" style="23" customWidth="1"/>
    <col min="5124" max="5126" width="17.5703125" style="23" customWidth="1"/>
    <col min="5127" max="5127" width="16.85546875" style="23" customWidth="1"/>
    <col min="5128" max="5376" width="8.85546875" style="23"/>
    <col min="5377" max="5377" width="5.140625" style="23" customWidth="1"/>
    <col min="5378" max="5378" width="52.7109375" style="23" customWidth="1"/>
    <col min="5379" max="5379" width="18.7109375" style="23" customWidth="1"/>
    <col min="5380" max="5382" width="17.5703125" style="23" customWidth="1"/>
    <col min="5383" max="5383" width="16.85546875" style="23" customWidth="1"/>
    <col min="5384" max="5632" width="8.85546875" style="23"/>
    <col min="5633" max="5633" width="5.140625" style="23" customWidth="1"/>
    <col min="5634" max="5634" width="52.7109375" style="23" customWidth="1"/>
    <col min="5635" max="5635" width="18.7109375" style="23" customWidth="1"/>
    <col min="5636" max="5638" width="17.5703125" style="23" customWidth="1"/>
    <col min="5639" max="5639" width="16.85546875" style="23" customWidth="1"/>
    <col min="5640" max="5888" width="8.85546875" style="23"/>
    <col min="5889" max="5889" width="5.140625" style="23" customWidth="1"/>
    <col min="5890" max="5890" width="52.7109375" style="23" customWidth="1"/>
    <col min="5891" max="5891" width="18.7109375" style="23" customWidth="1"/>
    <col min="5892" max="5894" width="17.5703125" style="23" customWidth="1"/>
    <col min="5895" max="5895" width="16.85546875" style="23" customWidth="1"/>
    <col min="5896" max="6144" width="8.85546875" style="23"/>
    <col min="6145" max="6145" width="5.140625" style="23" customWidth="1"/>
    <col min="6146" max="6146" width="52.7109375" style="23" customWidth="1"/>
    <col min="6147" max="6147" width="18.7109375" style="23" customWidth="1"/>
    <col min="6148" max="6150" width="17.5703125" style="23" customWidth="1"/>
    <col min="6151" max="6151" width="16.85546875" style="23" customWidth="1"/>
    <col min="6152" max="6400" width="8.85546875" style="23"/>
    <col min="6401" max="6401" width="5.140625" style="23" customWidth="1"/>
    <col min="6402" max="6402" width="52.7109375" style="23" customWidth="1"/>
    <col min="6403" max="6403" width="18.7109375" style="23" customWidth="1"/>
    <col min="6404" max="6406" width="17.5703125" style="23" customWidth="1"/>
    <col min="6407" max="6407" width="16.85546875" style="23" customWidth="1"/>
    <col min="6408" max="6656" width="8.85546875" style="23"/>
    <col min="6657" max="6657" width="5.140625" style="23" customWidth="1"/>
    <col min="6658" max="6658" width="52.7109375" style="23" customWidth="1"/>
    <col min="6659" max="6659" width="18.7109375" style="23" customWidth="1"/>
    <col min="6660" max="6662" width="17.5703125" style="23" customWidth="1"/>
    <col min="6663" max="6663" width="16.85546875" style="23" customWidth="1"/>
    <col min="6664" max="6912" width="8.85546875" style="23"/>
    <col min="6913" max="6913" width="5.140625" style="23" customWidth="1"/>
    <col min="6914" max="6914" width="52.7109375" style="23" customWidth="1"/>
    <col min="6915" max="6915" width="18.7109375" style="23" customWidth="1"/>
    <col min="6916" max="6918" width="17.5703125" style="23" customWidth="1"/>
    <col min="6919" max="6919" width="16.85546875" style="23" customWidth="1"/>
    <col min="6920" max="7168" width="8.85546875" style="23"/>
    <col min="7169" max="7169" width="5.140625" style="23" customWidth="1"/>
    <col min="7170" max="7170" width="52.7109375" style="23" customWidth="1"/>
    <col min="7171" max="7171" width="18.7109375" style="23" customWidth="1"/>
    <col min="7172" max="7174" width="17.5703125" style="23" customWidth="1"/>
    <col min="7175" max="7175" width="16.85546875" style="23" customWidth="1"/>
    <col min="7176" max="7424" width="8.85546875" style="23"/>
    <col min="7425" max="7425" width="5.140625" style="23" customWidth="1"/>
    <col min="7426" max="7426" width="52.7109375" style="23" customWidth="1"/>
    <col min="7427" max="7427" width="18.7109375" style="23" customWidth="1"/>
    <col min="7428" max="7430" width="17.5703125" style="23" customWidth="1"/>
    <col min="7431" max="7431" width="16.85546875" style="23" customWidth="1"/>
    <col min="7432" max="7680" width="8.85546875" style="23"/>
    <col min="7681" max="7681" width="5.140625" style="23" customWidth="1"/>
    <col min="7682" max="7682" width="52.7109375" style="23" customWidth="1"/>
    <col min="7683" max="7683" width="18.7109375" style="23" customWidth="1"/>
    <col min="7684" max="7686" width="17.5703125" style="23" customWidth="1"/>
    <col min="7687" max="7687" width="16.85546875" style="23" customWidth="1"/>
    <col min="7688" max="7936" width="8.85546875" style="23"/>
    <col min="7937" max="7937" width="5.140625" style="23" customWidth="1"/>
    <col min="7938" max="7938" width="52.7109375" style="23" customWidth="1"/>
    <col min="7939" max="7939" width="18.7109375" style="23" customWidth="1"/>
    <col min="7940" max="7942" width="17.5703125" style="23" customWidth="1"/>
    <col min="7943" max="7943" width="16.85546875" style="23" customWidth="1"/>
    <col min="7944" max="8192" width="8.85546875" style="23"/>
    <col min="8193" max="8193" width="5.140625" style="23" customWidth="1"/>
    <col min="8194" max="8194" width="52.7109375" style="23" customWidth="1"/>
    <col min="8195" max="8195" width="18.7109375" style="23" customWidth="1"/>
    <col min="8196" max="8198" width="17.5703125" style="23" customWidth="1"/>
    <col min="8199" max="8199" width="16.85546875" style="23" customWidth="1"/>
    <col min="8200" max="8448" width="8.85546875" style="23"/>
    <col min="8449" max="8449" width="5.140625" style="23" customWidth="1"/>
    <col min="8450" max="8450" width="52.7109375" style="23" customWidth="1"/>
    <col min="8451" max="8451" width="18.7109375" style="23" customWidth="1"/>
    <col min="8452" max="8454" width="17.5703125" style="23" customWidth="1"/>
    <col min="8455" max="8455" width="16.85546875" style="23" customWidth="1"/>
    <col min="8456" max="8704" width="8.85546875" style="23"/>
    <col min="8705" max="8705" width="5.140625" style="23" customWidth="1"/>
    <col min="8706" max="8706" width="52.7109375" style="23" customWidth="1"/>
    <col min="8707" max="8707" width="18.7109375" style="23" customWidth="1"/>
    <col min="8708" max="8710" width="17.5703125" style="23" customWidth="1"/>
    <col min="8711" max="8711" width="16.85546875" style="23" customWidth="1"/>
    <col min="8712" max="8960" width="8.85546875" style="23"/>
    <col min="8961" max="8961" width="5.140625" style="23" customWidth="1"/>
    <col min="8962" max="8962" width="52.7109375" style="23" customWidth="1"/>
    <col min="8963" max="8963" width="18.7109375" style="23" customWidth="1"/>
    <col min="8964" max="8966" width="17.5703125" style="23" customWidth="1"/>
    <col min="8967" max="8967" width="16.85546875" style="23" customWidth="1"/>
    <col min="8968" max="9216" width="8.85546875" style="23"/>
    <col min="9217" max="9217" width="5.140625" style="23" customWidth="1"/>
    <col min="9218" max="9218" width="52.7109375" style="23" customWidth="1"/>
    <col min="9219" max="9219" width="18.7109375" style="23" customWidth="1"/>
    <col min="9220" max="9222" width="17.5703125" style="23" customWidth="1"/>
    <col min="9223" max="9223" width="16.85546875" style="23" customWidth="1"/>
    <col min="9224" max="9472" width="8.85546875" style="23"/>
    <col min="9473" max="9473" width="5.140625" style="23" customWidth="1"/>
    <col min="9474" max="9474" width="52.7109375" style="23" customWidth="1"/>
    <col min="9475" max="9475" width="18.7109375" style="23" customWidth="1"/>
    <col min="9476" max="9478" width="17.5703125" style="23" customWidth="1"/>
    <col min="9479" max="9479" width="16.85546875" style="23" customWidth="1"/>
    <col min="9480" max="9728" width="8.85546875" style="23"/>
    <col min="9729" max="9729" width="5.140625" style="23" customWidth="1"/>
    <col min="9730" max="9730" width="52.7109375" style="23" customWidth="1"/>
    <col min="9731" max="9731" width="18.7109375" style="23" customWidth="1"/>
    <col min="9732" max="9734" width="17.5703125" style="23" customWidth="1"/>
    <col min="9735" max="9735" width="16.85546875" style="23" customWidth="1"/>
    <col min="9736" max="9984" width="8.85546875" style="23"/>
    <col min="9985" max="9985" width="5.140625" style="23" customWidth="1"/>
    <col min="9986" max="9986" width="52.7109375" style="23" customWidth="1"/>
    <col min="9987" max="9987" width="18.7109375" style="23" customWidth="1"/>
    <col min="9988" max="9990" width="17.5703125" style="23" customWidth="1"/>
    <col min="9991" max="9991" width="16.85546875" style="23" customWidth="1"/>
    <col min="9992" max="10240" width="8.85546875" style="23"/>
    <col min="10241" max="10241" width="5.140625" style="23" customWidth="1"/>
    <col min="10242" max="10242" width="52.7109375" style="23" customWidth="1"/>
    <col min="10243" max="10243" width="18.7109375" style="23" customWidth="1"/>
    <col min="10244" max="10246" width="17.5703125" style="23" customWidth="1"/>
    <col min="10247" max="10247" width="16.85546875" style="23" customWidth="1"/>
    <col min="10248" max="10496" width="8.85546875" style="23"/>
    <col min="10497" max="10497" width="5.140625" style="23" customWidth="1"/>
    <col min="10498" max="10498" width="52.7109375" style="23" customWidth="1"/>
    <col min="10499" max="10499" width="18.7109375" style="23" customWidth="1"/>
    <col min="10500" max="10502" width="17.5703125" style="23" customWidth="1"/>
    <col min="10503" max="10503" width="16.85546875" style="23" customWidth="1"/>
    <col min="10504" max="10752" width="8.85546875" style="23"/>
    <col min="10753" max="10753" width="5.140625" style="23" customWidth="1"/>
    <col min="10754" max="10754" width="52.7109375" style="23" customWidth="1"/>
    <col min="10755" max="10755" width="18.7109375" style="23" customWidth="1"/>
    <col min="10756" max="10758" width="17.5703125" style="23" customWidth="1"/>
    <col min="10759" max="10759" width="16.85546875" style="23" customWidth="1"/>
    <col min="10760" max="11008" width="8.85546875" style="23"/>
    <col min="11009" max="11009" width="5.140625" style="23" customWidth="1"/>
    <col min="11010" max="11010" width="52.7109375" style="23" customWidth="1"/>
    <col min="11011" max="11011" width="18.7109375" style="23" customWidth="1"/>
    <col min="11012" max="11014" width="17.5703125" style="23" customWidth="1"/>
    <col min="11015" max="11015" width="16.85546875" style="23" customWidth="1"/>
    <col min="11016" max="11264" width="8.85546875" style="23"/>
    <col min="11265" max="11265" width="5.140625" style="23" customWidth="1"/>
    <col min="11266" max="11266" width="52.7109375" style="23" customWidth="1"/>
    <col min="11267" max="11267" width="18.7109375" style="23" customWidth="1"/>
    <col min="11268" max="11270" width="17.5703125" style="23" customWidth="1"/>
    <col min="11271" max="11271" width="16.85546875" style="23" customWidth="1"/>
    <col min="11272" max="11520" width="8.85546875" style="23"/>
    <col min="11521" max="11521" width="5.140625" style="23" customWidth="1"/>
    <col min="11522" max="11522" width="52.7109375" style="23" customWidth="1"/>
    <col min="11523" max="11523" width="18.7109375" style="23" customWidth="1"/>
    <col min="11524" max="11526" width="17.5703125" style="23" customWidth="1"/>
    <col min="11527" max="11527" width="16.85546875" style="23" customWidth="1"/>
    <col min="11528" max="11776" width="8.85546875" style="23"/>
    <col min="11777" max="11777" width="5.140625" style="23" customWidth="1"/>
    <col min="11778" max="11778" width="52.7109375" style="23" customWidth="1"/>
    <col min="11779" max="11779" width="18.7109375" style="23" customWidth="1"/>
    <col min="11780" max="11782" width="17.5703125" style="23" customWidth="1"/>
    <col min="11783" max="11783" width="16.85546875" style="23" customWidth="1"/>
    <col min="11784" max="12032" width="8.85546875" style="23"/>
    <col min="12033" max="12033" width="5.140625" style="23" customWidth="1"/>
    <col min="12034" max="12034" width="52.7109375" style="23" customWidth="1"/>
    <col min="12035" max="12035" width="18.7109375" style="23" customWidth="1"/>
    <col min="12036" max="12038" width="17.5703125" style="23" customWidth="1"/>
    <col min="12039" max="12039" width="16.85546875" style="23" customWidth="1"/>
    <col min="12040" max="12288" width="8.85546875" style="23"/>
    <col min="12289" max="12289" width="5.140625" style="23" customWidth="1"/>
    <col min="12290" max="12290" width="52.7109375" style="23" customWidth="1"/>
    <col min="12291" max="12291" width="18.7109375" style="23" customWidth="1"/>
    <col min="12292" max="12294" width="17.5703125" style="23" customWidth="1"/>
    <col min="12295" max="12295" width="16.85546875" style="23" customWidth="1"/>
    <col min="12296" max="12544" width="8.85546875" style="23"/>
    <col min="12545" max="12545" width="5.140625" style="23" customWidth="1"/>
    <col min="12546" max="12546" width="52.7109375" style="23" customWidth="1"/>
    <col min="12547" max="12547" width="18.7109375" style="23" customWidth="1"/>
    <col min="12548" max="12550" width="17.5703125" style="23" customWidth="1"/>
    <col min="12551" max="12551" width="16.85546875" style="23" customWidth="1"/>
    <col min="12552" max="12800" width="8.85546875" style="23"/>
    <col min="12801" max="12801" width="5.140625" style="23" customWidth="1"/>
    <col min="12802" max="12802" width="52.7109375" style="23" customWidth="1"/>
    <col min="12803" max="12803" width="18.7109375" style="23" customWidth="1"/>
    <col min="12804" max="12806" width="17.5703125" style="23" customWidth="1"/>
    <col min="12807" max="12807" width="16.85546875" style="23" customWidth="1"/>
    <col min="12808" max="13056" width="8.85546875" style="23"/>
    <col min="13057" max="13057" width="5.140625" style="23" customWidth="1"/>
    <col min="13058" max="13058" width="52.7109375" style="23" customWidth="1"/>
    <col min="13059" max="13059" width="18.7109375" style="23" customWidth="1"/>
    <col min="13060" max="13062" width="17.5703125" style="23" customWidth="1"/>
    <col min="13063" max="13063" width="16.85546875" style="23" customWidth="1"/>
    <col min="13064" max="13312" width="8.85546875" style="23"/>
    <col min="13313" max="13313" width="5.140625" style="23" customWidth="1"/>
    <col min="13314" max="13314" width="52.7109375" style="23" customWidth="1"/>
    <col min="13315" max="13315" width="18.7109375" style="23" customWidth="1"/>
    <col min="13316" max="13318" width="17.5703125" style="23" customWidth="1"/>
    <col min="13319" max="13319" width="16.85546875" style="23" customWidth="1"/>
    <col min="13320" max="13568" width="8.85546875" style="23"/>
    <col min="13569" max="13569" width="5.140625" style="23" customWidth="1"/>
    <col min="13570" max="13570" width="52.7109375" style="23" customWidth="1"/>
    <col min="13571" max="13571" width="18.7109375" style="23" customWidth="1"/>
    <col min="13572" max="13574" width="17.5703125" style="23" customWidth="1"/>
    <col min="13575" max="13575" width="16.85546875" style="23" customWidth="1"/>
    <col min="13576" max="13824" width="8.85546875" style="23"/>
    <col min="13825" max="13825" width="5.140625" style="23" customWidth="1"/>
    <col min="13826" max="13826" width="52.7109375" style="23" customWidth="1"/>
    <col min="13827" max="13827" width="18.7109375" style="23" customWidth="1"/>
    <col min="13828" max="13830" width="17.5703125" style="23" customWidth="1"/>
    <col min="13831" max="13831" width="16.85546875" style="23" customWidth="1"/>
    <col min="13832" max="14080" width="8.85546875" style="23"/>
    <col min="14081" max="14081" width="5.140625" style="23" customWidth="1"/>
    <col min="14082" max="14082" width="52.7109375" style="23" customWidth="1"/>
    <col min="14083" max="14083" width="18.7109375" style="23" customWidth="1"/>
    <col min="14084" max="14086" width="17.5703125" style="23" customWidth="1"/>
    <col min="14087" max="14087" width="16.85546875" style="23" customWidth="1"/>
    <col min="14088" max="14336" width="8.85546875" style="23"/>
    <col min="14337" max="14337" width="5.140625" style="23" customWidth="1"/>
    <col min="14338" max="14338" width="52.7109375" style="23" customWidth="1"/>
    <col min="14339" max="14339" width="18.7109375" style="23" customWidth="1"/>
    <col min="14340" max="14342" width="17.5703125" style="23" customWidth="1"/>
    <col min="14343" max="14343" width="16.85546875" style="23" customWidth="1"/>
    <col min="14344" max="14592" width="8.85546875" style="23"/>
    <col min="14593" max="14593" width="5.140625" style="23" customWidth="1"/>
    <col min="14594" max="14594" width="52.7109375" style="23" customWidth="1"/>
    <col min="14595" max="14595" width="18.7109375" style="23" customWidth="1"/>
    <col min="14596" max="14598" width="17.5703125" style="23" customWidth="1"/>
    <col min="14599" max="14599" width="16.85546875" style="23" customWidth="1"/>
    <col min="14600" max="14848" width="8.85546875" style="23"/>
    <col min="14849" max="14849" width="5.140625" style="23" customWidth="1"/>
    <col min="14850" max="14850" width="52.7109375" style="23" customWidth="1"/>
    <col min="14851" max="14851" width="18.7109375" style="23" customWidth="1"/>
    <col min="14852" max="14854" width="17.5703125" style="23" customWidth="1"/>
    <col min="14855" max="14855" width="16.85546875" style="23" customWidth="1"/>
    <col min="14856" max="15104" width="8.85546875" style="23"/>
    <col min="15105" max="15105" width="5.140625" style="23" customWidth="1"/>
    <col min="15106" max="15106" width="52.7109375" style="23" customWidth="1"/>
    <col min="15107" max="15107" width="18.7109375" style="23" customWidth="1"/>
    <col min="15108" max="15110" width="17.5703125" style="23" customWidth="1"/>
    <col min="15111" max="15111" width="16.85546875" style="23" customWidth="1"/>
    <col min="15112" max="15360" width="8.85546875" style="23"/>
    <col min="15361" max="15361" width="5.140625" style="23" customWidth="1"/>
    <col min="15362" max="15362" width="52.7109375" style="23" customWidth="1"/>
    <col min="15363" max="15363" width="18.7109375" style="23" customWidth="1"/>
    <col min="15364" max="15366" width="17.5703125" style="23" customWidth="1"/>
    <col min="15367" max="15367" width="16.85546875" style="23" customWidth="1"/>
    <col min="15368" max="15616" width="8.85546875" style="23"/>
    <col min="15617" max="15617" width="5.140625" style="23" customWidth="1"/>
    <col min="15618" max="15618" width="52.7109375" style="23" customWidth="1"/>
    <col min="15619" max="15619" width="18.7109375" style="23" customWidth="1"/>
    <col min="15620" max="15622" width="17.5703125" style="23" customWidth="1"/>
    <col min="15623" max="15623" width="16.85546875" style="23" customWidth="1"/>
    <col min="15624" max="15872" width="8.85546875" style="23"/>
    <col min="15873" max="15873" width="5.140625" style="23" customWidth="1"/>
    <col min="15874" max="15874" width="52.7109375" style="23" customWidth="1"/>
    <col min="15875" max="15875" width="18.7109375" style="23" customWidth="1"/>
    <col min="15876" max="15878" width="17.5703125" style="23" customWidth="1"/>
    <col min="15879" max="15879" width="16.85546875" style="23" customWidth="1"/>
    <col min="15880" max="16128" width="8.85546875" style="23"/>
    <col min="16129" max="16129" width="5.140625" style="23" customWidth="1"/>
    <col min="16130" max="16130" width="52.7109375" style="23" customWidth="1"/>
    <col min="16131" max="16131" width="18.7109375" style="23" customWidth="1"/>
    <col min="16132" max="16134" width="17.5703125" style="23" customWidth="1"/>
    <col min="16135" max="16135" width="16.85546875" style="23" customWidth="1"/>
    <col min="16136" max="16384" width="8.85546875" style="23"/>
  </cols>
  <sheetData>
    <row r="1" spans="1:7">
      <c r="F1" s="62" t="s">
        <v>151</v>
      </c>
      <c r="G1" s="62"/>
    </row>
    <row r="2" spans="1:7">
      <c r="F2" s="62" t="s">
        <v>33</v>
      </c>
      <c r="G2" s="62"/>
    </row>
    <row r="3" spans="1:7">
      <c r="F3" s="62" t="s">
        <v>34</v>
      </c>
      <c r="G3" s="62"/>
    </row>
    <row r="4" spans="1:7">
      <c r="F4" s="62" t="s">
        <v>164</v>
      </c>
      <c r="G4" s="62"/>
    </row>
    <row r="5" spans="1:7">
      <c r="F5" s="32"/>
      <c r="G5" s="32"/>
    </row>
    <row r="6" spans="1:7">
      <c r="A6" s="86" t="s">
        <v>152</v>
      </c>
      <c r="B6" s="86"/>
      <c r="C6" s="86"/>
      <c r="D6" s="86"/>
      <c r="E6" s="86"/>
      <c r="F6" s="86"/>
      <c r="G6" s="86"/>
    </row>
    <row r="8" spans="1:7" s="3" customFormat="1" ht="13.15" customHeight="1">
      <c r="A8" s="67" t="s">
        <v>7</v>
      </c>
      <c r="B8" s="63" t="s">
        <v>0</v>
      </c>
      <c r="C8" s="87" t="s">
        <v>1</v>
      </c>
      <c r="D8" s="63" t="s">
        <v>5</v>
      </c>
      <c r="E8" s="63"/>
      <c r="F8" s="63"/>
      <c r="G8" s="63" t="s">
        <v>6</v>
      </c>
    </row>
    <row r="9" spans="1:7" s="3" customFormat="1" ht="38.25">
      <c r="A9" s="68"/>
      <c r="B9" s="63"/>
      <c r="C9" s="88"/>
      <c r="D9" s="31" t="s">
        <v>9</v>
      </c>
      <c r="E9" s="30" t="s">
        <v>8</v>
      </c>
      <c r="F9" s="91" t="s">
        <v>79</v>
      </c>
      <c r="G9" s="63"/>
    </row>
    <row r="10" spans="1:7" s="3" customFormat="1" ht="25.5">
      <c r="A10" s="69"/>
      <c r="B10" s="63"/>
      <c r="C10" s="89"/>
      <c r="D10" s="30" t="s">
        <v>153</v>
      </c>
      <c r="E10" s="30" t="s">
        <v>154</v>
      </c>
      <c r="F10" s="92"/>
      <c r="G10" s="63"/>
    </row>
    <row r="11" spans="1:7" s="3" customFormat="1">
      <c r="A11" s="73" t="s">
        <v>155</v>
      </c>
      <c r="B11" s="74"/>
      <c r="C11" s="74"/>
      <c r="D11" s="74"/>
      <c r="E11" s="74"/>
      <c r="F11" s="74"/>
      <c r="G11" s="75"/>
    </row>
    <row r="12" spans="1:7">
      <c r="A12" s="7">
        <v>1</v>
      </c>
      <c r="B12" s="10" t="s">
        <v>75</v>
      </c>
      <c r="C12" s="30">
        <v>20</v>
      </c>
      <c r="D12" s="24">
        <f>C12*5*91</f>
        <v>9100</v>
      </c>
      <c r="E12" s="24"/>
      <c r="F12" s="24">
        <f>C12*500</f>
        <v>10000</v>
      </c>
      <c r="G12" s="9">
        <f>D12+F12</f>
        <v>19100</v>
      </c>
    </row>
    <row r="13" spans="1:7">
      <c r="A13" s="7"/>
      <c r="B13" s="10"/>
      <c r="C13" s="25"/>
      <c r="D13" s="26"/>
      <c r="E13" s="26"/>
      <c r="F13" s="26"/>
      <c r="G13" s="9"/>
    </row>
    <row r="14" spans="1:7">
      <c r="A14" s="18"/>
      <c r="B14" s="19" t="s">
        <v>6</v>
      </c>
      <c r="C14" s="27">
        <v>20</v>
      </c>
      <c r="D14" s="28">
        <f>D12</f>
        <v>9100</v>
      </c>
      <c r="E14" s="28"/>
      <c r="F14" s="28">
        <f>F12</f>
        <v>10000</v>
      </c>
      <c r="G14" s="21">
        <f>G12</f>
        <v>19100</v>
      </c>
    </row>
    <row r="16" spans="1:7">
      <c r="A16" s="65" t="s">
        <v>38</v>
      </c>
      <c r="B16" s="65"/>
      <c r="C16" s="65"/>
      <c r="D16" s="65"/>
      <c r="E16" s="65"/>
      <c r="F16" s="65"/>
      <c r="G16" s="65"/>
    </row>
    <row r="17" spans="1:7" ht="13.15" customHeight="1">
      <c r="A17" s="66" t="s">
        <v>156</v>
      </c>
      <c r="B17" s="66"/>
      <c r="C17" s="66"/>
      <c r="D17" s="66"/>
      <c r="E17" s="66"/>
      <c r="F17" s="66"/>
      <c r="G17" s="66"/>
    </row>
    <row r="18" spans="1:7">
      <c r="A18" s="66"/>
      <c r="B18" s="66"/>
      <c r="C18" s="66"/>
      <c r="D18" s="66"/>
      <c r="E18" s="66"/>
      <c r="F18" s="66"/>
      <c r="G18" s="66"/>
    </row>
    <row r="19" spans="1:7">
      <c r="A19" s="93" t="s">
        <v>159</v>
      </c>
      <c r="B19" s="93"/>
      <c r="C19" s="93"/>
      <c r="D19" s="93"/>
      <c r="E19" s="93"/>
      <c r="F19" s="93"/>
      <c r="G19" s="93"/>
    </row>
    <row r="20" spans="1:7" ht="13.15" customHeight="1">
      <c r="A20" s="66" t="s">
        <v>149</v>
      </c>
      <c r="B20" s="66"/>
      <c r="C20" s="66"/>
      <c r="D20" s="66"/>
      <c r="E20" s="66"/>
      <c r="F20" s="66"/>
      <c r="G20" s="66"/>
    </row>
    <row r="21" spans="1:7">
      <c r="A21" s="65" t="s">
        <v>45</v>
      </c>
      <c r="B21" s="65"/>
      <c r="C21" s="65"/>
      <c r="D21" s="65"/>
      <c r="E21" s="65"/>
      <c r="F21" s="65"/>
      <c r="G21" s="65"/>
    </row>
    <row r="22" spans="1:7">
      <c r="A22" s="65" t="s">
        <v>63</v>
      </c>
      <c r="B22" s="65"/>
      <c r="C22" s="65"/>
      <c r="D22" s="65"/>
      <c r="E22" s="65"/>
      <c r="F22" s="65"/>
      <c r="G22" s="65"/>
    </row>
    <row r="23" spans="1:7">
      <c r="A23" s="65" t="s">
        <v>65</v>
      </c>
      <c r="B23" s="65"/>
      <c r="C23" s="65"/>
      <c r="D23" s="65"/>
      <c r="E23" s="65"/>
      <c r="F23" s="65"/>
      <c r="G23" s="65"/>
    </row>
    <row r="24" spans="1:7">
      <c r="A24" s="65" t="s">
        <v>150</v>
      </c>
      <c r="B24" s="65"/>
      <c r="C24" s="65"/>
      <c r="D24" s="65"/>
      <c r="E24" s="65"/>
      <c r="F24" s="65"/>
      <c r="G24" s="65"/>
    </row>
    <row r="25" spans="1:7">
      <c r="A25" s="66" t="s">
        <v>67</v>
      </c>
      <c r="B25" s="66"/>
      <c r="C25" s="66"/>
      <c r="D25" s="66"/>
      <c r="E25" s="66"/>
      <c r="F25" s="66"/>
      <c r="G25" s="66"/>
    </row>
  </sheetData>
  <mergeCells count="21">
    <mergeCell ref="A21:G21"/>
    <mergeCell ref="A22:G22"/>
    <mergeCell ref="A23:G23"/>
    <mergeCell ref="A24:G24"/>
    <mergeCell ref="A25:G25"/>
    <mergeCell ref="A20:G20"/>
    <mergeCell ref="F1:G1"/>
    <mergeCell ref="F2:G2"/>
    <mergeCell ref="F3:G3"/>
    <mergeCell ref="F4:G4"/>
    <mergeCell ref="A6:G6"/>
    <mergeCell ref="A8:A10"/>
    <mergeCell ref="B8:B10"/>
    <mergeCell ref="C8:C10"/>
    <mergeCell ref="D8:F8"/>
    <mergeCell ref="G8:G10"/>
    <mergeCell ref="F9:F10"/>
    <mergeCell ref="A11:G11"/>
    <mergeCell ref="A16:G16"/>
    <mergeCell ref="A17:G18"/>
    <mergeCell ref="A19:G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A9" sqref="A9:G9"/>
    </sheetView>
  </sheetViews>
  <sheetFormatPr defaultColWidth="8.85546875" defaultRowHeight="12.75"/>
  <cols>
    <col min="1" max="1" width="5.140625" style="1" customWidth="1"/>
    <col min="2" max="2" width="40" style="1" customWidth="1"/>
    <col min="3" max="4" width="8.85546875" style="1"/>
    <col min="5" max="6" width="11.42578125" style="1" customWidth="1"/>
    <col min="7" max="7" width="9.85546875" style="1" bestFit="1" customWidth="1"/>
    <col min="8" max="16384" width="8.85546875" style="1"/>
  </cols>
  <sheetData>
    <row r="1" spans="1:7" ht="14.45" customHeight="1">
      <c r="D1" s="62" t="s">
        <v>37</v>
      </c>
      <c r="E1" s="62"/>
      <c r="F1" s="62"/>
      <c r="G1" s="62"/>
    </row>
    <row r="2" spans="1:7" ht="14.45" customHeight="1">
      <c r="D2" s="62" t="s">
        <v>33</v>
      </c>
      <c r="E2" s="62"/>
      <c r="F2" s="62"/>
      <c r="G2" s="62"/>
    </row>
    <row r="3" spans="1:7" ht="14.45" customHeight="1">
      <c r="D3" s="62" t="s">
        <v>34</v>
      </c>
      <c r="E3" s="62"/>
      <c r="F3" s="62"/>
      <c r="G3" s="62"/>
    </row>
    <row r="4" spans="1:7" ht="14.45" customHeight="1">
      <c r="D4" s="62" t="s">
        <v>162</v>
      </c>
      <c r="E4" s="62"/>
      <c r="F4" s="62"/>
      <c r="G4" s="62"/>
    </row>
    <row r="6" spans="1:7" s="3" customFormat="1" ht="14.45" customHeight="1">
      <c r="A6" s="67" t="s">
        <v>7</v>
      </c>
      <c r="B6" s="63" t="s">
        <v>0</v>
      </c>
      <c r="C6" s="63" t="s">
        <v>1</v>
      </c>
      <c r="D6" s="63"/>
      <c r="E6" s="63" t="s">
        <v>5</v>
      </c>
      <c r="F6" s="63"/>
      <c r="G6" s="63" t="s">
        <v>6</v>
      </c>
    </row>
    <row r="7" spans="1:7" s="3" customFormat="1" ht="42.6" customHeight="1">
      <c r="A7" s="68"/>
      <c r="B7" s="63"/>
      <c r="C7" s="63"/>
      <c r="D7" s="63"/>
      <c r="E7" s="63" t="s">
        <v>9</v>
      </c>
      <c r="F7" s="63"/>
      <c r="G7" s="63"/>
    </row>
    <row r="8" spans="1:7" s="3" customFormat="1" ht="51">
      <c r="A8" s="69"/>
      <c r="B8" s="63"/>
      <c r="C8" s="6" t="s">
        <v>29</v>
      </c>
      <c r="D8" s="6" t="s">
        <v>30</v>
      </c>
      <c r="E8" s="6" t="s">
        <v>82</v>
      </c>
      <c r="F8" s="6" t="s">
        <v>83</v>
      </c>
      <c r="G8" s="63"/>
    </row>
    <row r="9" spans="1:7" s="3" customFormat="1" ht="28.15" customHeight="1">
      <c r="A9" s="73" t="s">
        <v>36</v>
      </c>
      <c r="B9" s="74"/>
      <c r="C9" s="74"/>
      <c r="D9" s="74"/>
      <c r="E9" s="74"/>
      <c r="F9" s="74"/>
      <c r="G9" s="75"/>
    </row>
    <row r="10" spans="1:7">
      <c r="A10" s="7">
        <v>1</v>
      </c>
      <c r="B10" s="8" t="s">
        <v>28</v>
      </c>
      <c r="C10" s="6">
        <v>63</v>
      </c>
      <c r="D10" s="6">
        <v>45</v>
      </c>
      <c r="E10" s="9">
        <f>C10*91*5</f>
        <v>28665</v>
      </c>
      <c r="F10" s="9">
        <f>D10*91*5</f>
        <v>20475</v>
      </c>
      <c r="G10" s="9">
        <f>SUM(E10:F10)</f>
        <v>49140</v>
      </c>
    </row>
    <row r="11" spans="1:7">
      <c r="A11" s="7">
        <v>2</v>
      </c>
      <c r="B11" s="10" t="s">
        <v>10</v>
      </c>
      <c r="C11" s="11">
        <f>C12+C13</f>
        <v>71</v>
      </c>
      <c r="D11" s="11">
        <f>D12+D13</f>
        <v>73</v>
      </c>
      <c r="E11" s="12">
        <f>E12+E13</f>
        <v>32305</v>
      </c>
      <c r="F11" s="12">
        <f>F12+F13</f>
        <v>33215</v>
      </c>
      <c r="G11" s="9">
        <f>SUM(E11:F11)</f>
        <v>65520</v>
      </c>
    </row>
    <row r="12" spans="1:7" s="17" customFormat="1" ht="12">
      <c r="A12" s="13"/>
      <c r="B12" s="14" t="s">
        <v>11</v>
      </c>
      <c r="C12" s="15">
        <v>56</v>
      </c>
      <c r="D12" s="15">
        <v>58</v>
      </c>
      <c r="E12" s="22">
        <f t="shared" ref="E12:F14" si="0">C12*91*5</f>
        <v>25480</v>
      </c>
      <c r="F12" s="22">
        <f t="shared" si="0"/>
        <v>26390</v>
      </c>
      <c r="G12" s="16"/>
    </row>
    <row r="13" spans="1:7" s="17" customFormat="1" ht="12">
      <c r="A13" s="13"/>
      <c r="B13" s="14" t="s">
        <v>12</v>
      </c>
      <c r="C13" s="15">
        <v>15</v>
      </c>
      <c r="D13" s="15">
        <v>15</v>
      </c>
      <c r="E13" s="22">
        <f t="shared" si="0"/>
        <v>6825</v>
      </c>
      <c r="F13" s="22">
        <f t="shared" si="0"/>
        <v>6825</v>
      </c>
      <c r="G13" s="16"/>
    </row>
    <row r="14" spans="1:7">
      <c r="A14" s="7">
        <v>3</v>
      </c>
      <c r="B14" s="10" t="s">
        <v>13</v>
      </c>
      <c r="C14" s="11">
        <v>35</v>
      </c>
      <c r="D14" s="11">
        <v>35</v>
      </c>
      <c r="E14" s="9">
        <f t="shared" si="0"/>
        <v>15925</v>
      </c>
      <c r="F14" s="9">
        <f t="shared" si="0"/>
        <v>15925</v>
      </c>
      <c r="G14" s="9">
        <f>SUM(E14:F14)</f>
        <v>31850</v>
      </c>
    </row>
    <row r="15" spans="1:7">
      <c r="A15" s="7">
        <v>4</v>
      </c>
      <c r="B15" s="10" t="s">
        <v>14</v>
      </c>
      <c r="C15" s="11">
        <f>C16+C17</f>
        <v>62</v>
      </c>
      <c r="D15" s="11">
        <f>D16+D17</f>
        <v>62</v>
      </c>
      <c r="E15" s="12">
        <f>E16+E17</f>
        <v>28210</v>
      </c>
      <c r="F15" s="12">
        <f>F16+F17</f>
        <v>28210</v>
      </c>
      <c r="G15" s="9">
        <f>SUM(E15:F15)</f>
        <v>56420</v>
      </c>
    </row>
    <row r="16" spans="1:7" s="17" customFormat="1" ht="12">
      <c r="A16" s="13"/>
      <c r="B16" s="14" t="s">
        <v>15</v>
      </c>
      <c r="C16" s="15">
        <v>52</v>
      </c>
      <c r="D16" s="15">
        <v>52</v>
      </c>
      <c r="E16" s="22">
        <f>C16*91*5</f>
        <v>23660</v>
      </c>
      <c r="F16" s="22">
        <f>D16*91*5</f>
        <v>23660</v>
      </c>
      <c r="G16" s="16"/>
    </row>
    <row r="17" spans="1:7" s="17" customFormat="1" ht="12">
      <c r="A17" s="13"/>
      <c r="B17" s="14" t="s">
        <v>16</v>
      </c>
      <c r="C17" s="15">
        <v>10</v>
      </c>
      <c r="D17" s="15">
        <v>10</v>
      </c>
      <c r="E17" s="22">
        <f>C17*91*5</f>
        <v>4550</v>
      </c>
      <c r="F17" s="22">
        <f>D17*91*5</f>
        <v>4550</v>
      </c>
      <c r="G17" s="16"/>
    </row>
    <row r="18" spans="1:7">
      <c r="A18" s="7">
        <v>5</v>
      </c>
      <c r="B18" s="10" t="s">
        <v>17</v>
      </c>
      <c r="C18" s="11">
        <f>C19+C20</f>
        <v>32</v>
      </c>
      <c r="D18" s="11">
        <f>D19+D20</f>
        <v>32</v>
      </c>
      <c r="E18" s="12">
        <f>E19+E20</f>
        <v>14560</v>
      </c>
      <c r="F18" s="12">
        <f>F19+F20</f>
        <v>14560</v>
      </c>
      <c r="G18" s="9">
        <f>SUM(E18:F18)</f>
        <v>29120</v>
      </c>
    </row>
    <row r="19" spans="1:7">
      <c r="A19" s="7"/>
      <c r="B19" s="14" t="s">
        <v>18</v>
      </c>
      <c r="C19" s="15">
        <v>25</v>
      </c>
      <c r="D19" s="15">
        <v>25</v>
      </c>
      <c r="E19" s="22">
        <f>C19*91*5</f>
        <v>11375</v>
      </c>
      <c r="F19" s="22">
        <f>D19*91*5</f>
        <v>11375</v>
      </c>
      <c r="G19" s="16"/>
    </row>
    <row r="20" spans="1:7">
      <c r="A20" s="7"/>
      <c r="B20" s="14" t="s">
        <v>19</v>
      </c>
      <c r="C20" s="15">
        <v>7</v>
      </c>
      <c r="D20" s="15">
        <v>7</v>
      </c>
      <c r="E20" s="22">
        <f>C20*91*5</f>
        <v>3185</v>
      </c>
      <c r="F20" s="22">
        <f>D20*91*5</f>
        <v>3185</v>
      </c>
      <c r="G20" s="16"/>
    </row>
    <row r="21" spans="1:7">
      <c r="A21" s="7">
        <v>6</v>
      </c>
      <c r="B21" s="10" t="s">
        <v>20</v>
      </c>
      <c r="C21" s="11">
        <v>20</v>
      </c>
      <c r="D21" s="11">
        <v>20</v>
      </c>
      <c r="E21" s="9">
        <f t="shared" ref="E21:F27" si="1">C21*91*5</f>
        <v>9100</v>
      </c>
      <c r="F21" s="9">
        <f t="shared" si="1"/>
        <v>9100</v>
      </c>
      <c r="G21" s="9">
        <f t="shared" ref="G21:G27" si="2">SUM(E21:F21)</f>
        <v>18200</v>
      </c>
    </row>
    <row r="22" spans="1:7">
      <c r="A22" s="7">
        <v>7</v>
      </c>
      <c r="B22" s="10" t="s">
        <v>21</v>
      </c>
      <c r="C22" s="11">
        <v>17</v>
      </c>
      <c r="D22" s="11">
        <v>17</v>
      </c>
      <c r="E22" s="9">
        <f t="shared" si="1"/>
        <v>7735</v>
      </c>
      <c r="F22" s="9">
        <f t="shared" si="1"/>
        <v>7735</v>
      </c>
      <c r="G22" s="9">
        <f t="shared" si="2"/>
        <v>15470</v>
      </c>
    </row>
    <row r="23" spans="1:7">
      <c r="A23" s="7">
        <v>8</v>
      </c>
      <c r="B23" s="10" t="s">
        <v>22</v>
      </c>
      <c r="C23" s="11">
        <v>7</v>
      </c>
      <c r="D23" s="11">
        <v>7</v>
      </c>
      <c r="E23" s="9">
        <f t="shared" si="1"/>
        <v>3185</v>
      </c>
      <c r="F23" s="9">
        <f t="shared" si="1"/>
        <v>3185</v>
      </c>
      <c r="G23" s="9">
        <f t="shared" si="2"/>
        <v>6370</v>
      </c>
    </row>
    <row r="24" spans="1:7">
      <c r="A24" s="7">
        <v>9</v>
      </c>
      <c r="B24" s="10" t="s">
        <v>23</v>
      </c>
      <c r="C24" s="11">
        <v>35</v>
      </c>
      <c r="D24" s="11">
        <v>35</v>
      </c>
      <c r="E24" s="9">
        <f t="shared" si="1"/>
        <v>15925</v>
      </c>
      <c r="F24" s="9">
        <f t="shared" si="1"/>
        <v>15925</v>
      </c>
      <c r="G24" s="9">
        <f t="shared" si="2"/>
        <v>31850</v>
      </c>
    </row>
    <row r="25" spans="1:7">
      <c r="A25" s="7">
        <v>10</v>
      </c>
      <c r="B25" s="10" t="s">
        <v>24</v>
      </c>
      <c r="C25" s="11">
        <v>17</v>
      </c>
      <c r="D25" s="11">
        <v>17</v>
      </c>
      <c r="E25" s="9">
        <f t="shared" si="1"/>
        <v>7735</v>
      </c>
      <c r="F25" s="9">
        <f t="shared" si="1"/>
        <v>7735</v>
      </c>
      <c r="G25" s="9">
        <f t="shared" si="2"/>
        <v>15470</v>
      </c>
    </row>
    <row r="26" spans="1:7">
      <c r="A26" s="7">
        <v>11</v>
      </c>
      <c r="B26" s="10" t="s">
        <v>25</v>
      </c>
      <c r="C26" s="11">
        <v>48</v>
      </c>
      <c r="D26" s="11">
        <v>50</v>
      </c>
      <c r="E26" s="9">
        <f t="shared" si="1"/>
        <v>21840</v>
      </c>
      <c r="F26" s="9">
        <f t="shared" si="1"/>
        <v>22750</v>
      </c>
      <c r="G26" s="9">
        <f t="shared" si="2"/>
        <v>44590</v>
      </c>
    </row>
    <row r="27" spans="1:7">
      <c r="A27" s="7">
        <v>12</v>
      </c>
      <c r="B27" s="10" t="s">
        <v>26</v>
      </c>
      <c r="C27" s="11">
        <v>27</v>
      </c>
      <c r="D27" s="11">
        <v>27</v>
      </c>
      <c r="E27" s="9">
        <f t="shared" si="1"/>
        <v>12285</v>
      </c>
      <c r="F27" s="9">
        <f t="shared" si="1"/>
        <v>12285</v>
      </c>
      <c r="G27" s="9">
        <f t="shared" si="2"/>
        <v>24570</v>
      </c>
    </row>
    <row r="28" spans="1:7">
      <c r="A28" s="18"/>
      <c r="B28" s="19" t="s">
        <v>6</v>
      </c>
      <c r="C28" s="20">
        <f>C10+C11+C14+C15+C18+C21+C22+C23+C24+C25+C26+C27</f>
        <v>434</v>
      </c>
      <c r="D28" s="20">
        <f>D10+D11+D14+D15+D18+D21+D22+D23+D24+D25+D26+D27</f>
        <v>420</v>
      </c>
      <c r="E28" s="21">
        <f>E10+E11+E14+E15+E18+E21+E22+E23+E24+E25+E26+E27</f>
        <v>197470</v>
      </c>
      <c r="F28" s="21">
        <f>F10+F11+F14+F15+F18+F21+F22+F23+F24+F25+F26+F27</f>
        <v>191100</v>
      </c>
      <c r="G28" s="21">
        <f>G10+G11+G14+G15+G18+G21+G22+G23+G24+G25+G26+G27</f>
        <v>388570</v>
      </c>
    </row>
  </sheetData>
  <mergeCells count="11">
    <mergeCell ref="D1:G1"/>
    <mergeCell ref="D2:G2"/>
    <mergeCell ref="D3:G3"/>
    <mergeCell ref="D4:G4"/>
    <mergeCell ref="A9:G9"/>
    <mergeCell ref="A6:A8"/>
    <mergeCell ref="B6:B8"/>
    <mergeCell ref="C6:D7"/>
    <mergeCell ref="E6:F6"/>
    <mergeCell ref="G6:G8"/>
    <mergeCell ref="E7:F7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>
      <pane ySplit="13" topLeftCell="A32" activePane="bottomLeft" state="frozen"/>
      <selection pane="bottomLeft" activeCell="K34" sqref="K34"/>
    </sheetView>
  </sheetViews>
  <sheetFormatPr defaultColWidth="8.85546875" defaultRowHeight="12.75"/>
  <cols>
    <col min="1" max="1" width="5.140625" style="23" customWidth="1"/>
    <col min="2" max="2" width="31.140625" style="23" customWidth="1"/>
    <col min="3" max="3" width="9" style="23" bestFit="1" customWidth="1"/>
    <col min="4" max="4" width="9.7109375" style="23" customWidth="1"/>
    <col min="5" max="7" width="9" style="23" bestFit="1" customWidth="1"/>
    <col min="8" max="8" width="10.7109375" style="23" bestFit="1" customWidth="1"/>
    <col min="9" max="9" width="11.7109375" style="23" bestFit="1" customWidth="1"/>
    <col min="10" max="10" width="10.42578125" style="23" customWidth="1"/>
    <col min="11" max="14" width="10.7109375" style="23" bestFit="1" customWidth="1"/>
    <col min="15" max="16" width="11.7109375" style="23" bestFit="1" customWidth="1"/>
    <col min="17" max="17" width="13.28515625" style="23" bestFit="1" customWidth="1"/>
    <col min="18" max="18" width="11.7109375" style="23" bestFit="1" customWidth="1"/>
    <col min="19" max="16384" width="8.85546875" style="23"/>
  </cols>
  <sheetData>
    <row r="1" spans="1:19">
      <c r="O1" s="62" t="s">
        <v>37</v>
      </c>
      <c r="P1" s="62"/>
      <c r="Q1" s="62"/>
      <c r="R1" s="62"/>
    </row>
    <row r="2" spans="1:19">
      <c r="O2" s="62" t="s">
        <v>33</v>
      </c>
      <c r="P2" s="62"/>
      <c r="Q2" s="62"/>
      <c r="R2" s="62"/>
    </row>
    <row r="3" spans="1:19">
      <c r="O3" s="62" t="s">
        <v>34</v>
      </c>
      <c r="P3" s="62"/>
      <c r="Q3" s="62"/>
      <c r="R3" s="62"/>
    </row>
    <row r="4" spans="1:19">
      <c r="O4" s="62" t="s">
        <v>162</v>
      </c>
      <c r="P4" s="62"/>
      <c r="Q4" s="62"/>
      <c r="R4" s="62"/>
    </row>
    <row r="5" spans="1:19">
      <c r="A5" s="57"/>
      <c r="B5" s="57"/>
      <c r="C5" s="57"/>
      <c r="D5" s="57"/>
      <c r="E5" s="57"/>
      <c r="F5" s="57"/>
      <c r="G5" s="57"/>
      <c r="H5" s="57"/>
      <c r="I5" s="58"/>
      <c r="J5" s="58"/>
      <c r="K5" s="57"/>
      <c r="L5" s="57"/>
      <c r="M5" s="57"/>
      <c r="N5" s="59"/>
      <c r="O5" s="84"/>
      <c r="P5" s="84"/>
      <c r="Q5" s="84"/>
      <c r="R5" s="84"/>
      <c r="S5" s="84"/>
    </row>
    <row r="6" spans="1:19">
      <c r="A6" s="57"/>
      <c r="B6" s="57"/>
      <c r="C6" s="57"/>
      <c r="D6" s="57"/>
      <c r="E6" s="85" t="s">
        <v>88</v>
      </c>
      <c r="F6" s="85"/>
      <c r="G6" s="85"/>
      <c r="H6" s="85"/>
      <c r="I6" s="85"/>
      <c r="J6" s="85"/>
      <c r="K6" s="85"/>
      <c r="L6" s="85"/>
      <c r="M6" s="85"/>
      <c r="N6" s="59"/>
      <c r="O6" s="59"/>
      <c r="P6" s="59"/>
      <c r="Q6" s="59"/>
      <c r="R6" s="59"/>
      <c r="S6" s="59"/>
    </row>
    <row r="7" spans="1:19">
      <c r="A7" s="57"/>
      <c r="B7" s="57"/>
      <c r="C7" s="57"/>
      <c r="D7" s="57"/>
      <c r="E7" s="57"/>
      <c r="F7" s="57"/>
      <c r="G7" s="57"/>
      <c r="H7" s="57"/>
      <c r="I7" s="60"/>
      <c r="J7" s="58"/>
      <c r="K7" s="57"/>
      <c r="L7" s="57"/>
      <c r="M7" s="57"/>
      <c r="N7" s="59"/>
      <c r="O7" s="59"/>
      <c r="P7" s="59"/>
      <c r="Q7" s="59"/>
      <c r="R7" s="59"/>
      <c r="S7" s="59"/>
    </row>
    <row r="8" spans="1:19">
      <c r="A8" s="76" t="s">
        <v>89</v>
      </c>
      <c r="B8" s="77" t="s">
        <v>90</v>
      </c>
      <c r="C8" s="77" t="s">
        <v>91</v>
      </c>
      <c r="D8" s="77" t="s">
        <v>92</v>
      </c>
      <c r="E8" s="77" t="s">
        <v>93</v>
      </c>
      <c r="F8" s="76" t="s">
        <v>94</v>
      </c>
      <c r="G8" s="76"/>
      <c r="H8" s="76" t="s">
        <v>95</v>
      </c>
      <c r="I8" s="76"/>
      <c r="J8" s="76"/>
      <c r="K8" s="76"/>
      <c r="L8" s="76" t="s">
        <v>96</v>
      </c>
      <c r="M8" s="76"/>
      <c r="N8" s="79" t="s">
        <v>97</v>
      </c>
      <c r="O8" s="79"/>
      <c r="P8" s="80" t="s">
        <v>98</v>
      </c>
      <c r="Q8" s="80"/>
      <c r="R8" s="81" t="s">
        <v>99</v>
      </c>
      <c r="S8" s="33"/>
    </row>
    <row r="9" spans="1:19">
      <c r="A9" s="76"/>
      <c r="B9" s="77"/>
      <c r="C9" s="77"/>
      <c r="D9" s="77"/>
      <c r="E9" s="77"/>
      <c r="F9" s="77" t="s">
        <v>100</v>
      </c>
      <c r="G9" s="77" t="s">
        <v>101</v>
      </c>
      <c r="H9" s="76"/>
      <c r="I9" s="76"/>
      <c r="J9" s="76"/>
      <c r="K9" s="76"/>
      <c r="L9" s="76"/>
      <c r="M9" s="76"/>
      <c r="N9" s="79"/>
      <c r="O9" s="79"/>
      <c r="P9" s="80"/>
      <c r="Q9" s="80"/>
      <c r="R9" s="81"/>
      <c r="S9" s="33"/>
    </row>
    <row r="10" spans="1:19">
      <c r="A10" s="76"/>
      <c r="B10" s="77"/>
      <c r="C10" s="77"/>
      <c r="D10" s="77"/>
      <c r="E10" s="77"/>
      <c r="F10" s="77"/>
      <c r="G10" s="77"/>
      <c r="H10" s="77" t="s">
        <v>100</v>
      </c>
      <c r="I10" s="76" t="s">
        <v>102</v>
      </c>
      <c r="J10" s="76" t="s">
        <v>103</v>
      </c>
      <c r="K10" s="77" t="s">
        <v>101</v>
      </c>
      <c r="L10" s="77" t="s">
        <v>100</v>
      </c>
      <c r="M10" s="77" t="s">
        <v>101</v>
      </c>
      <c r="N10" s="82" t="s">
        <v>104</v>
      </c>
      <c r="O10" s="82" t="s">
        <v>105</v>
      </c>
      <c r="P10" s="83" t="s">
        <v>106</v>
      </c>
      <c r="Q10" s="83" t="s">
        <v>105</v>
      </c>
      <c r="R10" s="81"/>
      <c r="S10" s="78"/>
    </row>
    <row r="11" spans="1:19">
      <c r="A11" s="76"/>
      <c r="B11" s="77"/>
      <c r="C11" s="77"/>
      <c r="D11" s="77"/>
      <c r="E11" s="77"/>
      <c r="F11" s="77"/>
      <c r="G11" s="77"/>
      <c r="H11" s="77"/>
      <c r="I11" s="76"/>
      <c r="J11" s="76"/>
      <c r="K11" s="77"/>
      <c r="L11" s="77"/>
      <c r="M11" s="77"/>
      <c r="N11" s="82"/>
      <c r="O11" s="82"/>
      <c r="P11" s="83"/>
      <c r="Q11" s="83"/>
      <c r="R11" s="81"/>
      <c r="S11" s="78"/>
    </row>
    <row r="12" spans="1:19">
      <c r="A12" s="76"/>
      <c r="B12" s="77"/>
      <c r="C12" s="77"/>
      <c r="D12" s="77"/>
      <c r="E12" s="77"/>
      <c r="F12" s="77"/>
      <c r="G12" s="77"/>
      <c r="H12" s="77"/>
      <c r="I12" s="76"/>
      <c r="J12" s="76"/>
      <c r="K12" s="77"/>
      <c r="L12" s="77"/>
      <c r="M12" s="77"/>
      <c r="N12" s="82"/>
      <c r="O12" s="82"/>
      <c r="P12" s="83"/>
      <c r="Q12" s="83"/>
      <c r="R12" s="81"/>
      <c r="S12" s="78"/>
    </row>
    <row r="13" spans="1:19">
      <c r="A13" s="34">
        <v>1</v>
      </c>
      <c r="B13" s="34">
        <v>2</v>
      </c>
      <c r="C13" s="34">
        <v>3</v>
      </c>
      <c r="D13" s="34">
        <v>4</v>
      </c>
      <c r="E13" s="34"/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34">
        <v>11</v>
      </c>
      <c r="M13" s="34">
        <v>12</v>
      </c>
      <c r="N13" s="35"/>
      <c r="O13" s="35"/>
      <c r="P13" s="36"/>
      <c r="Q13" s="36"/>
      <c r="R13" s="37"/>
      <c r="S13" s="38"/>
    </row>
    <row r="14" spans="1:19" ht="25.5">
      <c r="A14" s="54">
        <v>1</v>
      </c>
      <c r="B14" s="39" t="s">
        <v>107</v>
      </c>
      <c r="C14" s="39" t="s">
        <v>108</v>
      </c>
      <c r="D14" s="39" t="s">
        <v>109</v>
      </c>
      <c r="E14" s="39">
        <v>21</v>
      </c>
      <c r="F14" s="39">
        <v>12</v>
      </c>
      <c r="G14" s="39">
        <v>1</v>
      </c>
      <c r="H14" s="39">
        <v>23600</v>
      </c>
      <c r="I14" s="39">
        <f>E14*913</f>
        <v>19173</v>
      </c>
      <c r="J14" s="39">
        <f>H14-I14</f>
        <v>4427</v>
      </c>
      <c r="K14" s="39">
        <v>23600</v>
      </c>
      <c r="L14" s="39">
        <v>13750</v>
      </c>
      <c r="M14" s="39">
        <v>14740</v>
      </c>
      <c r="N14" s="40">
        <v>5144</v>
      </c>
      <c r="O14" s="40">
        <f>N14*F14</f>
        <v>61728</v>
      </c>
      <c r="P14" s="41">
        <f>J14+L14+K14/F14-N14</f>
        <v>14999.666666666668</v>
      </c>
      <c r="Q14" s="42">
        <f t="shared" ref="Q14:Q22" si="0">P14*F14</f>
        <v>179996</v>
      </c>
      <c r="R14" s="43">
        <f>M14</f>
        <v>14740</v>
      </c>
      <c r="S14" s="44"/>
    </row>
    <row r="15" spans="1:19" ht="25.5">
      <c r="A15" s="54">
        <v>2</v>
      </c>
      <c r="B15" s="39" t="s">
        <v>107</v>
      </c>
      <c r="C15" s="39" t="s">
        <v>108</v>
      </c>
      <c r="D15" s="39" t="s">
        <v>110</v>
      </c>
      <c r="E15" s="39">
        <v>21</v>
      </c>
      <c r="F15" s="39">
        <v>12</v>
      </c>
      <c r="G15" s="39">
        <v>1</v>
      </c>
      <c r="H15" s="39">
        <v>23600</v>
      </c>
      <c r="I15" s="39">
        <f t="shared" ref="I15:I21" si="1">E15*913</f>
        <v>19173</v>
      </c>
      <c r="J15" s="39">
        <f t="shared" ref="J15:J21" si="2">H15-I15</f>
        <v>4427</v>
      </c>
      <c r="K15" s="39">
        <v>23600</v>
      </c>
      <c r="L15" s="39">
        <v>13750</v>
      </c>
      <c r="M15" s="39">
        <v>14740</v>
      </c>
      <c r="N15" s="40">
        <v>5144</v>
      </c>
      <c r="O15" s="40">
        <f>N15*F15</f>
        <v>61728</v>
      </c>
      <c r="P15" s="41">
        <f>J15+L15+K15/F15-N15</f>
        <v>14999.666666666668</v>
      </c>
      <c r="Q15" s="42">
        <f t="shared" si="0"/>
        <v>179996</v>
      </c>
      <c r="R15" s="43">
        <f>M15</f>
        <v>14740</v>
      </c>
      <c r="S15" s="44"/>
    </row>
    <row r="16" spans="1:19" ht="38.25">
      <c r="A16" s="54">
        <v>3</v>
      </c>
      <c r="B16" s="39" t="s">
        <v>160</v>
      </c>
      <c r="C16" s="39" t="s">
        <v>111</v>
      </c>
      <c r="D16" s="39" t="s">
        <v>112</v>
      </c>
      <c r="E16" s="39">
        <v>21</v>
      </c>
      <c r="F16" s="39">
        <v>12</v>
      </c>
      <c r="G16" s="39">
        <v>1</v>
      </c>
      <c r="H16" s="39">
        <v>23600</v>
      </c>
      <c r="I16" s="39">
        <f t="shared" si="1"/>
        <v>19173</v>
      </c>
      <c r="J16" s="39">
        <f t="shared" si="2"/>
        <v>4427</v>
      </c>
      <c r="K16" s="39">
        <v>23600</v>
      </c>
      <c r="L16" s="39">
        <v>13750</v>
      </c>
      <c r="M16" s="39">
        <v>14740</v>
      </c>
      <c r="N16" s="40">
        <v>5144</v>
      </c>
      <c r="O16" s="40">
        <f>N16*F16</f>
        <v>61728</v>
      </c>
      <c r="P16" s="41">
        <f>J16+L16+K16/F16-N16</f>
        <v>14999.666666666668</v>
      </c>
      <c r="Q16" s="42">
        <f t="shared" si="0"/>
        <v>179996</v>
      </c>
      <c r="R16" s="43">
        <f>M16</f>
        <v>14740</v>
      </c>
      <c r="S16" s="44"/>
    </row>
    <row r="17" spans="1:19" ht="38.25">
      <c r="A17" s="54">
        <v>4</v>
      </c>
      <c r="B17" s="39" t="s">
        <v>113</v>
      </c>
      <c r="C17" s="39" t="s">
        <v>111</v>
      </c>
      <c r="D17" s="39" t="s">
        <v>114</v>
      </c>
      <c r="E17" s="39">
        <v>21</v>
      </c>
      <c r="F17" s="39">
        <v>10</v>
      </c>
      <c r="G17" s="39">
        <v>0</v>
      </c>
      <c r="H17" s="39">
        <v>22173</v>
      </c>
      <c r="I17" s="39">
        <f t="shared" si="1"/>
        <v>19173</v>
      </c>
      <c r="J17" s="39">
        <f t="shared" si="2"/>
        <v>3000</v>
      </c>
      <c r="K17" s="39">
        <v>0</v>
      </c>
      <c r="L17" s="39">
        <v>0</v>
      </c>
      <c r="M17" s="39">
        <v>0</v>
      </c>
      <c r="N17" s="40" t="s">
        <v>115</v>
      </c>
      <c r="O17" s="40" t="s">
        <v>115</v>
      </c>
      <c r="P17" s="41">
        <f>J17</f>
        <v>3000</v>
      </c>
      <c r="Q17" s="42">
        <f t="shared" si="0"/>
        <v>30000</v>
      </c>
      <c r="R17" s="43" t="s">
        <v>115</v>
      </c>
      <c r="S17" s="44"/>
    </row>
    <row r="18" spans="1:19" ht="38.25">
      <c r="A18" s="54">
        <v>5</v>
      </c>
      <c r="B18" s="39" t="s">
        <v>116</v>
      </c>
      <c r="C18" s="39" t="s">
        <v>111</v>
      </c>
      <c r="D18" s="39" t="s">
        <v>117</v>
      </c>
      <c r="E18" s="39">
        <v>21</v>
      </c>
      <c r="F18" s="39">
        <v>12</v>
      </c>
      <c r="G18" s="39">
        <v>2</v>
      </c>
      <c r="H18" s="45">
        <v>19300</v>
      </c>
      <c r="I18" s="45">
        <f t="shared" si="1"/>
        <v>19173</v>
      </c>
      <c r="J18" s="45">
        <f t="shared" si="2"/>
        <v>127</v>
      </c>
      <c r="K18" s="45">
        <v>0</v>
      </c>
      <c r="L18" s="39">
        <v>4400</v>
      </c>
      <c r="M18" s="39">
        <v>8500</v>
      </c>
      <c r="N18" s="40">
        <f>M18</f>
        <v>8500</v>
      </c>
      <c r="O18" s="40">
        <f>N18*2</f>
        <v>17000</v>
      </c>
      <c r="P18" s="41">
        <f>J18+L18</f>
        <v>4527</v>
      </c>
      <c r="Q18" s="42">
        <f t="shared" si="0"/>
        <v>54324</v>
      </c>
      <c r="R18" s="43" t="s">
        <v>115</v>
      </c>
      <c r="S18" s="44"/>
    </row>
    <row r="19" spans="1:19" ht="38.25">
      <c r="A19" s="54">
        <v>6</v>
      </c>
      <c r="B19" s="39" t="s">
        <v>116</v>
      </c>
      <c r="C19" s="39" t="s">
        <v>111</v>
      </c>
      <c r="D19" s="39" t="s">
        <v>118</v>
      </c>
      <c r="E19" s="39">
        <v>21</v>
      </c>
      <c r="F19" s="39">
        <v>12</v>
      </c>
      <c r="G19" s="39">
        <v>2</v>
      </c>
      <c r="H19" s="45">
        <v>19300</v>
      </c>
      <c r="I19" s="45">
        <f t="shared" si="1"/>
        <v>19173</v>
      </c>
      <c r="J19" s="45">
        <f t="shared" si="2"/>
        <v>127</v>
      </c>
      <c r="K19" s="45">
        <v>0</v>
      </c>
      <c r="L19" s="39">
        <v>4400</v>
      </c>
      <c r="M19" s="39">
        <v>8500</v>
      </c>
      <c r="N19" s="40">
        <f>M19</f>
        <v>8500</v>
      </c>
      <c r="O19" s="40">
        <f>N19*2</f>
        <v>17000</v>
      </c>
      <c r="P19" s="41">
        <f>J19+L19</f>
        <v>4527</v>
      </c>
      <c r="Q19" s="42">
        <f t="shared" si="0"/>
        <v>54324</v>
      </c>
      <c r="R19" s="43" t="s">
        <v>115</v>
      </c>
      <c r="S19" s="44"/>
    </row>
    <row r="20" spans="1:19" ht="38.25">
      <c r="A20" s="54">
        <v>7</v>
      </c>
      <c r="B20" s="39" t="s">
        <v>119</v>
      </c>
      <c r="C20" s="39" t="s">
        <v>111</v>
      </c>
      <c r="D20" s="39" t="s">
        <v>120</v>
      </c>
      <c r="E20" s="39">
        <v>7</v>
      </c>
      <c r="F20" s="39">
        <v>12</v>
      </c>
      <c r="G20" s="39">
        <v>1</v>
      </c>
      <c r="H20" s="39">
        <v>10600</v>
      </c>
      <c r="I20" s="39">
        <f t="shared" si="1"/>
        <v>6391</v>
      </c>
      <c r="J20" s="39">
        <f t="shared" si="2"/>
        <v>4209</v>
      </c>
      <c r="K20" s="39">
        <v>10600</v>
      </c>
      <c r="L20" s="39">
        <v>8140</v>
      </c>
      <c r="M20" s="39">
        <v>8415</v>
      </c>
      <c r="N20" s="40">
        <v>3934</v>
      </c>
      <c r="O20" s="40">
        <f>N20</f>
        <v>3934</v>
      </c>
      <c r="P20" s="41">
        <f>J20+L20+(K20+M20)/F20-N20</f>
        <v>9999.5833333333339</v>
      </c>
      <c r="Q20" s="42">
        <f t="shared" si="0"/>
        <v>119995</v>
      </c>
      <c r="R20" s="43" t="s">
        <v>115</v>
      </c>
      <c r="S20" s="44"/>
    </row>
    <row r="21" spans="1:19" ht="38.25">
      <c r="A21" s="54">
        <v>8</v>
      </c>
      <c r="B21" s="39" t="s">
        <v>121</v>
      </c>
      <c r="C21" s="39" t="s">
        <v>111</v>
      </c>
      <c r="D21" s="39" t="s">
        <v>122</v>
      </c>
      <c r="E21" s="39">
        <v>5</v>
      </c>
      <c r="F21" s="39">
        <v>12</v>
      </c>
      <c r="G21" s="39">
        <v>1</v>
      </c>
      <c r="H21" s="39">
        <v>10600</v>
      </c>
      <c r="I21" s="39">
        <f t="shared" si="1"/>
        <v>4565</v>
      </c>
      <c r="J21" s="39">
        <f t="shared" si="2"/>
        <v>6035</v>
      </c>
      <c r="K21" s="39">
        <v>10600</v>
      </c>
      <c r="L21" s="39">
        <v>6490</v>
      </c>
      <c r="M21" s="39">
        <v>6710</v>
      </c>
      <c r="N21" s="40">
        <v>3968</v>
      </c>
      <c r="O21" s="40">
        <f>N21</f>
        <v>3968</v>
      </c>
      <c r="P21" s="41">
        <f>J21+L21+(K21+M21)/F21-N21</f>
        <v>9999.5</v>
      </c>
      <c r="Q21" s="42">
        <f t="shared" si="0"/>
        <v>119994</v>
      </c>
      <c r="R21" s="43" t="s">
        <v>115</v>
      </c>
      <c r="S21" s="44"/>
    </row>
    <row r="22" spans="1:19" ht="38.25">
      <c r="A22" s="54">
        <v>9</v>
      </c>
      <c r="B22" s="39" t="s">
        <v>161</v>
      </c>
      <c r="C22" s="39" t="s">
        <v>111</v>
      </c>
      <c r="D22" s="39" t="s">
        <v>123</v>
      </c>
      <c r="E22" s="39">
        <v>5</v>
      </c>
      <c r="F22" s="39">
        <v>12</v>
      </c>
      <c r="G22" s="39">
        <v>1</v>
      </c>
      <c r="H22" s="39">
        <v>10600</v>
      </c>
      <c r="I22" s="39">
        <f>E22*913</f>
        <v>4565</v>
      </c>
      <c r="J22" s="39">
        <f>H22-I22</f>
        <v>6035</v>
      </c>
      <c r="K22" s="39">
        <v>10600</v>
      </c>
      <c r="L22" s="39">
        <v>8140</v>
      </c>
      <c r="M22" s="39">
        <v>8415</v>
      </c>
      <c r="N22" s="40">
        <v>5760</v>
      </c>
      <c r="O22" s="40">
        <f>N22</f>
        <v>5760</v>
      </c>
      <c r="P22" s="41">
        <f>J22+L22+(K22+M22)/F22-N22</f>
        <v>9999.5833333333339</v>
      </c>
      <c r="Q22" s="42">
        <f t="shared" si="0"/>
        <v>119995</v>
      </c>
      <c r="R22" s="43" t="s">
        <v>115</v>
      </c>
      <c r="S22" s="44"/>
    </row>
    <row r="23" spans="1:19" ht="38.25">
      <c r="A23" s="54">
        <v>10</v>
      </c>
      <c r="B23" s="39" t="s">
        <v>124</v>
      </c>
      <c r="C23" s="39" t="s">
        <v>111</v>
      </c>
      <c r="D23" s="39" t="s">
        <v>125</v>
      </c>
      <c r="E23" s="39">
        <v>21</v>
      </c>
      <c r="F23" s="39">
        <v>14</v>
      </c>
      <c r="G23" s="39">
        <v>0</v>
      </c>
      <c r="H23" s="46">
        <v>0</v>
      </c>
      <c r="I23" s="46">
        <v>0</v>
      </c>
      <c r="J23" s="39">
        <f>H23-I23</f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7">
        <v>0</v>
      </c>
      <c r="S23" s="44"/>
    </row>
    <row r="24" spans="1:19" ht="38.25">
      <c r="A24" s="54">
        <v>11</v>
      </c>
      <c r="B24" s="39" t="s">
        <v>126</v>
      </c>
      <c r="C24" s="39" t="s">
        <v>111</v>
      </c>
      <c r="D24" s="39" t="s">
        <v>110</v>
      </c>
      <c r="E24" s="39">
        <v>20</v>
      </c>
      <c r="F24" s="39">
        <v>12</v>
      </c>
      <c r="G24" s="39">
        <v>1</v>
      </c>
      <c r="H24" s="46">
        <v>23000</v>
      </c>
      <c r="I24" s="46">
        <v>19173</v>
      </c>
      <c r="J24" s="39">
        <f>H24-I24</f>
        <v>3827</v>
      </c>
      <c r="K24" s="46">
        <v>23000</v>
      </c>
      <c r="L24" s="46">
        <v>13750</v>
      </c>
      <c r="M24" s="46">
        <v>14740</v>
      </c>
      <c r="N24" s="48">
        <v>2739.5</v>
      </c>
      <c r="O24" s="46">
        <f>N24*F24</f>
        <v>32874</v>
      </c>
      <c r="P24" s="46">
        <f>J24+L24+K24/F24-N24</f>
        <v>16754.166666666668</v>
      </c>
      <c r="Q24" s="46">
        <f>P24*F24</f>
        <v>201050</v>
      </c>
      <c r="R24" s="49">
        <f>M24</f>
        <v>14740</v>
      </c>
      <c r="S24" s="44"/>
    </row>
    <row r="25" spans="1:19" ht="38.25">
      <c r="A25" s="54">
        <v>12</v>
      </c>
      <c r="B25" s="39" t="s">
        <v>127</v>
      </c>
      <c r="C25" s="39" t="s">
        <v>111</v>
      </c>
      <c r="D25" s="39" t="s">
        <v>157</v>
      </c>
      <c r="E25" s="39">
        <v>21</v>
      </c>
      <c r="F25" s="39">
        <v>8</v>
      </c>
      <c r="G25" s="39">
        <v>1</v>
      </c>
      <c r="H25" s="46">
        <v>23600</v>
      </c>
      <c r="I25" s="46">
        <f>E25*913</f>
        <v>19173</v>
      </c>
      <c r="J25" s="39">
        <f>H25-I25</f>
        <v>4427</v>
      </c>
      <c r="K25" s="46">
        <v>23600</v>
      </c>
      <c r="L25" s="46">
        <v>11500</v>
      </c>
      <c r="M25" s="46">
        <v>11800</v>
      </c>
      <c r="N25" s="50" t="s">
        <v>115</v>
      </c>
      <c r="O25" s="50" t="s">
        <v>115</v>
      </c>
      <c r="P25" s="51">
        <f>J25+L25+K25/F25</f>
        <v>18877</v>
      </c>
      <c r="Q25" s="50">
        <f>P25*F25</f>
        <v>151016</v>
      </c>
      <c r="R25" s="49">
        <f>M25</f>
        <v>11800</v>
      </c>
      <c r="S25" s="44"/>
    </row>
    <row r="26" spans="1:19">
      <c r="A26" s="41"/>
      <c r="B26" s="41" t="s">
        <v>128</v>
      </c>
      <c r="C26" s="41"/>
      <c r="D26" s="41"/>
      <c r="E26" s="41"/>
      <c r="F26" s="41">
        <f>SUM(F14:F25)</f>
        <v>140</v>
      </c>
      <c r="G26" s="41">
        <f>SUM(G14:G25)</f>
        <v>12</v>
      </c>
      <c r="H26" s="41"/>
      <c r="I26" s="41">
        <f>SUM(I14:I25)</f>
        <v>168905</v>
      </c>
      <c r="J26" s="41"/>
      <c r="K26" s="41"/>
      <c r="L26" s="41"/>
      <c r="M26" s="41"/>
      <c r="N26" s="40">
        <f>SUM(N14:N25)</f>
        <v>48833.5</v>
      </c>
      <c r="O26" s="40">
        <f>SUM(O14:O25)</f>
        <v>265720</v>
      </c>
      <c r="P26" s="42">
        <f>SUM(P14:P25)</f>
        <v>122682.83333333333</v>
      </c>
      <c r="Q26" s="42">
        <f>SUM(Q14:Q25)</f>
        <v>1390686</v>
      </c>
      <c r="R26" s="52">
        <f>SUM(R14:R25)</f>
        <v>70760</v>
      </c>
      <c r="S26" s="53"/>
    </row>
    <row r="27" spans="1:19" ht="25.5">
      <c r="A27" s="54">
        <v>13</v>
      </c>
      <c r="B27" s="39" t="s">
        <v>107</v>
      </c>
      <c r="C27" s="39" t="s">
        <v>129</v>
      </c>
      <c r="D27" s="46" t="s">
        <v>130</v>
      </c>
      <c r="E27" s="39">
        <v>21</v>
      </c>
      <c r="F27" s="39">
        <v>24</v>
      </c>
      <c r="G27" s="39">
        <v>2</v>
      </c>
      <c r="H27" s="39">
        <v>23600</v>
      </c>
      <c r="I27" s="39">
        <v>23600</v>
      </c>
      <c r="J27" s="39">
        <f>I27-H27</f>
        <v>0</v>
      </c>
      <c r="K27" s="39">
        <f>23600*G27</f>
        <v>47200</v>
      </c>
      <c r="L27" s="39">
        <f>13750*0.1</f>
        <v>1375</v>
      </c>
      <c r="M27" s="39">
        <v>14740</v>
      </c>
      <c r="N27" s="40">
        <v>23600</v>
      </c>
      <c r="O27" s="40">
        <f>N27*G27</f>
        <v>47200</v>
      </c>
      <c r="P27" s="41">
        <v>1375</v>
      </c>
      <c r="Q27" s="42">
        <f>P27*F27</f>
        <v>33000</v>
      </c>
      <c r="R27" s="43">
        <f>M27*2</f>
        <v>29480</v>
      </c>
      <c r="S27" s="53"/>
    </row>
    <row r="28" spans="1:19" ht="25.5">
      <c r="A28" s="54">
        <v>14</v>
      </c>
      <c r="B28" s="39" t="s">
        <v>131</v>
      </c>
      <c r="C28" s="39" t="s">
        <v>129</v>
      </c>
      <c r="D28" s="46" t="s">
        <v>132</v>
      </c>
      <c r="E28" s="39">
        <v>21</v>
      </c>
      <c r="F28" s="39">
        <v>12</v>
      </c>
      <c r="G28" s="39">
        <v>2</v>
      </c>
      <c r="H28" s="39">
        <v>19300</v>
      </c>
      <c r="I28" s="39">
        <v>19300</v>
      </c>
      <c r="J28" s="39">
        <f>I28-H28</f>
        <v>0</v>
      </c>
      <c r="K28" s="39">
        <v>0</v>
      </c>
      <c r="L28" s="39">
        <f>4400*0.1</f>
        <v>440</v>
      </c>
      <c r="M28" s="39">
        <v>8500</v>
      </c>
      <c r="N28" s="40">
        <v>4250</v>
      </c>
      <c r="O28" s="40">
        <f>N28*G28</f>
        <v>8500</v>
      </c>
      <c r="P28" s="41">
        <f>L28</f>
        <v>440</v>
      </c>
      <c r="Q28" s="42">
        <f>P28*F28</f>
        <v>5280</v>
      </c>
      <c r="R28" s="43" t="s">
        <v>115</v>
      </c>
      <c r="S28" s="53"/>
    </row>
    <row r="29" spans="1:19" ht="25.5">
      <c r="A29" s="54">
        <v>15</v>
      </c>
      <c r="B29" s="39" t="s">
        <v>116</v>
      </c>
      <c r="C29" s="39" t="s">
        <v>129</v>
      </c>
      <c r="D29" s="46" t="s">
        <v>133</v>
      </c>
      <c r="E29" s="39">
        <v>21</v>
      </c>
      <c r="F29" s="39">
        <v>24</v>
      </c>
      <c r="G29" s="39">
        <v>2</v>
      </c>
      <c r="H29" s="39">
        <v>19300</v>
      </c>
      <c r="I29" s="39">
        <v>19300</v>
      </c>
      <c r="J29" s="39">
        <f>I29-H29</f>
        <v>0</v>
      </c>
      <c r="K29" s="39">
        <v>0</v>
      </c>
      <c r="L29" s="39">
        <f>4400*0.1</f>
        <v>440</v>
      </c>
      <c r="M29" s="39">
        <v>8500</v>
      </c>
      <c r="N29" s="40">
        <v>4250</v>
      </c>
      <c r="O29" s="40">
        <f>N29*G29</f>
        <v>8500</v>
      </c>
      <c r="P29" s="41">
        <f>L29</f>
        <v>440</v>
      </c>
      <c r="Q29" s="42">
        <f>P29*F29</f>
        <v>10560</v>
      </c>
      <c r="R29" s="43" t="s">
        <v>115</v>
      </c>
      <c r="S29" s="53"/>
    </row>
    <row r="30" spans="1:19" ht="25.5">
      <c r="A30" s="55">
        <v>16</v>
      </c>
      <c r="B30" s="39" t="s">
        <v>134</v>
      </c>
      <c r="C30" s="39" t="s">
        <v>129</v>
      </c>
      <c r="D30" s="39" t="s">
        <v>135</v>
      </c>
      <c r="E30" s="39">
        <v>21</v>
      </c>
      <c r="F30" s="39">
        <v>12</v>
      </c>
      <c r="G30" s="39">
        <v>0</v>
      </c>
      <c r="H30" s="39">
        <v>0</v>
      </c>
      <c r="I30" s="39">
        <v>0</v>
      </c>
      <c r="J30" s="39">
        <v>0</v>
      </c>
      <c r="K30" s="39"/>
      <c r="L30" s="39">
        <v>0</v>
      </c>
      <c r="M30" s="39">
        <v>0</v>
      </c>
      <c r="N30" s="40" t="s">
        <v>115</v>
      </c>
      <c r="O30" s="40" t="s">
        <v>115</v>
      </c>
      <c r="P30" s="40" t="s">
        <v>115</v>
      </c>
      <c r="Q30" s="40" t="s">
        <v>115</v>
      </c>
      <c r="R30" s="43" t="s">
        <v>115</v>
      </c>
      <c r="S30" s="53"/>
    </row>
    <row r="31" spans="1:19">
      <c r="A31" s="41"/>
      <c r="B31" s="41" t="s">
        <v>128</v>
      </c>
      <c r="C31" s="41"/>
      <c r="D31" s="41"/>
      <c r="E31" s="41"/>
      <c r="F31" s="41">
        <f>SUM(F27:F30)</f>
        <v>72</v>
      </c>
      <c r="G31" s="41">
        <f>SUM(G27:G30)</f>
        <v>6</v>
      </c>
      <c r="H31" s="41"/>
      <c r="I31" s="41">
        <f>SUM(I27:I30)</f>
        <v>62200</v>
      </c>
      <c r="J31" s="41"/>
      <c r="K31" s="41"/>
      <c r="L31" s="41"/>
      <c r="M31" s="41"/>
      <c r="N31" s="42">
        <f>SUM(N27:N30)</f>
        <v>32100</v>
      </c>
      <c r="O31" s="42">
        <f>SUM(O27:O30)</f>
        <v>64200</v>
      </c>
      <c r="P31" s="42">
        <f>SUM(P27:P30)</f>
        <v>2255</v>
      </c>
      <c r="Q31" s="42">
        <f>SUM(Q27:Q30)</f>
        <v>48840</v>
      </c>
      <c r="R31" s="61">
        <f>SUM(R27:R30)</f>
        <v>29480</v>
      </c>
      <c r="S31" s="53"/>
    </row>
    <row r="32" spans="1:19" ht="38.25">
      <c r="A32" s="54">
        <v>17</v>
      </c>
      <c r="B32" s="39" t="s">
        <v>136</v>
      </c>
      <c r="C32" s="39" t="s">
        <v>137</v>
      </c>
      <c r="D32" s="39" t="s">
        <v>138</v>
      </c>
      <c r="E32" s="39">
        <v>21</v>
      </c>
      <c r="F32" s="39">
        <v>2</v>
      </c>
      <c r="G32" s="39">
        <v>0</v>
      </c>
      <c r="H32" s="39" t="s">
        <v>115</v>
      </c>
      <c r="I32" s="39" t="s">
        <v>115</v>
      </c>
      <c r="J32" s="39" t="s">
        <v>115</v>
      </c>
      <c r="K32" s="39" t="s">
        <v>115</v>
      </c>
      <c r="L32" s="39" t="s">
        <v>115</v>
      </c>
      <c r="M32" s="39" t="s">
        <v>115</v>
      </c>
      <c r="N32" s="39" t="s">
        <v>115</v>
      </c>
      <c r="O32" s="39" t="s">
        <v>115</v>
      </c>
      <c r="P32" s="39" t="s">
        <v>115</v>
      </c>
      <c r="Q32" s="39" t="s">
        <v>115</v>
      </c>
      <c r="R32" s="56" t="s">
        <v>115</v>
      </c>
      <c r="S32" s="53"/>
    </row>
    <row r="33" spans="1:19" ht="38.25">
      <c r="A33" s="54">
        <v>18</v>
      </c>
      <c r="B33" s="39" t="s">
        <v>139</v>
      </c>
      <c r="C33" s="39" t="s">
        <v>137</v>
      </c>
      <c r="D33" s="39" t="s">
        <v>140</v>
      </c>
      <c r="E33" s="39">
        <v>21</v>
      </c>
      <c r="F33" s="39">
        <v>1</v>
      </c>
      <c r="G33" s="39" t="s">
        <v>115</v>
      </c>
      <c r="H33" s="39">
        <v>0</v>
      </c>
      <c r="I33" s="39">
        <v>0</v>
      </c>
      <c r="J33" s="39">
        <v>0</v>
      </c>
      <c r="K33" s="39">
        <v>0</v>
      </c>
      <c r="L33" s="39">
        <v>15000</v>
      </c>
      <c r="M33" s="39">
        <v>0</v>
      </c>
      <c r="N33" s="39">
        <v>0</v>
      </c>
      <c r="O33" s="39">
        <v>0</v>
      </c>
      <c r="P33" s="39">
        <f>L33</f>
        <v>15000</v>
      </c>
      <c r="Q33" s="39">
        <v>0</v>
      </c>
      <c r="R33" s="39">
        <v>0</v>
      </c>
      <c r="S33" s="53"/>
    </row>
    <row r="34" spans="1:19" ht="38.25">
      <c r="A34" s="54">
        <v>19</v>
      </c>
      <c r="B34" s="39" t="s">
        <v>139</v>
      </c>
      <c r="C34" s="39" t="s">
        <v>137</v>
      </c>
      <c r="D34" s="39" t="s">
        <v>141</v>
      </c>
      <c r="E34" s="39">
        <v>21</v>
      </c>
      <c r="F34" s="39">
        <v>1</v>
      </c>
      <c r="G34" s="39" t="s">
        <v>115</v>
      </c>
      <c r="H34" s="39">
        <v>0</v>
      </c>
      <c r="I34" s="39">
        <v>0</v>
      </c>
      <c r="J34" s="39">
        <v>0</v>
      </c>
      <c r="K34" s="39">
        <v>0</v>
      </c>
      <c r="L34" s="39">
        <v>34600</v>
      </c>
      <c r="M34" s="39">
        <v>0</v>
      </c>
      <c r="N34" s="39">
        <v>0</v>
      </c>
      <c r="O34" s="39">
        <v>0</v>
      </c>
      <c r="P34" s="39">
        <f>L34</f>
        <v>34600</v>
      </c>
      <c r="Q34" s="39">
        <v>0</v>
      </c>
      <c r="R34" s="39">
        <v>0</v>
      </c>
      <c r="S34" s="53"/>
    </row>
    <row r="35" spans="1:19" ht="38.25">
      <c r="A35" s="54">
        <v>20</v>
      </c>
      <c r="B35" s="39" t="s">
        <v>139</v>
      </c>
      <c r="C35" s="39" t="s">
        <v>137</v>
      </c>
      <c r="D35" s="39" t="s">
        <v>158</v>
      </c>
      <c r="E35" s="39">
        <v>21</v>
      </c>
      <c r="F35" s="39">
        <v>1</v>
      </c>
      <c r="G35" s="39" t="s">
        <v>115</v>
      </c>
      <c r="H35" s="39">
        <v>0</v>
      </c>
      <c r="I35" s="39">
        <v>0</v>
      </c>
      <c r="J35" s="39">
        <v>0</v>
      </c>
      <c r="K35" s="39">
        <v>0</v>
      </c>
      <c r="L35" s="39">
        <v>15000</v>
      </c>
      <c r="M35" s="39">
        <v>0</v>
      </c>
      <c r="N35" s="39">
        <v>0</v>
      </c>
      <c r="O35" s="39">
        <v>0</v>
      </c>
      <c r="P35" s="39">
        <f>L35</f>
        <v>15000</v>
      </c>
      <c r="Q35" s="39">
        <v>0</v>
      </c>
      <c r="R35" s="39">
        <v>0</v>
      </c>
      <c r="S35" s="53"/>
    </row>
    <row r="36" spans="1:19">
      <c r="A36" s="42"/>
      <c r="B36" s="42" t="s">
        <v>142</v>
      </c>
      <c r="C36" s="42"/>
      <c r="D36" s="42"/>
      <c r="E36" s="42"/>
      <c r="F36" s="42">
        <f>F26+F31+F32</f>
        <v>214</v>
      </c>
      <c r="G36" s="42">
        <f>SUM(G26+G31)</f>
        <v>18</v>
      </c>
      <c r="H36" s="42"/>
      <c r="I36" s="42">
        <f>SUM(I26+I31)</f>
        <v>231105</v>
      </c>
      <c r="J36" s="42"/>
      <c r="K36" s="42"/>
      <c r="L36" s="42"/>
      <c r="M36" s="42"/>
      <c r="N36" s="42">
        <f>SUM(N31,N26)</f>
        <v>80933.5</v>
      </c>
      <c r="O36" s="42">
        <f>SUM(O26)+O31</f>
        <v>329920</v>
      </c>
      <c r="P36" s="42">
        <f>SUM(P26)+P31</f>
        <v>124937.83333333333</v>
      </c>
      <c r="Q36" s="42">
        <f>SUM(Q26)+Q31</f>
        <v>1439526</v>
      </c>
      <c r="R36" s="61">
        <f>SUM(R31)+R26</f>
        <v>100240</v>
      </c>
      <c r="S36" s="53"/>
    </row>
  </sheetData>
  <mergeCells count="30">
    <mergeCell ref="O1:R1"/>
    <mergeCell ref="O2:R2"/>
    <mergeCell ref="O3:R3"/>
    <mergeCell ref="O4:R4"/>
    <mergeCell ref="M10:M12"/>
    <mergeCell ref="N10:N12"/>
    <mergeCell ref="O10:O12"/>
    <mergeCell ref="P10:P12"/>
    <mergeCell ref="Q10:Q12"/>
    <mergeCell ref="O5:S5"/>
    <mergeCell ref="E6:M6"/>
    <mergeCell ref="S10:S12"/>
    <mergeCell ref="N8:O9"/>
    <mergeCell ref="P8:Q9"/>
    <mergeCell ref="R8:R12"/>
    <mergeCell ref="F9:F12"/>
    <mergeCell ref="G9:G12"/>
    <mergeCell ref="H10:H12"/>
    <mergeCell ref="I10:I12"/>
    <mergeCell ref="J10:J12"/>
    <mergeCell ref="K10:K12"/>
    <mergeCell ref="L10:L12"/>
    <mergeCell ref="F8:G8"/>
    <mergeCell ref="H8:K9"/>
    <mergeCell ref="L8:M9"/>
    <mergeCell ref="A8:A12"/>
    <mergeCell ref="B8:B12"/>
    <mergeCell ref="C8:C12"/>
    <mergeCell ref="D8:D12"/>
    <mergeCell ref="E8:E12"/>
  </mergeCells>
  <pageMargins left="0.7" right="0.7" top="0.75" bottom="0.75" header="0.3" footer="0.3"/>
  <pageSetup paperSize="9" scale="62" orientation="landscape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Normal="100" workbookViewId="0">
      <selection activeCell="A11" sqref="A11:H11"/>
    </sheetView>
  </sheetViews>
  <sheetFormatPr defaultColWidth="8.85546875" defaultRowHeight="12.75"/>
  <cols>
    <col min="1" max="1" width="5.140625" style="23" customWidth="1"/>
    <col min="2" max="2" width="52.7109375" style="23" customWidth="1"/>
    <col min="3" max="4" width="13.5703125" style="23" customWidth="1"/>
    <col min="5" max="8" width="17.5703125" style="23" customWidth="1"/>
    <col min="9" max="16384" width="8.85546875" style="23"/>
  </cols>
  <sheetData>
    <row r="1" spans="1:8">
      <c r="G1" s="62" t="s">
        <v>47</v>
      </c>
      <c r="H1" s="62"/>
    </row>
    <row r="2" spans="1:8">
      <c r="G2" s="62" t="s">
        <v>33</v>
      </c>
      <c r="H2" s="62"/>
    </row>
    <row r="3" spans="1:8">
      <c r="G3" s="62" t="s">
        <v>34</v>
      </c>
      <c r="H3" s="62"/>
    </row>
    <row r="4" spans="1:8">
      <c r="G4" s="62" t="s">
        <v>35</v>
      </c>
      <c r="H4" s="62"/>
    </row>
    <row r="5" spans="1:8">
      <c r="G5" s="2"/>
      <c r="H5" s="2"/>
    </row>
    <row r="6" spans="1:8" ht="14.45" customHeight="1">
      <c r="A6" s="86" t="s">
        <v>48</v>
      </c>
      <c r="B6" s="86"/>
      <c r="C6" s="86"/>
      <c r="D6" s="86"/>
      <c r="E6" s="86"/>
      <c r="F6" s="86"/>
      <c r="G6" s="86"/>
      <c r="H6" s="86"/>
    </row>
    <row r="8" spans="1:8" s="3" customFormat="1" ht="13.15" customHeight="1">
      <c r="A8" s="67" t="s">
        <v>7</v>
      </c>
      <c r="B8" s="63" t="s">
        <v>0</v>
      </c>
      <c r="C8" s="67" t="s">
        <v>1</v>
      </c>
      <c r="D8" s="67" t="s">
        <v>54</v>
      </c>
      <c r="E8" s="63" t="s">
        <v>5</v>
      </c>
      <c r="F8" s="63"/>
      <c r="G8" s="63"/>
      <c r="H8" s="63" t="s">
        <v>6</v>
      </c>
    </row>
    <row r="9" spans="1:8" s="3" customFormat="1" ht="54.6" customHeight="1">
      <c r="A9" s="68"/>
      <c r="B9" s="63"/>
      <c r="C9" s="68"/>
      <c r="D9" s="68"/>
      <c r="E9" s="6" t="s">
        <v>9</v>
      </c>
      <c r="F9" s="4" t="s">
        <v>8</v>
      </c>
      <c r="G9" s="5" t="s">
        <v>79</v>
      </c>
      <c r="H9" s="63"/>
    </row>
    <row r="10" spans="1:8" s="3" customFormat="1" ht="38.25">
      <c r="A10" s="69"/>
      <c r="B10" s="63"/>
      <c r="C10" s="69"/>
      <c r="D10" s="69"/>
      <c r="E10" s="4" t="s">
        <v>86</v>
      </c>
      <c r="F10" s="4" t="s">
        <v>86</v>
      </c>
      <c r="G10" s="4" t="s">
        <v>49</v>
      </c>
      <c r="H10" s="63"/>
    </row>
    <row r="11" spans="1:8" s="3" customFormat="1">
      <c r="A11" s="73" t="s">
        <v>50</v>
      </c>
      <c r="B11" s="74"/>
      <c r="C11" s="74"/>
      <c r="D11" s="74"/>
      <c r="E11" s="74"/>
      <c r="F11" s="74"/>
      <c r="G11" s="74"/>
      <c r="H11" s="75"/>
    </row>
    <row r="12" spans="1:8">
      <c r="A12" s="7">
        <v>1</v>
      </c>
      <c r="B12" s="10" t="s">
        <v>21</v>
      </c>
      <c r="C12" s="4">
        <v>10</v>
      </c>
      <c r="D12" s="4">
        <v>1</v>
      </c>
      <c r="E12" s="24">
        <f>11*7*196.5</f>
        <v>15130.5</v>
      </c>
      <c r="F12" s="24"/>
      <c r="G12" s="24">
        <v>5000</v>
      </c>
      <c r="H12" s="9">
        <f>E12+G12</f>
        <v>20130.5</v>
      </c>
    </row>
    <row r="13" spans="1:8">
      <c r="A13" s="7"/>
      <c r="B13" s="10"/>
      <c r="C13" s="25"/>
      <c r="D13" s="25"/>
      <c r="E13" s="26"/>
      <c r="F13" s="26"/>
      <c r="G13" s="26"/>
      <c r="H13" s="9"/>
    </row>
    <row r="14" spans="1:8">
      <c r="A14" s="18"/>
      <c r="B14" s="19" t="s">
        <v>6</v>
      </c>
      <c r="C14" s="27">
        <v>10</v>
      </c>
      <c r="D14" s="27">
        <f>D12</f>
        <v>1</v>
      </c>
      <c r="E14" s="28">
        <f>E12</f>
        <v>15130.5</v>
      </c>
      <c r="F14" s="28"/>
      <c r="G14" s="28">
        <f t="shared" ref="G14:H14" si="0">G12</f>
        <v>5000</v>
      </c>
      <c r="H14" s="21">
        <f t="shared" si="0"/>
        <v>20130.5</v>
      </c>
    </row>
    <row r="16" spans="1:8" ht="14.45" customHeight="1">
      <c r="A16" s="65" t="s">
        <v>38</v>
      </c>
      <c r="B16" s="65"/>
      <c r="C16" s="65"/>
      <c r="D16" s="65"/>
      <c r="E16" s="65"/>
      <c r="F16" s="65"/>
      <c r="G16" s="65"/>
      <c r="H16" s="65"/>
    </row>
    <row r="17" spans="1:8" ht="13.15" customHeight="1">
      <c r="A17" s="66" t="s">
        <v>51</v>
      </c>
      <c r="B17" s="66"/>
      <c r="C17" s="66"/>
      <c r="D17" s="66"/>
      <c r="E17" s="66"/>
      <c r="F17" s="66"/>
      <c r="G17" s="66"/>
      <c r="H17" s="66"/>
    </row>
    <row r="18" spans="1:8">
      <c r="A18" s="66"/>
      <c r="B18" s="66"/>
      <c r="C18" s="66"/>
      <c r="D18" s="66"/>
      <c r="E18" s="66"/>
      <c r="F18" s="66"/>
      <c r="G18" s="66"/>
      <c r="H18" s="66"/>
    </row>
    <row r="19" spans="1:8">
      <c r="A19" s="65" t="s">
        <v>52</v>
      </c>
      <c r="B19" s="65"/>
      <c r="C19" s="65"/>
      <c r="D19" s="65"/>
      <c r="E19" s="65"/>
      <c r="F19" s="65"/>
      <c r="G19" s="65"/>
      <c r="H19" s="65"/>
    </row>
    <row r="20" spans="1:8" ht="13.15" customHeight="1">
      <c r="A20" s="66" t="s">
        <v>53</v>
      </c>
      <c r="B20" s="66"/>
      <c r="C20" s="66"/>
      <c r="D20" s="66"/>
      <c r="E20" s="66"/>
      <c r="F20" s="66"/>
      <c r="G20" s="66"/>
      <c r="H20" s="66"/>
    </row>
    <row r="21" spans="1:8" ht="14.45" customHeight="1">
      <c r="A21" s="65" t="s">
        <v>45</v>
      </c>
      <c r="B21" s="65"/>
      <c r="C21" s="65"/>
      <c r="D21" s="65"/>
      <c r="E21" s="65"/>
      <c r="F21" s="65"/>
      <c r="G21" s="65"/>
      <c r="H21" s="65"/>
    </row>
    <row r="22" spans="1:8">
      <c r="A22" s="65" t="s">
        <v>64</v>
      </c>
      <c r="B22" s="65"/>
      <c r="C22" s="65"/>
      <c r="D22" s="65"/>
      <c r="E22" s="65"/>
      <c r="F22" s="65"/>
      <c r="G22" s="65"/>
      <c r="H22" s="65"/>
    </row>
    <row r="23" spans="1:8">
      <c r="A23" s="65" t="s">
        <v>65</v>
      </c>
      <c r="B23" s="65"/>
      <c r="C23" s="65"/>
      <c r="D23" s="65"/>
      <c r="E23" s="65"/>
      <c r="F23" s="65"/>
      <c r="G23" s="65"/>
      <c r="H23" s="65"/>
    </row>
    <row r="24" spans="1:8">
      <c r="A24" s="65" t="s">
        <v>66</v>
      </c>
      <c r="B24" s="65"/>
      <c r="C24" s="65"/>
      <c r="D24" s="65"/>
      <c r="E24" s="65"/>
      <c r="F24" s="65"/>
      <c r="G24" s="65"/>
      <c r="H24" s="65"/>
    </row>
    <row r="25" spans="1:8">
      <c r="A25" s="65" t="s">
        <v>67</v>
      </c>
      <c r="B25" s="65"/>
      <c r="C25" s="65"/>
      <c r="D25" s="65"/>
      <c r="E25" s="65"/>
      <c r="F25" s="65"/>
      <c r="G25" s="65"/>
      <c r="H25" s="65"/>
    </row>
  </sheetData>
  <mergeCells count="21">
    <mergeCell ref="A22:H22"/>
    <mergeCell ref="A23:H23"/>
    <mergeCell ref="A24:H24"/>
    <mergeCell ref="A25:H25"/>
    <mergeCell ref="A6:H6"/>
    <mergeCell ref="A17:H18"/>
    <mergeCell ref="A19:H19"/>
    <mergeCell ref="A20:H20"/>
    <mergeCell ref="A16:H16"/>
    <mergeCell ref="A21:H21"/>
    <mergeCell ref="A11:H11"/>
    <mergeCell ref="C8:C10"/>
    <mergeCell ref="D8:D10"/>
    <mergeCell ref="G1:H1"/>
    <mergeCell ref="G2:H2"/>
    <mergeCell ref="G3:H3"/>
    <mergeCell ref="G4:H4"/>
    <mergeCell ref="A8:A10"/>
    <mergeCell ref="B8:B10"/>
    <mergeCell ref="E8:G8"/>
    <mergeCell ref="H8:H10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Normal="100" workbookViewId="0">
      <selection activeCell="A22" sqref="A22:H22"/>
    </sheetView>
  </sheetViews>
  <sheetFormatPr defaultColWidth="8.85546875" defaultRowHeight="12.75"/>
  <cols>
    <col min="1" max="1" width="5.140625" style="23" customWidth="1"/>
    <col min="2" max="2" width="52.7109375" style="23" customWidth="1"/>
    <col min="3" max="4" width="13.5703125" style="23" customWidth="1"/>
    <col min="5" max="8" width="17.5703125" style="23" customWidth="1"/>
    <col min="9" max="16384" width="8.85546875" style="23"/>
  </cols>
  <sheetData>
    <row r="1" spans="1:8">
      <c r="G1" s="62" t="s">
        <v>55</v>
      </c>
      <c r="H1" s="62"/>
    </row>
    <row r="2" spans="1:8">
      <c r="G2" s="62" t="s">
        <v>33</v>
      </c>
      <c r="H2" s="62"/>
    </row>
    <row r="3" spans="1:8">
      <c r="G3" s="62" t="s">
        <v>34</v>
      </c>
      <c r="H3" s="62"/>
    </row>
    <row r="4" spans="1:8">
      <c r="G4" s="62" t="s">
        <v>35</v>
      </c>
      <c r="H4" s="62"/>
    </row>
    <row r="5" spans="1:8">
      <c r="G5" s="2"/>
      <c r="H5" s="2"/>
    </row>
    <row r="6" spans="1:8" ht="14.45" customHeight="1">
      <c r="A6" s="86" t="s">
        <v>56</v>
      </c>
      <c r="B6" s="86"/>
      <c r="C6" s="86"/>
      <c r="D6" s="86"/>
      <c r="E6" s="86"/>
      <c r="F6" s="86"/>
      <c r="G6" s="86"/>
      <c r="H6" s="86"/>
    </row>
    <row r="8" spans="1:8" s="3" customFormat="1">
      <c r="A8" s="67" t="s">
        <v>7</v>
      </c>
      <c r="B8" s="63" t="s">
        <v>0</v>
      </c>
      <c r="C8" s="87" t="s">
        <v>57</v>
      </c>
      <c r="D8" s="67" t="s">
        <v>54</v>
      </c>
      <c r="E8" s="63" t="s">
        <v>5</v>
      </c>
      <c r="F8" s="63"/>
      <c r="G8" s="63"/>
      <c r="H8" s="63" t="s">
        <v>6</v>
      </c>
    </row>
    <row r="9" spans="1:8" s="3" customFormat="1" ht="55.15" customHeight="1">
      <c r="A9" s="68"/>
      <c r="B9" s="63"/>
      <c r="C9" s="88"/>
      <c r="D9" s="68"/>
      <c r="E9" s="6" t="s">
        <v>9</v>
      </c>
      <c r="F9" s="4" t="s">
        <v>8</v>
      </c>
      <c r="G9" s="5" t="s">
        <v>79</v>
      </c>
      <c r="H9" s="63"/>
    </row>
    <row r="10" spans="1:8" s="3" customFormat="1" ht="25.5">
      <c r="A10" s="69"/>
      <c r="B10" s="63"/>
      <c r="C10" s="89"/>
      <c r="D10" s="69"/>
      <c r="E10" s="4" t="s">
        <v>68</v>
      </c>
      <c r="F10" s="4" t="s">
        <v>68</v>
      </c>
      <c r="G10" s="4" t="s">
        <v>49</v>
      </c>
      <c r="H10" s="63"/>
    </row>
    <row r="11" spans="1:8" s="3" customFormat="1">
      <c r="A11" s="73" t="s">
        <v>50</v>
      </c>
      <c r="B11" s="74"/>
      <c r="C11" s="74"/>
      <c r="D11" s="74"/>
      <c r="E11" s="74"/>
      <c r="F11" s="74"/>
      <c r="G11" s="74"/>
      <c r="H11" s="75"/>
    </row>
    <row r="12" spans="1:8">
      <c r="A12" s="7">
        <v>1</v>
      </c>
      <c r="B12" s="10" t="s">
        <v>71</v>
      </c>
      <c r="C12" s="4">
        <v>10</v>
      </c>
      <c r="D12" s="4">
        <v>1</v>
      </c>
      <c r="E12" s="24">
        <f>11*7*132-4</f>
        <v>10160</v>
      </c>
      <c r="F12" s="24"/>
      <c r="G12" s="24">
        <v>5000</v>
      </c>
      <c r="H12" s="9">
        <f>E12+F12+G12</f>
        <v>15160</v>
      </c>
    </row>
    <row r="13" spans="1:8">
      <c r="A13" s="7"/>
      <c r="B13" s="10"/>
      <c r="C13" s="25"/>
      <c r="D13" s="25"/>
      <c r="E13" s="26"/>
      <c r="F13" s="26"/>
      <c r="G13" s="26"/>
      <c r="H13" s="9"/>
    </row>
    <row r="14" spans="1:8">
      <c r="A14" s="18"/>
      <c r="B14" s="19" t="s">
        <v>6</v>
      </c>
      <c r="C14" s="27">
        <v>10</v>
      </c>
      <c r="D14" s="27">
        <f>D12</f>
        <v>1</v>
      </c>
      <c r="E14" s="28">
        <f>E12</f>
        <v>10160</v>
      </c>
      <c r="F14" s="28"/>
      <c r="G14" s="28">
        <f>G12</f>
        <v>5000</v>
      </c>
      <c r="H14" s="21">
        <f>H12</f>
        <v>15160</v>
      </c>
    </row>
    <row r="16" spans="1:8" ht="14.45" customHeight="1">
      <c r="A16" s="65" t="s">
        <v>38</v>
      </c>
      <c r="B16" s="65"/>
      <c r="C16" s="65"/>
      <c r="D16" s="65"/>
      <c r="E16" s="65"/>
      <c r="F16" s="65"/>
      <c r="G16" s="65"/>
      <c r="H16" s="65"/>
    </row>
    <row r="17" spans="1:8" ht="13.15" customHeight="1">
      <c r="A17" s="66" t="s">
        <v>58</v>
      </c>
      <c r="B17" s="66"/>
      <c r="C17" s="66"/>
      <c r="D17" s="66"/>
      <c r="E17" s="66"/>
      <c r="F17" s="66"/>
      <c r="G17" s="66"/>
      <c r="H17" s="66"/>
    </row>
    <row r="18" spans="1:8">
      <c r="A18" s="66"/>
      <c r="B18" s="66"/>
      <c r="C18" s="66"/>
      <c r="D18" s="66"/>
      <c r="E18" s="66"/>
      <c r="F18" s="66"/>
      <c r="G18" s="66"/>
      <c r="H18" s="66"/>
    </row>
    <row r="19" spans="1:8">
      <c r="A19" s="65" t="s">
        <v>59</v>
      </c>
      <c r="B19" s="65"/>
      <c r="C19" s="65"/>
      <c r="D19" s="65"/>
      <c r="E19" s="65"/>
      <c r="F19" s="65"/>
      <c r="G19" s="65"/>
      <c r="H19" s="65"/>
    </row>
    <row r="20" spans="1:8" ht="13.15" customHeight="1">
      <c r="A20" s="66" t="s">
        <v>53</v>
      </c>
      <c r="B20" s="66"/>
      <c r="C20" s="66"/>
      <c r="D20" s="66"/>
      <c r="E20" s="66"/>
      <c r="F20" s="66"/>
      <c r="G20" s="66"/>
      <c r="H20" s="66"/>
    </row>
    <row r="21" spans="1:8" ht="14.45" customHeight="1">
      <c r="A21" s="65" t="s">
        <v>45</v>
      </c>
      <c r="B21" s="65"/>
      <c r="C21" s="65"/>
      <c r="D21" s="65"/>
      <c r="E21" s="65"/>
      <c r="F21" s="65"/>
      <c r="G21" s="65"/>
      <c r="H21" s="65"/>
    </row>
    <row r="22" spans="1:8">
      <c r="A22" s="65" t="s">
        <v>63</v>
      </c>
      <c r="B22" s="65"/>
      <c r="C22" s="65"/>
      <c r="D22" s="65"/>
      <c r="E22" s="65"/>
      <c r="F22" s="65"/>
      <c r="G22" s="65"/>
      <c r="H22" s="65"/>
    </row>
    <row r="23" spans="1:8">
      <c r="A23" s="65" t="s">
        <v>65</v>
      </c>
      <c r="B23" s="65"/>
      <c r="C23" s="65"/>
      <c r="D23" s="65"/>
      <c r="E23" s="65"/>
      <c r="F23" s="65"/>
      <c r="G23" s="65"/>
      <c r="H23" s="65"/>
    </row>
    <row r="24" spans="1:8">
      <c r="A24" s="65" t="s">
        <v>70</v>
      </c>
      <c r="B24" s="65"/>
      <c r="C24" s="65"/>
      <c r="D24" s="65"/>
      <c r="E24" s="65"/>
      <c r="F24" s="65"/>
      <c r="G24" s="65"/>
      <c r="H24" s="65"/>
    </row>
    <row r="25" spans="1:8">
      <c r="A25" s="65" t="s">
        <v>67</v>
      </c>
      <c r="B25" s="65"/>
      <c r="C25" s="65"/>
      <c r="D25" s="65"/>
      <c r="E25" s="65"/>
      <c r="F25" s="65"/>
      <c r="G25" s="65"/>
      <c r="H25" s="65"/>
    </row>
  </sheetData>
  <mergeCells count="21">
    <mergeCell ref="A21:H21"/>
    <mergeCell ref="A22:H22"/>
    <mergeCell ref="A23:H23"/>
    <mergeCell ref="A24:H24"/>
    <mergeCell ref="A25:H25"/>
    <mergeCell ref="A20:H20"/>
    <mergeCell ref="A11:H11"/>
    <mergeCell ref="G1:H1"/>
    <mergeCell ref="G2:H2"/>
    <mergeCell ref="G3:H3"/>
    <mergeCell ref="G4:H4"/>
    <mergeCell ref="A8:A10"/>
    <mergeCell ref="B8:B10"/>
    <mergeCell ref="C8:C10"/>
    <mergeCell ref="E8:G8"/>
    <mergeCell ref="H8:H10"/>
    <mergeCell ref="A6:H6"/>
    <mergeCell ref="D8:D10"/>
    <mergeCell ref="A16:H16"/>
    <mergeCell ref="A17:H18"/>
    <mergeCell ref="A19:H19"/>
  </mergeCells>
  <pageMargins left="0.7" right="0.7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Normal="100" workbookViewId="0">
      <selection activeCell="A23" sqref="A23:G23"/>
    </sheetView>
  </sheetViews>
  <sheetFormatPr defaultColWidth="8.85546875" defaultRowHeight="12.75"/>
  <cols>
    <col min="1" max="1" width="5.140625" style="23" customWidth="1"/>
    <col min="2" max="2" width="52.7109375" style="23" customWidth="1"/>
    <col min="3" max="3" width="18.7109375" style="23" customWidth="1"/>
    <col min="4" max="6" width="17.5703125" style="23" customWidth="1"/>
    <col min="7" max="7" width="16.85546875" style="23" customWidth="1"/>
    <col min="8" max="16384" width="8.85546875" style="23"/>
  </cols>
  <sheetData>
    <row r="1" spans="1:7">
      <c r="F1" s="62" t="s">
        <v>60</v>
      </c>
      <c r="G1" s="62"/>
    </row>
    <row r="2" spans="1:7">
      <c r="F2" s="62" t="s">
        <v>33</v>
      </c>
      <c r="G2" s="62"/>
    </row>
    <row r="3" spans="1:7">
      <c r="F3" s="62" t="s">
        <v>34</v>
      </c>
      <c r="G3" s="62"/>
    </row>
    <row r="4" spans="1:7">
      <c r="F4" s="62" t="s">
        <v>35</v>
      </c>
      <c r="G4" s="62"/>
    </row>
    <row r="5" spans="1:7">
      <c r="F5" s="2"/>
      <c r="G5" s="2"/>
    </row>
    <row r="6" spans="1:7" ht="14.45" customHeight="1">
      <c r="A6" s="86" t="s">
        <v>61</v>
      </c>
      <c r="B6" s="86"/>
      <c r="C6" s="86"/>
      <c r="D6" s="86"/>
      <c r="E6" s="86"/>
      <c r="F6" s="86"/>
      <c r="G6" s="86"/>
    </row>
    <row r="8" spans="1:7" s="3" customFormat="1" ht="13.15" customHeight="1">
      <c r="A8" s="67" t="s">
        <v>7</v>
      </c>
      <c r="B8" s="63" t="s">
        <v>0</v>
      </c>
      <c r="C8" s="67" t="s">
        <v>1</v>
      </c>
      <c r="D8" s="63" t="s">
        <v>5</v>
      </c>
      <c r="E8" s="63"/>
      <c r="F8" s="63"/>
      <c r="G8" s="63" t="s">
        <v>6</v>
      </c>
    </row>
    <row r="9" spans="1:7" s="3" customFormat="1" ht="54.6" customHeight="1">
      <c r="A9" s="68"/>
      <c r="B9" s="63"/>
      <c r="C9" s="68"/>
      <c r="D9" s="6" t="s">
        <v>9</v>
      </c>
      <c r="E9" s="4" t="s">
        <v>8</v>
      </c>
      <c r="F9" s="5" t="s">
        <v>80</v>
      </c>
      <c r="G9" s="63"/>
    </row>
    <row r="10" spans="1:7" s="3" customFormat="1" ht="25.5">
      <c r="A10" s="69"/>
      <c r="B10" s="63"/>
      <c r="C10" s="69"/>
      <c r="D10" s="4" t="s">
        <v>81</v>
      </c>
      <c r="E10" s="4" t="s">
        <v>81</v>
      </c>
      <c r="F10" s="4" t="s">
        <v>2</v>
      </c>
      <c r="G10" s="63"/>
    </row>
    <row r="11" spans="1:7" s="3" customFormat="1">
      <c r="A11" s="73" t="s">
        <v>50</v>
      </c>
      <c r="B11" s="74"/>
      <c r="C11" s="74"/>
      <c r="D11" s="74"/>
      <c r="E11" s="74"/>
      <c r="F11" s="74"/>
      <c r="G11" s="75"/>
    </row>
    <row r="12" spans="1:7">
      <c r="A12" s="7">
        <v>1</v>
      </c>
      <c r="B12" s="10" t="s">
        <v>23</v>
      </c>
      <c r="C12" s="4">
        <v>10</v>
      </c>
      <c r="D12" s="24">
        <f>C12*14*91</f>
        <v>12740</v>
      </c>
      <c r="E12" s="24"/>
      <c r="F12" s="24">
        <f>C12*200</f>
        <v>2000</v>
      </c>
      <c r="G12" s="9">
        <f>D12+F12</f>
        <v>14740</v>
      </c>
    </row>
    <row r="13" spans="1:7">
      <c r="A13" s="7"/>
      <c r="B13" s="10"/>
      <c r="C13" s="25"/>
      <c r="D13" s="26"/>
      <c r="E13" s="26"/>
      <c r="F13" s="26"/>
      <c r="G13" s="9"/>
    </row>
    <row r="14" spans="1:7">
      <c r="A14" s="18"/>
      <c r="B14" s="19" t="s">
        <v>6</v>
      </c>
      <c r="C14" s="27">
        <v>10</v>
      </c>
      <c r="D14" s="28">
        <f>D12</f>
        <v>12740</v>
      </c>
      <c r="E14" s="28"/>
      <c r="F14" s="28">
        <f>F12</f>
        <v>2000</v>
      </c>
      <c r="G14" s="21">
        <f>G12</f>
        <v>14740</v>
      </c>
    </row>
    <row r="16" spans="1:7" ht="14.45" customHeight="1">
      <c r="A16" s="65" t="s">
        <v>38</v>
      </c>
      <c r="B16" s="65"/>
      <c r="C16" s="65"/>
      <c r="D16" s="65"/>
      <c r="E16" s="65"/>
      <c r="F16" s="65"/>
      <c r="G16" s="65"/>
    </row>
    <row r="17" spans="1:7" ht="13.15" customHeight="1">
      <c r="A17" s="66" t="s">
        <v>62</v>
      </c>
      <c r="B17" s="66"/>
      <c r="C17" s="66"/>
      <c r="D17" s="66"/>
      <c r="E17" s="66"/>
      <c r="F17" s="66"/>
      <c r="G17" s="66"/>
    </row>
    <row r="18" spans="1:7">
      <c r="A18" s="66"/>
      <c r="B18" s="66"/>
      <c r="C18" s="66"/>
      <c r="D18" s="66"/>
      <c r="E18" s="66"/>
      <c r="F18" s="66"/>
      <c r="G18" s="66"/>
    </row>
    <row r="19" spans="1:7" ht="26.45" customHeight="1">
      <c r="A19" s="66" t="s">
        <v>72</v>
      </c>
      <c r="B19" s="66"/>
      <c r="C19" s="66"/>
      <c r="D19" s="66"/>
      <c r="E19" s="66"/>
      <c r="F19" s="66"/>
      <c r="G19" s="66"/>
    </row>
    <row r="20" spans="1:7" ht="13.15" customHeight="1">
      <c r="A20" s="66" t="s">
        <v>40</v>
      </c>
      <c r="B20" s="66"/>
      <c r="C20" s="66"/>
      <c r="D20" s="66"/>
      <c r="E20" s="66"/>
      <c r="F20" s="66"/>
      <c r="G20" s="66"/>
    </row>
    <row r="21" spans="1:7" ht="14.45" customHeight="1">
      <c r="A21" s="65" t="s">
        <v>45</v>
      </c>
      <c r="B21" s="65"/>
      <c r="C21" s="65"/>
      <c r="D21" s="65"/>
      <c r="E21" s="65"/>
      <c r="F21" s="65"/>
      <c r="G21" s="65"/>
    </row>
    <row r="22" spans="1:7">
      <c r="A22" s="65" t="s">
        <v>69</v>
      </c>
      <c r="B22" s="65"/>
      <c r="C22" s="65"/>
      <c r="D22" s="65"/>
      <c r="E22" s="65"/>
      <c r="F22" s="65"/>
      <c r="G22" s="65"/>
    </row>
    <row r="23" spans="1:7">
      <c r="A23" s="65" t="s">
        <v>65</v>
      </c>
      <c r="B23" s="65"/>
      <c r="C23" s="65"/>
      <c r="D23" s="65"/>
      <c r="E23" s="65"/>
      <c r="F23" s="65"/>
      <c r="G23" s="65"/>
    </row>
    <row r="24" spans="1:7">
      <c r="A24" s="65" t="s">
        <v>66</v>
      </c>
      <c r="B24" s="65"/>
      <c r="C24" s="65"/>
      <c r="D24" s="65"/>
      <c r="E24" s="65"/>
      <c r="F24" s="65"/>
      <c r="G24" s="65"/>
    </row>
    <row r="25" spans="1:7">
      <c r="A25" s="65" t="s">
        <v>67</v>
      </c>
      <c r="B25" s="65"/>
      <c r="C25" s="65"/>
      <c r="D25" s="65"/>
      <c r="E25" s="65"/>
      <c r="F25" s="65"/>
      <c r="G25" s="65"/>
    </row>
  </sheetData>
  <mergeCells count="20">
    <mergeCell ref="A21:G21"/>
    <mergeCell ref="A22:G22"/>
    <mergeCell ref="A23:G23"/>
    <mergeCell ref="A24:G24"/>
    <mergeCell ref="A25:G25"/>
    <mergeCell ref="A20:G20"/>
    <mergeCell ref="A11:G11"/>
    <mergeCell ref="F1:G1"/>
    <mergeCell ref="F2:G2"/>
    <mergeCell ref="F3:G3"/>
    <mergeCell ref="F4:G4"/>
    <mergeCell ref="A8:A10"/>
    <mergeCell ref="B8:B10"/>
    <mergeCell ref="D8:F8"/>
    <mergeCell ref="G8:G10"/>
    <mergeCell ref="A6:G6"/>
    <mergeCell ref="C8:C10"/>
    <mergeCell ref="A16:G16"/>
    <mergeCell ref="A17:G18"/>
    <mergeCell ref="A19:G19"/>
  </mergeCells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Normal="100" workbookViewId="0">
      <selection activeCell="A21" sqref="A21:G21"/>
    </sheetView>
  </sheetViews>
  <sheetFormatPr defaultColWidth="8.85546875" defaultRowHeight="12.75"/>
  <cols>
    <col min="1" max="1" width="5.140625" style="23" customWidth="1"/>
    <col min="2" max="2" width="52.7109375" style="23" customWidth="1"/>
    <col min="3" max="3" width="18.7109375" style="23" customWidth="1"/>
    <col min="4" max="6" width="17.5703125" style="23" customWidth="1"/>
    <col min="7" max="7" width="16.85546875" style="23" customWidth="1"/>
    <col min="8" max="16384" width="8.85546875" style="23"/>
  </cols>
  <sheetData>
    <row r="1" spans="1:7">
      <c r="F1" s="62" t="s">
        <v>73</v>
      </c>
      <c r="G1" s="62"/>
    </row>
    <row r="2" spans="1:7">
      <c r="F2" s="62" t="s">
        <v>33</v>
      </c>
      <c r="G2" s="62"/>
    </row>
    <row r="3" spans="1:7">
      <c r="F3" s="62" t="s">
        <v>34</v>
      </c>
      <c r="G3" s="62"/>
    </row>
    <row r="4" spans="1:7">
      <c r="F4" s="62" t="s">
        <v>35</v>
      </c>
      <c r="G4" s="62"/>
    </row>
    <row r="5" spans="1:7">
      <c r="F5" s="2"/>
      <c r="G5" s="2"/>
    </row>
    <row r="6" spans="1:7" ht="14.45" customHeight="1">
      <c r="A6" s="86" t="s">
        <v>74</v>
      </c>
      <c r="B6" s="86"/>
      <c r="C6" s="86"/>
      <c r="D6" s="86"/>
      <c r="E6" s="86"/>
      <c r="F6" s="86"/>
      <c r="G6" s="86"/>
    </row>
    <row r="8" spans="1:7" s="3" customFormat="1" ht="13.15" customHeight="1">
      <c r="A8" s="67" t="s">
        <v>7</v>
      </c>
      <c r="B8" s="63" t="s">
        <v>0</v>
      </c>
      <c r="C8" s="87" t="s">
        <v>1</v>
      </c>
      <c r="D8" s="63" t="s">
        <v>5</v>
      </c>
      <c r="E8" s="63"/>
      <c r="F8" s="63"/>
      <c r="G8" s="63" t="s">
        <v>6</v>
      </c>
    </row>
    <row r="9" spans="1:7" s="3" customFormat="1" ht="53.45" customHeight="1">
      <c r="A9" s="68"/>
      <c r="B9" s="63"/>
      <c r="C9" s="88"/>
      <c r="D9" s="6" t="s">
        <v>9</v>
      </c>
      <c r="E9" s="4" t="s">
        <v>8</v>
      </c>
      <c r="F9" s="5" t="s">
        <v>79</v>
      </c>
      <c r="G9" s="63"/>
    </row>
    <row r="10" spans="1:7" s="3" customFormat="1" ht="38.25">
      <c r="A10" s="69"/>
      <c r="B10" s="63"/>
      <c r="C10" s="89"/>
      <c r="D10" s="4" t="s">
        <v>86</v>
      </c>
      <c r="E10" s="4" t="s">
        <v>86</v>
      </c>
      <c r="F10" s="4" t="s">
        <v>49</v>
      </c>
      <c r="G10" s="63"/>
    </row>
    <row r="11" spans="1:7" s="3" customFormat="1">
      <c r="A11" s="73" t="s">
        <v>50</v>
      </c>
      <c r="B11" s="74"/>
      <c r="C11" s="74"/>
      <c r="D11" s="74"/>
      <c r="E11" s="74"/>
      <c r="F11" s="74"/>
      <c r="G11" s="75"/>
    </row>
    <row r="12" spans="1:7">
      <c r="A12" s="7">
        <v>1</v>
      </c>
      <c r="B12" s="10" t="s">
        <v>75</v>
      </c>
      <c r="C12" s="4">
        <v>7</v>
      </c>
      <c r="D12" s="24">
        <f>C12*7*196.5</f>
        <v>9628.5</v>
      </c>
      <c r="E12" s="24"/>
      <c r="F12" s="24">
        <f>C12*500</f>
        <v>3500</v>
      </c>
      <c r="G12" s="9">
        <f>D12+F12</f>
        <v>13128.5</v>
      </c>
    </row>
    <row r="13" spans="1:7">
      <c r="A13" s="7"/>
      <c r="B13" s="10"/>
      <c r="C13" s="25"/>
      <c r="D13" s="26"/>
      <c r="E13" s="26"/>
      <c r="F13" s="26"/>
      <c r="G13" s="9"/>
    </row>
    <row r="14" spans="1:7">
      <c r="A14" s="18"/>
      <c r="B14" s="19" t="s">
        <v>6</v>
      </c>
      <c r="C14" s="27">
        <v>7</v>
      </c>
      <c r="D14" s="28">
        <f>D12</f>
        <v>9628.5</v>
      </c>
      <c r="E14" s="28"/>
      <c r="F14" s="28">
        <f>F12</f>
        <v>3500</v>
      </c>
      <c r="G14" s="21">
        <f>G12</f>
        <v>13128.5</v>
      </c>
    </row>
    <row r="16" spans="1:7" ht="14.45" customHeight="1">
      <c r="A16" s="65" t="s">
        <v>38</v>
      </c>
      <c r="B16" s="65"/>
      <c r="C16" s="65"/>
      <c r="D16" s="65"/>
      <c r="E16" s="65"/>
      <c r="F16" s="65"/>
      <c r="G16" s="65"/>
    </row>
    <row r="17" spans="1:7" ht="13.15" customHeight="1">
      <c r="A17" s="66" t="s">
        <v>76</v>
      </c>
      <c r="B17" s="66"/>
      <c r="C17" s="66"/>
      <c r="D17" s="66"/>
      <c r="E17" s="66"/>
      <c r="F17" s="66"/>
      <c r="G17" s="66"/>
    </row>
    <row r="18" spans="1:7">
      <c r="A18" s="66"/>
      <c r="B18" s="66"/>
      <c r="C18" s="66"/>
      <c r="D18" s="66"/>
      <c r="E18" s="66"/>
      <c r="F18" s="66"/>
      <c r="G18" s="66"/>
    </row>
    <row r="19" spans="1:7">
      <c r="A19" s="90" t="s">
        <v>87</v>
      </c>
      <c r="B19" s="90"/>
      <c r="C19" s="90"/>
      <c r="D19" s="90"/>
      <c r="E19" s="90"/>
      <c r="F19" s="90"/>
      <c r="G19" s="90"/>
    </row>
    <row r="20" spans="1:7" ht="13.15" customHeight="1">
      <c r="A20" s="66" t="s">
        <v>78</v>
      </c>
      <c r="B20" s="66"/>
      <c r="C20" s="66"/>
      <c r="D20" s="66"/>
      <c r="E20" s="66"/>
      <c r="F20" s="66"/>
      <c r="G20" s="66"/>
    </row>
    <row r="21" spans="1:7" ht="14.45" customHeight="1">
      <c r="A21" s="65" t="s">
        <v>45</v>
      </c>
      <c r="B21" s="65"/>
      <c r="C21" s="65"/>
      <c r="D21" s="65"/>
      <c r="E21" s="65"/>
      <c r="F21" s="65"/>
      <c r="G21" s="65"/>
    </row>
    <row r="22" spans="1:7">
      <c r="A22" s="65" t="s">
        <v>69</v>
      </c>
      <c r="B22" s="65"/>
      <c r="C22" s="65"/>
      <c r="D22" s="65"/>
      <c r="E22" s="65"/>
      <c r="F22" s="65"/>
      <c r="G22" s="65"/>
    </row>
    <row r="23" spans="1:7">
      <c r="A23" s="65" t="s">
        <v>65</v>
      </c>
      <c r="B23" s="65"/>
      <c r="C23" s="65"/>
      <c r="D23" s="65"/>
      <c r="E23" s="65"/>
      <c r="F23" s="65"/>
      <c r="G23" s="65"/>
    </row>
    <row r="24" spans="1:7">
      <c r="A24" s="65" t="s">
        <v>66</v>
      </c>
      <c r="B24" s="65"/>
      <c r="C24" s="65"/>
      <c r="D24" s="65"/>
      <c r="E24" s="65"/>
      <c r="F24" s="65"/>
      <c r="G24" s="65"/>
    </row>
    <row r="25" spans="1:7">
      <c r="A25" s="65" t="s">
        <v>67</v>
      </c>
      <c r="B25" s="65"/>
      <c r="C25" s="65"/>
      <c r="D25" s="65"/>
      <c r="E25" s="65"/>
      <c r="F25" s="65"/>
      <c r="G25" s="65"/>
    </row>
  </sheetData>
  <mergeCells count="20">
    <mergeCell ref="A22:G22"/>
    <mergeCell ref="A23:G23"/>
    <mergeCell ref="A24:G24"/>
    <mergeCell ref="A25:G25"/>
    <mergeCell ref="A6:G6"/>
    <mergeCell ref="A16:G16"/>
    <mergeCell ref="A17:G18"/>
    <mergeCell ref="A19:G19"/>
    <mergeCell ref="A20:G20"/>
    <mergeCell ref="A21:G21"/>
    <mergeCell ref="A11:G11"/>
    <mergeCell ref="C8:C10"/>
    <mergeCell ref="F1:G1"/>
    <mergeCell ref="F2:G2"/>
    <mergeCell ref="F3:G3"/>
    <mergeCell ref="F4:G4"/>
    <mergeCell ref="A8:A10"/>
    <mergeCell ref="B8:B10"/>
    <mergeCell ref="D8:F8"/>
    <mergeCell ref="G8:G10"/>
  </mergeCells>
  <pageMargins left="0.7" right="0.7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Normal="100" workbookViewId="0">
      <selection activeCell="J17" sqref="J17"/>
    </sheetView>
  </sheetViews>
  <sheetFormatPr defaultColWidth="8.85546875" defaultRowHeight="12.75"/>
  <cols>
    <col min="1" max="1" width="5.140625" style="23" customWidth="1"/>
    <col min="2" max="2" width="52.7109375" style="23" customWidth="1"/>
    <col min="3" max="3" width="18.7109375" style="23" customWidth="1"/>
    <col min="4" max="6" width="17.5703125" style="23" customWidth="1"/>
    <col min="7" max="7" width="16.85546875" style="23" customWidth="1"/>
    <col min="8" max="16384" width="8.85546875" style="23"/>
  </cols>
  <sheetData>
    <row r="1" spans="1:7">
      <c r="F1" s="62" t="s">
        <v>73</v>
      </c>
      <c r="G1" s="62"/>
    </row>
    <row r="2" spans="1:7">
      <c r="F2" s="62" t="s">
        <v>33</v>
      </c>
      <c r="G2" s="62"/>
    </row>
    <row r="3" spans="1:7">
      <c r="F3" s="62" t="s">
        <v>34</v>
      </c>
      <c r="G3" s="62"/>
    </row>
    <row r="4" spans="1:7">
      <c r="F4" s="62" t="s">
        <v>35</v>
      </c>
      <c r="G4" s="62"/>
    </row>
    <row r="5" spans="1:7">
      <c r="F5" s="2"/>
      <c r="G5" s="2"/>
    </row>
    <row r="6" spans="1:7" ht="14.45" customHeight="1">
      <c r="A6" s="86" t="s">
        <v>74</v>
      </c>
      <c r="B6" s="86"/>
      <c r="C6" s="86"/>
      <c r="D6" s="86"/>
      <c r="E6" s="86"/>
      <c r="F6" s="86"/>
      <c r="G6" s="86"/>
    </row>
    <row r="8" spans="1:7" s="3" customFormat="1" ht="13.15" customHeight="1">
      <c r="A8" s="67" t="s">
        <v>7</v>
      </c>
      <c r="B8" s="63" t="s">
        <v>0</v>
      </c>
      <c r="C8" s="87" t="s">
        <v>1</v>
      </c>
      <c r="D8" s="63" t="s">
        <v>5</v>
      </c>
      <c r="E8" s="63"/>
      <c r="F8" s="63"/>
      <c r="G8" s="63" t="s">
        <v>6</v>
      </c>
    </row>
    <row r="9" spans="1:7" s="3" customFormat="1" ht="53.45" customHeight="1">
      <c r="A9" s="68"/>
      <c r="B9" s="63"/>
      <c r="C9" s="88"/>
      <c r="D9" s="6" t="s">
        <v>9</v>
      </c>
      <c r="E9" s="4" t="s">
        <v>8</v>
      </c>
      <c r="F9" s="5" t="s">
        <v>79</v>
      </c>
      <c r="G9" s="63"/>
    </row>
    <row r="10" spans="1:7" s="3" customFormat="1" ht="25.5">
      <c r="A10" s="69"/>
      <c r="B10" s="63"/>
      <c r="C10" s="89"/>
      <c r="D10" s="4" t="s">
        <v>68</v>
      </c>
      <c r="E10" s="4" t="s">
        <v>68</v>
      </c>
      <c r="F10" s="4" t="s">
        <v>49</v>
      </c>
      <c r="G10" s="63"/>
    </row>
    <row r="11" spans="1:7" s="3" customFormat="1">
      <c r="A11" s="73" t="s">
        <v>50</v>
      </c>
      <c r="B11" s="74"/>
      <c r="C11" s="74"/>
      <c r="D11" s="74"/>
      <c r="E11" s="74"/>
      <c r="F11" s="74"/>
      <c r="G11" s="75"/>
    </row>
    <row r="12" spans="1:7">
      <c r="A12" s="7">
        <v>1</v>
      </c>
      <c r="B12" s="10" t="s">
        <v>75</v>
      </c>
      <c r="C12" s="4">
        <v>8</v>
      </c>
      <c r="D12" s="24">
        <f>C12*8*132</f>
        <v>8448</v>
      </c>
      <c r="E12" s="24"/>
      <c r="F12" s="24">
        <f>C12*500</f>
        <v>4000</v>
      </c>
      <c r="G12" s="9">
        <f>D12+F12</f>
        <v>12448</v>
      </c>
    </row>
    <row r="13" spans="1:7">
      <c r="A13" s="7"/>
      <c r="B13" s="10"/>
      <c r="C13" s="25"/>
      <c r="D13" s="26"/>
      <c r="E13" s="26"/>
      <c r="F13" s="26"/>
      <c r="G13" s="9"/>
    </row>
    <row r="14" spans="1:7">
      <c r="A14" s="18"/>
      <c r="B14" s="19" t="s">
        <v>6</v>
      </c>
      <c r="C14" s="27">
        <v>8</v>
      </c>
      <c r="D14" s="28">
        <f>D12</f>
        <v>8448</v>
      </c>
      <c r="E14" s="28"/>
      <c r="F14" s="28">
        <f>F12</f>
        <v>4000</v>
      </c>
      <c r="G14" s="21">
        <f>G12</f>
        <v>12448</v>
      </c>
    </row>
    <row r="16" spans="1:7" ht="14.45" customHeight="1">
      <c r="A16" s="65" t="s">
        <v>38</v>
      </c>
      <c r="B16" s="65"/>
      <c r="C16" s="65"/>
      <c r="D16" s="65"/>
      <c r="E16" s="65"/>
      <c r="F16" s="65"/>
      <c r="G16" s="65"/>
    </row>
    <row r="17" spans="1:7" ht="13.15" customHeight="1">
      <c r="A17" s="66" t="s">
        <v>76</v>
      </c>
      <c r="B17" s="66"/>
      <c r="C17" s="66"/>
      <c r="D17" s="66"/>
      <c r="E17" s="66"/>
      <c r="F17" s="66"/>
      <c r="G17" s="66"/>
    </row>
    <row r="18" spans="1:7">
      <c r="A18" s="66"/>
      <c r="B18" s="66"/>
      <c r="C18" s="66"/>
      <c r="D18" s="66"/>
      <c r="E18" s="66"/>
      <c r="F18" s="66"/>
      <c r="G18" s="66"/>
    </row>
    <row r="19" spans="1:7">
      <c r="A19" s="65" t="s">
        <v>77</v>
      </c>
      <c r="B19" s="65"/>
      <c r="C19" s="65"/>
      <c r="D19" s="65"/>
      <c r="E19" s="65"/>
      <c r="F19" s="65"/>
      <c r="G19" s="65"/>
    </row>
    <row r="20" spans="1:7" ht="13.15" customHeight="1">
      <c r="A20" s="66" t="s">
        <v>78</v>
      </c>
      <c r="B20" s="66"/>
      <c r="C20" s="66"/>
      <c r="D20" s="66"/>
      <c r="E20" s="66"/>
      <c r="F20" s="66"/>
      <c r="G20" s="66"/>
    </row>
    <row r="21" spans="1:7" ht="14.45" customHeight="1">
      <c r="A21" s="65" t="s">
        <v>45</v>
      </c>
      <c r="B21" s="65"/>
      <c r="C21" s="65"/>
      <c r="D21" s="65"/>
      <c r="E21" s="65"/>
      <c r="F21" s="65"/>
      <c r="G21" s="65"/>
    </row>
    <row r="22" spans="1:7">
      <c r="A22" s="65" t="s">
        <v>69</v>
      </c>
      <c r="B22" s="65"/>
      <c r="C22" s="65"/>
      <c r="D22" s="65"/>
      <c r="E22" s="65"/>
      <c r="F22" s="65"/>
      <c r="G22" s="65"/>
    </row>
    <row r="23" spans="1:7">
      <c r="A23" s="65" t="s">
        <v>65</v>
      </c>
      <c r="B23" s="65"/>
      <c r="C23" s="65"/>
      <c r="D23" s="65"/>
      <c r="E23" s="65"/>
      <c r="F23" s="65"/>
      <c r="G23" s="65"/>
    </row>
    <row r="24" spans="1:7">
      <c r="A24" s="65" t="s">
        <v>66</v>
      </c>
      <c r="B24" s="65"/>
      <c r="C24" s="65"/>
      <c r="D24" s="65"/>
      <c r="E24" s="65"/>
      <c r="F24" s="65"/>
      <c r="G24" s="65"/>
    </row>
    <row r="25" spans="1:7">
      <c r="A25" s="65" t="s">
        <v>67</v>
      </c>
      <c r="B25" s="65"/>
      <c r="C25" s="65"/>
      <c r="D25" s="65"/>
      <c r="E25" s="65"/>
      <c r="F25" s="65"/>
      <c r="G25" s="65"/>
    </row>
  </sheetData>
  <mergeCells count="20">
    <mergeCell ref="A22:G22"/>
    <mergeCell ref="A23:G23"/>
    <mergeCell ref="A24:G24"/>
    <mergeCell ref="A25:G25"/>
    <mergeCell ref="A11:G11"/>
    <mergeCell ref="A16:G16"/>
    <mergeCell ref="A17:G18"/>
    <mergeCell ref="A19:G19"/>
    <mergeCell ref="A20:G20"/>
    <mergeCell ref="A21:G21"/>
    <mergeCell ref="F1:G1"/>
    <mergeCell ref="F2:G2"/>
    <mergeCell ref="F3:G3"/>
    <mergeCell ref="F4:G4"/>
    <mergeCell ref="A6:G6"/>
    <mergeCell ref="A8:A10"/>
    <mergeCell ref="B8:B10"/>
    <mergeCell ref="C8:C10"/>
    <mergeCell ref="D8:F8"/>
    <mergeCell ref="G8:G10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F4" sqref="F4:G4"/>
    </sheetView>
  </sheetViews>
  <sheetFormatPr defaultRowHeight="12.75"/>
  <cols>
    <col min="1" max="1" width="3.28515625" style="23" customWidth="1"/>
    <col min="2" max="2" width="38.7109375" style="23" customWidth="1"/>
    <col min="3" max="4" width="18.7109375" style="23" customWidth="1"/>
    <col min="5" max="5" width="17.5703125" style="23" customWidth="1"/>
    <col min="6" max="6" width="16.42578125" style="23" customWidth="1"/>
    <col min="7" max="7" width="13" style="23" customWidth="1"/>
    <col min="8" max="256" width="8.85546875" style="23"/>
    <col min="257" max="257" width="5.140625" style="23" customWidth="1"/>
    <col min="258" max="258" width="52.7109375" style="23" customWidth="1"/>
    <col min="259" max="260" width="18.7109375" style="23" customWidth="1"/>
    <col min="261" max="262" width="17.5703125" style="23" customWidth="1"/>
    <col min="263" max="263" width="16.85546875" style="23" customWidth="1"/>
    <col min="264" max="512" width="8.85546875" style="23"/>
    <col min="513" max="513" width="5.140625" style="23" customWidth="1"/>
    <col min="514" max="514" width="52.7109375" style="23" customWidth="1"/>
    <col min="515" max="516" width="18.7109375" style="23" customWidth="1"/>
    <col min="517" max="518" width="17.5703125" style="23" customWidth="1"/>
    <col min="519" max="519" width="16.85546875" style="23" customWidth="1"/>
    <col min="520" max="768" width="8.85546875" style="23"/>
    <col min="769" max="769" width="5.140625" style="23" customWidth="1"/>
    <col min="770" max="770" width="52.7109375" style="23" customWidth="1"/>
    <col min="771" max="772" width="18.7109375" style="23" customWidth="1"/>
    <col min="773" max="774" width="17.5703125" style="23" customWidth="1"/>
    <col min="775" max="775" width="16.85546875" style="23" customWidth="1"/>
    <col min="776" max="1024" width="8.85546875" style="23"/>
    <col min="1025" max="1025" width="5.140625" style="23" customWidth="1"/>
    <col min="1026" max="1026" width="52.7109375" style="23" customWidth="1"/>
    <col min="1027" max="1028" width="18.7109375" style="23" customWidth="1"/>
    <col min="1029" max="1030" width="17.5703125" style="23" customWidth="1"/>
    <col min="1031" max="1031" width="16.85546875" style="23" customWidth="1"/>
    <col min="1032" max="1280" width="8.85546875" style="23"/>
    <col min="1281" max="1281" width="5.140625" style="23" customWidth="1"/>
    <col min="1282" max="1282" width="52.7109375" style="23" customWidth="1"/>
    <col min="1283" max="1284" width="18.7109375" style="23" customWidth="1"/>
    <col min="1285" max="1286" width="17.5703125" style="23" customWidth="1"/>
    <col min="1287" max="1287" width="16.85546875" style="23" customWidth="1"/>
    <col min="1288" max="1536" width="8.85546875" style="23"/>
    <col min="1537" max="1537" width="5.140625" style="23" customWidth="1"/>
    <col min="1538" max="1538" width="52.7109375" style="23" customWidth="1"/>
    <col min="1539" max="1540" width="18.7109375" style="23" customWidth="1"/>
    <col min="1541" max="1542" width="17.5703125" style="23" customWidth="1"/>
    <col min="1543" max="1543" width="16.85546875" style="23" customWidth="1"/>
    <col min="1544" max="1792" width="8.85546875" style="23"/>
    <col min="1793" max="1793" width="5.140625" style="23" customWidth="1"/>
    <col min="1794" max="1794" width="52.7109375" style="23" customWidth="1"/>
    <col min="1795" max="1796" width="18.7109375" style="23" customWidth="1"/>
    <col min="1797" max="1798" width="17.5703125" style="23" customWidth="1"/>
    <col min="1799" max="1799" width="16.85546875" style="23" customWidth="1"/>
    <col min="1800" max="2048" width="8.85546875" style="23"/>
    <col min="2049" max="2049" width="5.140625" style="23" customWidth="1"/>
    <col min="2050" max="2050" width="52.7109375" style="23" customWidth="1"/>
    <col min="2051" max="2052" width="18.7109375" style="23" customWidth="1"/>
    <col min="2053" max="2054" width="17.5703125" style="23" customWidth="1"/>
    <col min="2055" max="2055" width="16.85546875" style="23" customWidth="1"/>
    <col min="2056" max="2304" width="8.85546875" style="23"/>
    <col min="2305" max="2305" width="5.140625" style="23" customWidth="1"/>
    <col min="2306" max="2306" width="52.7109375" style="23" customWidth="1"/>
    <col min="2307" max="2308" width="18.7109375" style="23" customWidth="1"/>
    <col min="2309" max="2310" width="17.5703125" style="23" customWidth="1"/>
    <col min="2311" max="2311" width="16.85546875" style="23" customWidth="1"/>
    <col min="2312" max="2560" width="8.85546875" style="23"/>
    <col min="2561" max="2561" width="5.140625" style="23" customWidth="1"/>
    <col min="2562" max="2562" width="52.7109375" style="23" customWidth="1"/>
    <col min="2563" max="2564" width="18.7109375" style="23" customWidth="1"/>
    <col min="2565" max="2566" width="17.5703125" style="23" customWidth="1"/>
    <col min="2567" max="2567" width="16.85546875" style="23" customWidth="1"/>
    <col min="2568" max="2816" width="8.85546875" style="23"/>
    <col min="2817" max="2817" width="5.140625" style="23" customWidth="1"/>
    <col min="2818" max="2818" width="52.7109375" style="23" customWidth="1"/>
    <col min="2819" max="2820" width="18.7109375" style="23" customWidth="1"/>
    <col min="2821" max="2822" width="17.5703125" style="23" customWidth="1"/>
    <col min="2823" max="2823" width="16.85546875" style="23" customWidth="1"/>
    <col min="2824" max="3072" width="8.85546875" style="23"/>
    <col min="3073" max="3073" width="5.140625" style="23" customWidth="1"/>
    <col min="3074" max="3074" width="52.7109375" style="23" customWidth="1"/>
    <col min="3075" max="3076" width="18.7109375" style="23" customWidth="1"/>
    <col min="3077" max="3078" width="17.5703125" style="23" customWidth="1"/>
    <col min="3079" max="3079" width="16.85546875" style="23" customWidth="1"/>
    <col min="3080" max="3328" width="8.85546875" style="23"/>
    <col min="3329" max="3329" width="5.140625" style="23" customWidth="1"/>
    <col min="3330" max="3330" width="52.7109375" style="23" customWidth="1"/>
    <col min="3331" max="3332" width="18.7109375" style="23" customWidth="1"/>
    <col min="3333" max="3334" width="17.5703125" style="23" customWidth="1"/>
    <col min="3335" max="3335" width="16.85546875" style="23" customWidth="1"/>
    <col min="3336" max="3584" width="8.85546875" style="23"/>
    <col min="3585" max="3585" width="5.140625" style="23" customWidth="1"/>
    <col min="3586" max="3586" width="52.7109375" style="23" customWidth="1"/>
    <col min="3587" max="3588" width="18.7109375" style="23" customWidth="1"/>
    <col min="3589" max="3590" width="17.5703125" style="23" customWidth="1"/>
    <col min="3591" max="3591" width="16.85546875" style="23" customWidth="1"/>
    <col min="3592" max="3840" width="8.85546875" style="23"/>
    <col min="3841" max="3841" width="5.140625" style="23" customWidth="1"/>
    <col min="3842" max="3842" width="52.7109375" style="23" customWidth="1"/>
    <col min="3843" max="3844" width="18.7109375" style="23" customWidth="1"/>
    <col min="3845" max="3846" width="17.5703125" style="23" customWidth="1"/>
    <col min="3847" max="3847" width="16.85546875" style="23" customWidth="1"/>
    <col min="3848" max="4096" width="8.85546875" style="23"/>
    <col min="4097" max="4097" width="5.140625" style="23" customWidth="1"/>
    <col min="4098" max="4098" width="52.7109375" style="23" customWidth="1"/>
    <col min="4099" max="4100" width="18.7109375" style="23" customWidth="1"/>
    <col min="4101" max="4102" width="17.5703125" style="23" customWidth="1"/>
    <col min="4103" max="4103" width="16.85546875" style="23" customWidth="1"/>
    <col min="4104" max="4352" width="8.85546875" style="23"/>
    <col min="4353" max="4353" width="5.140625" style="23" customWidth="1"/>
    <col min="4354" max="4354" width="52.7109375" style="23" customWidth="1"/>
    <col min="4355" max="4356" width="18.7109375" style="23" customWidth="1"/>
    <col min="4357" max="4358" width="17.5703125" style="23" customWidth="1"/>
    <col min="4359" max="4359" width="16.85546875" style="23" customWidth="1"/>
    <col min="4360" max="4608" width="8.85546875" style="23"/>
    <col min="4609" max="4609" width="5.140625" style="23" customWidth="1"/>
    <col min="4610" max="4610" width="52.7109375" style="23" customWidth="1"/>
    <col min="4611" max="4612" width="18.7109375" style="23" customWidth="1"/>
    <col min="4613" max="4614" width="17.5703125" style="23" customWidth="1"/>
    <col min="4615" max="4615" width="16.85546875" style="23" customWidth="1"/>
    <col min="4616" max="4864" width="8.85546875" style="23"/>
    <col min="4865" max="4865" width="5.140625" style="23" customWidth="1"/>
    <col min="4866" max="4866" width="52.7109375" style="23" customWidth="1"/>
    <col min="4867" max="4868" width="18.7109375" style="23" customWidth="1"/>
    <col min="4869" max="4870" width="17.5703125" style="23" customWidth="1"/>
    <col min="4871" max="4871" width="16.85546875" style="23" customWidth="1"/>
    <col min="4872" max="5120" width="8.85546875" style="23"/>
    <col min="5121" max="5121" width="5.140625" style="23" customWidth="1"/>
    <col min="5122" max="5122" width="52.7109375" style="23" customWidth="1"/>
    <col min="5123" max="5124" width="18.7109375" style="23" customWidth="1"/>
    <col min="5125" max="5126" width="17.5703125" style="23" customWidth="1"/>
    <col min="5127" max="5127" width="16.85546875" style="23" customWidth="1"/>
    <col min="5128" max="5376" width="8.85546875" style="23"/>
    <col min="5377" max="5377" width="5.140625" style="23" customWidth="1"/>
    <col min="5378" max="5378" width="52.7109375" style="23" customWidth="1"/>
    <col min="5379" max="5380" width="18.7109375" style="23" customWidth="1"/>
    <col min="5381" max="5382" width="17.5703125" style="23" customWidth="1"/>
    <col min="5383" max="5383" width="16.85546875" style="23" customWidth="1"/>
    <col min="5384" max="5632" width="8.85546875" style="23"/>
    <col min="5633" max="5633" width="5.140625" style="23" customWidth="1"/>
    <col min="5634" max="5634" width="52.7109375" style="23" customWidth="1"/>
    <col min="5635" max="5636" width="18.7109375" style="23" customWidth="1"/>
    <col min="5637" max="5638" width="17.5703125" style="23" customWidth="1"/>
    <col min="5639" max="5639" width="16.85546875" style="23" customWidth="1"/>
    <col min="5640" max="5888" width="8.85546875" style="23"/>
    <col min="5889" max="5889" width="5.140625" style="23" customWidth="1"/>
    <col min="5890" max="5890" width="52.7109375" style="23" customWidth="1"/>
    <col min="5891" max="5892" width="18.7109375" style="23" customWidth="1"/>
    <col min="5893" max="5894" width="17.5703125" style="23" customWidth="1"/>
    <col min="5895" max="5895" width="16.85546875" style="23" customWidth="1"/>
    <col min="5896" max="6144" width="8.85546875" style="23"/>
    <col min="6145" max="6145" width="5.140625" style="23" customWidth="1"/>
    <col min="6146" max="6146" width="52.7109375" style="23" customWidth="1"/>
    <col min="6147" max="6148" width="18.7109375" style="23" customWidth="1"/>
    <col min="6149" max="6150" width="17.5703125" style="23" customWidth="1"/>
    <col min="6151" max="6151" width="16.85546875" style="23" customWidth="1"/>
    <col min="6152" max="6400" width="8.85546875" style="23"/>
    <col min="6401" max="6401" width="5.140625" style="23" customWidth="1"/>
    <col min="6402" max="6402" width="52.7109375" style="23" customWidth="1"/>
    <col min="6403" max="6404" width="18.7109375" style="23" customWidth="1"/>
    <col min="6405" max="6406" width="17.5703125" style="23" customWidth="1"/>
    <col min="6407" max="6407" width="16.85546875" style="23" customWidth="1"/>
    <col min="6408" max="6656" width="8.85546875" style="23"/>
    <col min="6657" max="6657" width="5.140625" style="23" customWidth="1"/>
    <col min="6658" max="6658" width="52.7109375" style="23" customWidth="1"/>
    <col min="6659" max="6660" width="18.7109375" style="23" customWidth="1"/>
    <col min="6661" max="6662" width="17.5703125" style="23" customWidth="1"/>
    <col min="6663" max="6663" width="16.85546875" style="23" customWidth="1"/>
    <col min="6664" max="6912" width="8.85546875" style="23"/>
    <col min="6913" max="6913" width="5.140625" style="23" customWidth="1"/>
    <col min="6914" max="6914" width="52.7109375" style="23" customWidth="1"/>
    <col min="6915" max="6916" width="18.7109375" style="23" customWidth="1"/>
    <col min="6917" max="6918" width="17.5703125" style="23" customWidth="1"/>
    <col min="6919" max="6919" width="16.85546875" style="23" customWidth="1"/>
    <col min="6920" max="7168" width="8.85546875" style="23"/>
    <col min="7169" max="7169" width="5.140625" style="23" customWidth="1"/>
    <col min="7170" max="7170" width="52.7109375" style="23" customWidth="1"/>
    <col min="7171" max="7172" width="18.7109375" style="23" customWidth="1"/>
    <col min="7173" max="7174" width="17.5703125" style="23" customWidth="1"/>
    <col min="7175" max="7175" width="16.85546875" style="23" customWidth="1"/>
    <col min="7176" max="7424" width="8.85546875" style="23"/>
    <col min="7425" max="7425" width="5.140625" style="23" customWidth="1"/>
    <col min="7426" max="7426" width="52.7109375" style="23" customWidth="1"/>
    <col min="7427" max="7428" width="18.7109375" style="23" customWidth="1"/>
    <col min="7429" max="7430" width="17.5703125" style="23" customWidth="1"/>
    <col min="7431" max="7431" width="16.85546875" style="23" customWidth="1"/>
    <col min="7432" max="7680" width="8.85546875" style="23"/>
    <col min="7681" max="7681" width="5.140625" style="23" customWidth="1"/>
    <col min="7682" max="7682" width="52.7109375" style="23" customWidth="1"/>
    <col min="7683" max="7684" width="18.7109375" style="23" customWidth="1"/>
    <col min="7685" max="7686" width="17.5703125" style="23" customWidth="1"/>
    <col min="7687" max="7687" width="16.85546875" style="23" customWidth="1"/>
    <col min="7688" max="7936" width="8.85546875" style="23"/>
    <col min="7937" max="7937" width="5.140625" style="23" customWidth="1"/>
    <col min="7938" max="7938" width="52.7109375" style="23" customWidth="1"/>
    <col min="7939" max="7940" width="18.7109375" style="23" customWidth="1"/>
    <col min="7941" max="7942" width="17.5703125" style="23" customWidth="1"/>
    <col min="7943" max="7943" width="16.85546875" style="23" customWidth="1"/>
    <col min="7944" max="8192" width="8.85546875" style="23"/>
    <col min="8193" max="8193" width="5.140625" style="23" customWidth="1"/>
    <col min="8194" max="8194" width="52.7109375" style="23" customWidth="1"/>
    <col min="8195" max="8196" width="18.7109375" style="23" customWidth="1"/>
    <col min="8197" max="8198" width="17.5703125" style="23" customWidth="1"/>
    <col min="8199" max="8199" width="16.85546875" style="23" customWidth="1"/>
    <col min="8200" max="8448" width="8.85546875" style="23"/>
    <col min="8449" max="8449" width="5.140625" style="23" customWidth="1"/>
    <col min="8450" max="8450" width="52.7109375" style="23" customWidth="1"/>
    <col min="8451" max="8452" width="18.7109375" style="23" customWidth="1"/>
    <col min="8453" max="8454" width="17.5703125" style="23" customWidth="1"/>
    <col min="8455" max="8455" width="16.85546875" style="23" customWidth="1"/>
    <col min="8456" max="8704" width="8.85546875" style="23"/>
    <col min="8705" max="8705" width="5.140625" style="23" customWidth="1"/>
    <col min="8706" max="8706" width="52.7109375" style="23" customWidth="1"/>
    <col min="8707" max="8708" width="18.7109375" style="23" customWidth="1"/>
    <col min="8709" max="8710" width="17.5703125" style="23" customWidth="1"/>
    <col min="8711" max="8711" width="16.85546875" style="23" customWidth="1"/>
    <col min="8712" max="8960" width="8.85546875" style="23"/>
    <col min="8961" max="8961" width="5.140625" style="23" customWidth="1"/>
    <col min="8962" max="8962" width="52.7109375" style="23" customWidth="1"/>
    <col min="8963" max="8964" width="18.7109375" style="23" customWidth="1"/>
    <col min="8965" max="8966" width="17.5703125" style="23" customWidth="1"/>
    <col min="8967" max="8967" width="16.85546875" style="23" customWidth="1"/>
    <col min="8968" max="9216" width="8.85546875" style="23"/>
    <col min="9217" max="9217" width="5.140625" style="23" customWidth="1"/>
    <col min="9218" max="9218" width="52.7109375" style="23" customWidth="1"/>
    <col min="9219" max="9220" width="18.7109375" style="23" customWidth="1"/>
    <col min="9221" max="9222" width="17.5703125" style="23" customWidth="1"/>
    <col min="9223" max="9223" width="16.85546875" style="23" customWidth="1"/>
    <col min="9224" max="9472" width="8.85546875" style="23"/>
    <col min="9473" max="9473" width="5.140625" style="23" customWidth="1"/>
    <col min="9474" max="9474" width="52.7109375" style="23" customWidth="1"/>
    <col min="9475" max="9476" width="18.7109375" style="23" customWidth="1"/>
    <col min="9477" max="9478" width="17.5703125" style="23" customWidth="1"/>
    <col min="9479" max="9479" width="16.85546875" style="23" customWidth="1"/>
    <col min="9480" max="9728" width="8.85546875" style="23"/>
    <col min="9729" max="9729" width="5.140625" style="23" customWidth="1"/>
    <col min="9730" max="9730" width="52.7109375" style="23" customWidth="1"/>
    <col min="9731" max="9732" width="18.7109375" style="23" customWidth="1"/>
    <col min="9733" max="9734" width="17.5703125" style="23" customWidth="1"/>
    <col min="9735" max="9735" width="16.85546875" style="23" customWidth="1"/>
    <col min="9736" max="9984" width="8.85546875" style="23"/>
    <col min="9985" max="9985" width="5.140625" style="23" customWidth="1"/>
    <col min="9986" max="9986" width="52.7109375" style="23" customWidth="1"/>
    <col min="9987" max="9988" width="18.7109375" style="23" customWidth="1"/>
    <col min="9989" max="9990" width="17.5703125" style="23" customWidth="1"/>
    <col min="9991" max="9991" width="16.85546875" style="23" customWidth="1"/>
    <col min="9992" max="10240" width="8.85546875" style="23"/>
    <col min="10241" max="10241" width="5.140625" style="23" customWidth="1"/>
    <col min="10242" max="10242" width="52.7109375" style="23" customWidth="1"/>
    <col min="10243" max="10244" width="18.7109375" style="23" customWidth="1"/>
    <col min="10245" max="10246" width="17.5703125" style="23" customWidth="1"/>
    <col min="10247" max="10247" width="16.85546875" style="23" customWidth="1"/>
    <col min="10248" max="10496" width="8.85546875" style="23"/>
    <col min="10497" max="10497" width="5.140625" style="23" customWidth="1"/>
    <col min="10498" max="10498" width="52.7109375" style="23" customWidth="1"/>
    <col min="10499" max="10500" width="18.7109375" style="23" customWidth="1"/>
    <col min="10501" max="10502" width="17.5703125" style="23" customWidth="1"/>
    <col min="10503" max="10503" width="16.85546875" style="23" customWidth="1"/>
    <col min="10504" max="10752" width="8.85546875" style="23"/>
    <col min="10753" max="10753" width="5.140625" style="23" customWidth="1"/>
    <col min="10754" max="10754" width="52.7109375" style="23" customWidth="1"/>
    <col min="10755" max="10756" width="18.7109375" style="23" customWidth="1"/>
    <col min="10757" max="10758" width="17.5703125" style="23" customWidth="1"/>
    <col min="10759" max="10759" width="16.85546875" style="23" customWidth="1"/>
    <col min="10760" max="11008" width="8.85546875" style="23"/>
    <col min="11009" max="11009" width="5.140625" style="23" customWidth="1"/>
    <col min="11010" max="11010" width="52.7109375" style="23" customWidth="1"/>
    <col min="11011" max="11012" width="18.7109375" style="23" customWidth="1"/>
    <col min="11013" max="11014" width="17.5703125" style="23" customWidth="1"/>
    <col min="11015" max="11015" width="16.85546875" style="23" customWidth="1"/>
    <col min="11016" max="11264" width="8.85546875" style="23"/>
    <col min="11265" max="11265" width="5.140625" style="23" customWidth="1"/>
    <col min="11266" max="11266" width="52.7109375" style="23" customWidth="1"/>
    <col min="11267" max="11268" width="18.7109375" style="23" customWidth="1"/>
    <col min="11269" max="11270" width="17.5703125" style="23" customWidth="1"/>
    <col min="11271" max="11271" width="16.85546875" style="23" customWidth="1"/>
    <col min="11272" max="11520" width="8.85546875" style="23"/>
    <col min="11521" max="11521" width="5.140625" style="23" customWidth="1"/>
    <col min="11522" max="11522" width="52.7109375" style="23" customWidth="1"/>
    <col min="11523" max="11524" width="18.7109375" style="23" customWidth="1"/>
    <col min="11525" max="11526" width="17.5703125" style="23" customWidth="1"/>
    <col min="11527" max="11527" width="16.85546875" style="23" customWidth="1"/>
    <col min="11528" max="11776" width="8.85546875" style="23"/>
    <col min="11777" max="11777" width="5.140625" style="23" customWidth="1"/>
    <col min="11778" max="11778" width="52.7109375" style="23" customWidth="1"/>
    <col min="11779" max="11780" width="18.7109375" style="23" customWidth="1"/>
    <col min="11781" max="11782" width="17.5703125" style="23" customWidth="1"/>
    <col min="11783" max="11783" width="16.85546875" style="23" customWidth="1"/>
    <col min="11784" max="12032" width="8.85546875" style="23"/>
    <col min="12033" max="12033" width="5.140625" style="23" customWidth="1"/>
    <col min="12034" max="12034" width="52.7109375" style="23" customWidth="1"/>
    <col min="12035" max="12036" width="18.7109375" style="23" customWidth="1"/>
    <col min="12037" max="12038" width="17.5703125" style="23" customWidth="1"/>
    <col min="12039" max="12039" width="16.85546875" style="23" customWidth="1"/>
    <col min="12040" max="12288" width="8.85546875" style="23"/>
    <col min="12289" max="12289" width="5.140625" style="23" customWidth="1"/>
    <col min="12290" max="12290" width="52.7109375" style="23" customWidth="1"/>
    <col min="12291" max="12292" width="18.7109375" style="23" customWidth="1"/>
    <col min="12293" max="12294" width="17.5703125" style="23" customWidth="1"/>
    <col min="12295" max="12295" width="16.85546875" style="23" customWidth="1"/>
    <col min="12296" max="12544" width="8.85546875" style="23"/>
    <col min="12545" max="12545" width="5.140625" style="23" customWidth="1"/>
    <col min="12546" max="12546" width="52.7109375" style="23" customWidth="1"/>
    <col min="12547" max="12548" width="18.7109375" style="23" customWidth="1"/>
    <col min="12549" max="12550" width="17.5703125" style="23" customWidth="1"/>
    <col min="12551" max="12551" width="16.85546875" style="23" customWidth="1"/>
    <col min="12552" max="12800" width="8.85546875" style="23"/>
    <col min="12801" max="12801" width="5.140625" style="23" customWidth="1"/>
    <col min="12802" max="12802" width="52.7109375" style="23" customWidth="1"/>
    <col min="12803" max="12804" width="18.7109375" style="23" customWidth="1"/>
    <col min="12805" max="12806" width="17.5703125" style="23" customWidth="1"/>
    <col min="12807" max="12807" width="16.85546875" style="23" customWidth="1"/>
    <col min="12808" max="13056" width="8.85546875" style="23"/>
    <col min="13057" max="13057" width="5.140625" style="23" customWidth="1"/>
    <col min="13058" max="13058" width="52.7109375" style="23" customWidth="1"/>
    <col min="13059" max="13060" width="18.7109375" style="23" customWidth="1"/>
    <col min="13061" max="13062" width="17.5703125" style="23" customWidth="1"/>
    <col min="13063" max="13063" width="16.85546875" style="23" customWidth="1"/>
    <col min="13064" max="13312" width="8.85546875" style="23"/>
    <col min="13313" max="13313" width="5.140625" style="23" customWidth="1"/>
    <col min="13314" max="13314" width="52.7109375" style="23" customWidth="1"/>
    <col min="13315" max="13316" width="18.7109375" style="23" customWidth="1"/>
    <col min="13317" max="13318" width="17.5703125" style="23" customWidth="1"/>
    <col min="13319" max="13319" width="16.85546875" style="23" customWidth="1"/>
    <col min="13320" max="13568" width="8.85546875" style="23"/>
    <col min="13569" max="13569" width="5.140625" style="23" customWidth="1"/>
    <col min="13570" max="13570" width="52.7109375" style="23" customWidth="1"/>
    <col min="13571" max="13572" width="18.7109375" style="23" customWidth="1"/>
    <col min="13573" max="13574" width="17.5703125" style="23" customWidth="1"/>
    <col min="13575" max="13575" width="16.85546875" style="23" customWidth="1"/>
    <col min="13576" max="13824" width="8.85546875" style="23"/>
    <col min="13825" max="13825" width="5.140625" style="23" customWidth="1"/>
    <col min="13826" max="13826" width="52.7109375" style="23" customWidth="1"/>
    <col min="13827" max="13828" width="18.7109375" style="23" customWidth="1"/>
    <col min="13829" max="13830" width="17.5703125" style="23" customWidth="1"/>
    <col min="13831" max="13831" width="16.85546875" style="23" customWidth="1"/>
    <col min="13832" max="14080" width="8.85546875" style="23"/>
    <col min="14081" max="14081" width="5.140625" style="23" customWidth="1"/>
    <col min="14082" max="14082" width="52.7109375" style="23" customWidth="1"/>
    <col min="14083" max="14084" width="18.7109375" style="23" customWidth="1"/>
    <col min="14085" max="14086" width="17.5703125" style="23" customWidth="1"/>
    <col min="14087" max="14087" width="16.85546875" style="23" customWidth="1"/>
    <col min="14088" max="14336" width="8.85546875" style="23"/>
    <col min="14337" max="14337" width="5.140625" style="23" customWidth="1"/>
    <col min="14338" max="14338" width="52.7109375" style="23" customWidth="1"/>
    <col min="14339" max="14340" width="18.7109375" style="23" customWidth="1"/>
    <col min="14341" max="14342" width="17.5703125" style="23" customWidth="1"/>
    <col min="14343" max="14343" width="16.85546875" style="23" customWidth="1"/>
    <col min="14344" max="14592" width="8.85546875" style="23"/>
    <col min="14593" max="14593" width="5.140625" style="23" customWidth="1"/>
    <col min="14594" max="14594" width="52.7109375" style="23" customWidth="1"/>
    <col min="14595" max="14596" width="18.7109375" style="23" customWidth="1"/>
    <col min="14597" max="14598" width="17.5703125" style="23" customWidth="1"/>
    <col min="14599" max="14599" width="16.85546875" style="23" customWidth="1"/>
    <col min="14600" max="14848" width="8.85546875" style="23"/>
    <col min="14849" max="14849" width="5.140625" style="23" customWidth="1"/>
    <col min="14850" max="14850" width="52.7109375" style="23" customWidth="1"/>
    <col min="14851" max="14852" width="18.7109375" style="23" customWidth="1"/>
    <col min="14853" max="14854" width="17.5703125" style="23" customWidth="1"/>
    <col min="14855" max="14855" width="16.85546875" style="23" customWidth="1"/>
    <col min="14856" max="15104" width="8.85546875" style="23"/>
    <col min="15105" max="15105" width="5.140625" style="23" customWidth="1"/>
    <col min="15106" max="15106" width="52.7109375" style="23" customWidth="1"/>
    <col min="15107" max="15108" width="18.7109375" style="23" customWidth="1"/>
    <col min="15109" max="15110" width="17.5703125" style="23" customWidth="1"/>
    <col min="15111" max="15111" width="16.85546875" style="23" customWidth="1"/>
    <col min="15112" max="15360" width="8.85546875" style="23"/>
    <col min="15361" max="15361" width="5.140625" style="23" customWidth="1"/>
    <col min="15362" max="15362" width="52.7109375" style="23" customWidth="1"/>
    <col min="15363" max="15364" width="18.7109375" style="23" customWidth="1"/>
    <col min="15365" max="15366" width="17.5703125" style="23" customWidth="1"/>
    <col min="15367" max="15367" width="16.85546875" style="23" customWidth="1"/>
    <col min="15368" max="15616" width="8.85546875" style="23"/>
    <col min="15617" max="15617" width="5.140625" style="23" customWidth="1"/>
    <col min="15618" max="15618" width="52.7109375" style="23" customWidth="1"/>
    <col min="15619" max="15620" width="18.7109375" style="23" customWidth="1"/>
    <col min="15621" max="15622" width="17.5703125" style="23" customWidth="1"/>
    <col min="15623" max="15623" width="16.85546875" style="23" customWidth="1"/>
    <col min="15624" max="15872" width="8.85546875" style="23"/>
    <col min="15873" max="15873" width="5.140625" style="23" customWidth="1"/>
    <col min="15874" max="15874" width="52.7109375" style="23" customWidth="1"/>
    <col min="15875" max="15876" width="18.7109375" style="23" customWidth="1"/>
    <col min="15877" max="15878" width="17.5703125" style="23" customWidth="1"/>
    <col min="15879" max="15879" width="16.85546875" style="23" customWidth="1"/>
    <col min="15880" max="16128" width="8.85546875" style="23"/>
    <col min="16129" max="16129" width="5.140625" style="23" customWidth="1"/>
    <col min="16130" max="16130" width="52.7109375" style="23" customWidth="1"/>
    <col min="16131" max="16132" width="18.7109375" style="23" customWidth="1"/>
    <col min="16133" max="16134" width="17.5703125" style="23" customWidth="1"/>
    <col min="16135" max="16135" width="16.85546875" style="23" customWidth="1"/>
    <col min="16136" max="16384" width="8.85546875" style="23"/>
  </cols>
  <sheetData>
    <row r="1" spans="1:7">
      <c r="F1" s="94" t="s">
        <v>143</v>
      </c>
      <c r="G1" s="94"/>
    </row>
    <row r="2" spans="1:7">
      <c r="F2" s="94" t="s">
        <v>33</v>
      </c>
      <c r="G2" s="94"/>
    </row>
    <row r="3" spans="1:7">
      <c r="F3" s="94" t="s">
        <v>34</v>
      </c>
      <c r="G3" s="94"/>
    </row>
    <row r="4" spans="1:7">
      <c r="F4" s="94" t="s">
        <v>163</v>
      </c>
      <c r="G4" s="94"/>
    </row>
    <row r="5" spans="1:7">
      <c r="F5" s="32"/>
      <c r="G5" s="32"/>
    </row>
    <row r="6" spans="1:7">
      <c r="A6" s="86" t="s">
        <v>144</v>
      </c>
      <c r="B6" s="86"/>
      <c r="C6" s="86"/>
      <c r="D6" s="86"/>
      <c r="E6" s="86"/>
      <c r="F6" s="86"/>
      <c r="G6" s="86"/>
    </row>
    <row r="8" spans="1:7" s="3" customFormat="1" ht="13.15" customHeight="1">
      <c r="A8" s="67" t="s">
        <v>7</v>
      </c>
      <c r="B8" s="63" t="s">
        <v>0</v>
      </c>
      <c r="C8" s="87" t="s">
        <v>1</v>
      </c>
      <c r="D8" s="70" t="s">
        <v>5</v>
      </c>
      <c r="E8" s="71"/>
      <c r="F8" s="72"/>
      <c r="G8" s="63" t="s">
        <v>6</v>
      </c>
    </row>
    <row r="9" spans="1:7" s="3" customFormat="1" ht="38.25">
      <c r="A9" s="68"/>
      <c r="B9" s="63"/>
      <c r="C9" s="88"/>
      <c r="D9" s="31" t="s">
        <v>9</v>
      </c>
      <c r="E9" s="30" t="s">
        <v>8</v>
      </c>
      <c r="F9" s="91" t="s">
        <v>79</v>
      </c>
      <c r="G9" s="63"/>
    </row>
    <row r="10" spans="1:7" s="3" customFormat="1">
      <c r="A10" s="69"/>
      <c r="B10" s="63"/>
      <c r="C10" s="89"/>
      <c r="D10" s="30" t="s">
        <v>145</v>
      </c>
      <c r="E10" s="30" t="s">
        <v>145</v>
      </c>
      <c r="F10" s="92"/>
      <c r="G10" s="63"/>
    </row>
    <row r="11" spans="1:7" s="3" customFormat="1">
      <c r="A11" s="73" t="s">
        <v>146</v>
      </c>
      <c r="B11" s="74"/>
      <c r="C11" s="74"/>
      <c r="D11" s="74"/>
      <c r="E11" s="74"/>
      <c r="F11" s="74"/>
      <c r="G11" s="75"/>
    </row>
    <row r="12" spans="1:7">
      <c r="A12" s="7">
        <v>1</v>
      </c>
      <c r="B12" s="10" t="s">
        <v>75</v>
      </c>
      <c r="C12" s="30">
        <v>10</v>
      </c>
      <c r="D12" s="30"/>
      <c r="E12" s="24">
        <f>C12*5*144</f>
        <v>7200</v>
      </c>
      <c r="F12" s="24">
        <f>C12*500</f>
        <v>5000</v>
      </c>
      <c r="G12" s="9">
        <f>E12+F12</f>
        <v>12200</v>
      </c>
    </row>
    <row r="13" spans="1:7">
      <c r="A13" s="7"/>
      <c r="B13" s="10"/>
      <c r="C13" s="25"/>
      <c r="D13" s="25"/>
      <c r="E13" s="26"/>
      <c r="F13" s="26"/>
      <c r="G13" s="9"/>
    </row>
    <row r="14" spans="1:7">
      <c r="A14" s="18"/>
      <c r="B14" s="19" t="s">
        <v>6</v>
      </c>
      <c r="C14" s="27">
        <v>10</v>
      </c>
      <c r="D14" s="27"/>
      <c r="E14" s="28">
        <f>E12</f>
        <v>7200</v>
      </c>
      <c r="F14" s="28">
        <f>F12</f>
        <v>5000</v>
      </c>
      <c r="G14" s="21">
        <f>G12</f>
        <v>12200</v>
      </c>
    </row>
    <row r="16" spans="1:7">
      <c r="A16" s="65" t="s">
        <v>38</v>
      </c>
      <c r="B16" s="65"/>
      <c r="C16" s="65"/>
      <c r="D16" s="65"/>
      <c r="E16" s="65"/>
      <c r="F16" s="65"/>
      <c r="G16" s="65"/>
    </row>
    <row r="17" spans="1:7" ht="13.15" customHeight="1">
      <c r="A17" s="66" t="s">
        <v>147</v>
      </c>
      <c r="B17" s="66"/>
      <c r="C17" s="66"/>
      <c r="D17" s="66"/>
      <c r="E17" s="66"/>
      <c r="F17" s="66"/>
      <c r="G17" s="66"/>
    </row>
    <row r="18" spans="1:7">
      <c r="A18" s="66"/>
      <c r="B18" s="66"/>
      <c r="C18" s="66"/>
      <c r="D18" s="66"/>
      <c r="E18" s="66"/>
      <c r="F18" s="66"/>
      <c r="G18" s="66"/>
    </row>
    <row r="19" spans="1:7">
      <c r="A19" s="93" t="s">
        <v>148</v>
      </c>
      <c r="B19" s="93"/>
      <c r="C19" s="93"/>
      <c r="D19" s="93"/>
      <c r="E19" s="93"/>
      <c r="F19" s="93"/>
      <c r="G19" s="93"/>
    </row>
    <row r="20" spans="1:7" ht="13.15" customHeight="1">
      <c r="A20" s="66" t="s">
        <v>149</v>
      </c>
      <c r="B20" s="66"/>
      <c r="C20" s="66"/>
      <c r="D20" s="66"/>
      <c r="E20" s="66"/>
      <c r="F20" s="66"/>
      <c r="G20" s="66"/>
    </row>
    <row r="21" spans="1:7">
      <c r="A21" s="65" t="s">
        <v>45</v>
      </c>
      <c r="B21" s="65"/>
      <c r="C21" s="65"/>
      <c r="D21" s="65"/>
      <c r="E21" s="65"/>
      <c r="F21" s="65"/>
      <c r="G21" s="65"/>
    </row>
    <row r="22" spans="1:7">
      <c r="A22" s="65" t="s">
        <v>63</v>
      </c>
      <c r="B22" s="65"/>
      <c r="C22" s="65"/>
      <c r="D22" s="65"/>
      <c r="E22" s="65"/>
      <c r="F22" s="65"/>
      <c r="G22" s="65"/>
    </row>
    <row r="23" spans="1:7">
      <c r="A23" s="65" t="s">
        <v>65</v>
      </c>
      <c r="B23" s="65"/>
      <c r="C23" s="65"/>
      <c r="D23" s="65"/>
      <c r="E23" s="65"/>
      <c r="F23" s="65"/>
      <c r="G23" s="65"/>
    </row>
    <row r="24" spans="1:7">
      <c r="A24" s="65" t="s">
        <v>165</v>
      </c>
      <c r="B24" s="65"/>
      <c r="C24" s="65"/>
      <c r="D24" s="65"/>
      <c r="E24" s="65"/>
      <c r="F24" s="65"/>
      <c r="G24" s="65"/>
    </row>
    <row r="25" spans="1:7">
      <c r="A25" s="66" t="s">
        <v>67</v>
      </c>
      <c r="B25" s="66"/>
      <c r="C25" s="66"/>
      <c r="D25" s="66"/>
      <c r="E25" s="66"/>
      <c r="F25" s="66"/>
      <c r="G25" s="66"/>
    </row>
  </sheetData>
  <mergeCells count="21">
    <mergeCell ref="A21:G21"/>
    <mergeCell ref="A22:G22"/>
    <mergeCell ref="A23:G23"/>
    <mergeCell ref="A24:G24"/>
    <mergeCell ref="A25:G25"/>
    <mergeCell ref="A20:G20"/>
    <mergeCell ref="F1:G1"/>
    <mergeCell ref="F2:G2"/>
    <mergeCell ref="F3:G3"/>
    <mergeCell ref="F4:G4"/>
    <mergeCell ref="A6:G6"/>
    <mergeCell ref="A8:A10"/>
    <mergeCell ref="B8:B10"/>
    <mergeCell ref="C8:C10"/>
    <mergeCell ref="D8:F8"/>
    <mergeCell ref="G8:G10"/>
    <mergeCell ref="F9:F10"/>
    <mergeCell ref="A11:G11"/>
    <mergeCell ref="A16:G16"/>
    <mergeCell ref="A17:G18"/>
    <mergeCell ref="A19:G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лето</vt:lpstr>
      <vt:lpstr>осень, зима</vt:lpstr>
      <vt:lpstr>путевки</vt:lpstr>
      <vt:lpstr>юные кадеты</vt:lpstr>
      <vt:lpstr>кадет. лагерь (шошка)</vt:lpstr>
      <vt:lpstr>кадет. лагерь (чиньяв.)</vt:lpstr>
      <vt:lpstr>школа мол. актива</vt:lpstr>
      <vt:lpstr>школа мол. актива (город)</vt:lpstr>
      <vt:lpstr>мы-патриоты</vt:lpstr>
      <vt:lpstr>мы-патриоты (дн. пр.)</vt:lpstr>
      <vt:lpstr>Лист4</vt:lpstr>
      <vt:lpstr>путевки!Область_печати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2015-08-04T07:36:31Z</dcterms:modified>
</cp:coreProperties>
</file>