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1" activeTab="1"/>
  </bookViews>
  <sheets>
    <sheet name="лето" sheetId="1" r:id="rId1"/>
    <sheet name="осень, зима" sheetId="2" r:id="rId2"/>
    <sheet name="путевки" sheetId="3" r:id="rId3"/>
    <sheet name="кадет. лагерь (чиньяв.)" sheetId="4" r:id="rId4"/>
    <sheet name="юные кадеты" sheetId="5" r:id="rId5"/>
    <sheet name="кадет. лагерь (шошка)" sheetId="6" r:id="rId6"/>
    <sheet name="школа мол. актива (город)" sheetId="7" r:id="rId7"/>
    <sheet name="школа мол. актива" sheetId="8" r:id="rId8"/>
    <sheet name="мы-патриоты" sheetId="9" r:id="rId9"/>
    <sheet name="мы-патриоты (дн. пр.)" sheetId="10" r:id="rId10"/>
    <sheet name="Лист4" sheetId="11" r:id="rId11"/>
  </sheets>
  <definedNames>
    <definedName name="_xlnm.Print_Area" localSheetId="2">'путевки'!$A$1:$R$36</definedName>
  </definedNames>
  <calcPr fullCalcOnLoad="1"/>
</workbook>
</file>

<file path=xl/sharedStrings.xml><?xml version="1.0" encoding="utf-8"?>
<sst xmlns="http://schemas.openxmlformats.org/spreadsheetml/2006/main" count="410" uniqueCount="171">
  <si>
    <t>Наименование образовательной организации</t>
  </si>
  <si>
    <t>Численность детей в смену</t>
  </si>
  <si>
    <t>1 смена (июнь)</t>
  </si>
  <si>
    <t>2 смена (июль)</t>
  </si>
  <si>
    <t>3 смена (август)</t>
  </si>
  <si>
    <t>Источники финансирования</t>
  </si>
  <si>
    <t>Итого</t>
  </si>
  <si>
    <t>№ п/п</t>
  </si>
  <si>
    <t>средства республиканского бюджета</t>
  </si>
  <si>
    <t>средства местного бюджета</t>
  </si>
  <si>
    <t>МБОУ "СОШ №2" г. Емва</t>
  </si>
  <si>
    <t>- учебный корпус в г. Емва</t>
  </si>
  <si>
    <t>- учебный корпус в пст. Тракт</t>
  </si>
  <si>
    <t>МАОУ "НШДС" г. Емвы</t>
  </si>
  <si>
    <t>МБОУ "СОШ" пгт. Синдор</t>
  </si>
  <si>
    <t>- учебный корпус в пгт. Синдор</t>
  </si>
  <si>
    <t>- учебный корпус в пст. Иоссер</t>
  </si>
  <si>
    <t>МАОУ "СОШ" с. Серёгово</t>
  </si>
  <si>
    <t>- учебный корпус в с. Серёгово</t>
  </si>
  <si>
    <t>- учебный корпус в пст. Ляли</t>
  </si>
  <si>
    <t>МБОУ "СОШ" пст. Мещура</t>
  </si>
  <si>
    <t>МБОУ "СОШ" с. Шошка</t>
  </si>
  <si>
    <t>МБОУ "СОШ" с. Туръя</t>
  </si>
  <si>
    <t>МБОУ "СОШ" пст. Чиньяворык</t>
  </si>
  <si>
    <t>МБОУ "СОШ" пст. Чернореченский</t>
  </si>
  <si>
    <t>МАОУ ДОД "ДДТ" Княжпогостского района</t>
  </si>
  <si>
    <t>МАОУ ДОД "ДЮСШ" Княжпогостского района</t>
  </si>
  <si>
    <t>План организации оздоровительных лагерей с дневным пребыванием детей при образовательных организациях района в период летних каникул</t>
  </si>
  <si>
    <t xml:space="preserve">МБОУ "СОШ №1" г. Емвы </t>
  </si>
  <si>
    <t>осенние каникулы</t>
  </si>
  <si>
    <t>зимние каникулы</t>
  </si>
  <si>
    <t>Родительский взнос за смену (200 рублей) без учета детей ТЖС</t>
  </si>
  <si>
    <t>Приложение №2</t>
  </si>
  <si>
    <t>к Постановлению администрации</t>
  </si>
  <si>
    <t>муниципального района "Княжпогостский"</t>
  </si>
  <si>
    <t>от 2015 года №</t>
  </si>
  <si>
    <t>План организации оздоровительных лагерей с дневным пребыванием детей при образовательных организациях района в период осенних и зимних каникул</t>
  </si>
  <si>
    <t>Приложение №3</t>
  </si>
  <si>
    <t>Примечание 1:</t>
  </si>
  <si>
    <t>2. Первая смена будет работать с 1 по 21 июня. Торжественное открытие оздоровительных ланерей с дневным пребыванием детей состоится 1 июня 2015 года (понедельник) в 09.00 ч.</t>
  </si>
  <si>
    <t>3. Закрытие 1 смены 19 июня 2015 года (пятница) в 14.00 ч. Выходные дни - 6, 7, 12 (праздничный день), 13,14,20,21 июня 2015г.</t>
  </si>
  <si>
    <t>4. График работы 2 смены: с 22 июня по 12 июля. Открытие 2 смены посвятить началу Великой Отечественной войны.</t>
  </si>
  <si>
    <t>5. Закрытие  2 смены 10 июля 2015 года (пятница) в 14.00 ч. Выходные дни - 27,28 июня, 4,5,11,12 июля 2015г.</t>
  </si>
  <si>
    <t>6. Третья смена будет работать с 3 по 23 августа. Открытие смены состоится 3 августа 2015 года( понедельник) .</t>
  </si>
  <si>
    <t>7. Закрытие 3 смены 21 августа 2015 года (пятница).Выходные дни - 8,9,15,16,22,23.</t>
  </si>
  <si>
    <t>Примечание 2:</t>
  </si>
  <si>
    <t xml:space="preserve"> 1. Оздоровительные лагеря с дневным пребыванием детей в период летних каникул при образовательных организациях и организациях дополнительного образования работают 21 календарный день, в несколько смен (1 смена - 21 календарный день (14 рабочих дней), 2 смена - 21 календарный день (15 рабочих дней), 3 смена - 21 календарный день (15 рабочих дней).</t>
  </si>
  <si>
    <t>Приложение №8</t>
  </si>
  <si>
    <t>Организация работы "Слёта будующих кадетов".</t>
  </si>
  <si>
    <t>1 смена (июль)</t>
  </si>
  <si>
    <t xml:space="preserve"> Оздоровительный лагерь с дневным пребыванием детей при образовательных организациях района в период летних каникул</t>
  </si>
  <si>
    <t xml:space="preserve"> 1. Летний слёт будующих кадетов с круглосуточным пребыванием детей в период летних каникул при образовательных организациях и организациях дополнительного образования работает 7  дней  (7 полных дней).</t>
  </si>
  <si>
    <t>2.  Будет работать с 1 по 7 июля. Торжественное открытие летнего слёта с круглосуточным пребыванием детей состоится 1 июля 2015 года (среда) в 09.00 ч.</t>
  </si>
  <si>
    <t xml:space="preserve">3. Закрытие смены 7 июля 2015 года (вторник) в 14.00 ч. </t>
  </si>
  <si>
    <t>Численность сопровождающих</t>
  </si>
  <si>
    <t>Приложение №9</t>
  </si>
  <si>
    <t>Организация работы летнего кадетского лагеря.</t>
  </si>
  <si>
    <t>Численность детей</t>
  </si>
  <si>
    <t xml:space="preserve"> 1. Летний кадетский лагерь с дневным пребыванием детей в период летних каникул при образовательных организациях и организациях дополнительного образования работает 7  дней  (7 полных дней).</t>
  </si>
  <si>
    <t>2.  Будет работать с 1 по 7 июля. Торжественное открытие летнего кадетского лагеря с дневным пребыванием детей состоится 1 июля 2015 года (среда) в 09.00 ч.</t>
  </si>
  <si>
    <t>Приложение №7</t>
  </si>
  <si>
    <t>Организация работы летнего кадетского лагеря</t>
  </si>
  <si>
    <t xml:space="preserve"> 1. Летний кадетский лагерь с дневным пребыванием детей в период летних каникул при образовательных организациях и организациях дополнительного образования работает 21 календарный день  (14 рабочих дней).</t>
  </si>
  <si>
    <t>1. Родительский взнос в виде безвозмездного поступления в размере 500 рублей с одного ребенка в смену.</t>
  </si>
  <si>
    <t>1. Родительский взнос в виде безвозмездного поступления составляет 500 рублей с одного ребенка в смену.</t>
  </si>
  <si>
    <t>2. Дети, чьи семьи относятся к категории малоимущих, освобождаются от уплаты родительского взноса.</t>
  </si>
  <si>
    <r>
      <t xml:space="preserve">3. Родители могут вносить добровольные пожертвования </t>
    </r>
    <r>
      <rPr>
        <b/>
        <sz val="10"/>
        <color indexed="8"/>
        <rFont val="Times New Roman"/>
        <family val="1"/>
      </rPr>
      <t>на укрепление МТБ оздоровительного лагеря с дневным пребыванием детей.</t>
    </r>
  </si>
  <si>
    <t>4. Сумма оплаты страховки на период действия лагеря с дневным пребыванием не входит в родительский взнос. Оплата страхового взноса осуществляется родителями.</t>
  </si>
  <si>
    <t xml:space="preserve">1 смена (июль),         132 р/д * 7 раб. дней        </t>
  </si>
  <si>
    <t>1. Родительский взнос в виде безвозмездного поступления в размере 200 рублей с одного ребенка в смену.</t>
  </si>
  <si>
    <r>
      <t xml:space="preserve">3. Рродители могут вносить добровольные пожертвования </t>
    </r>
    <r>
      <rPr>
        <b/>
        <sz val="10"/>
        <color indexed="8"/>
        <rFont val="Times New Roman"/>
        <family val="1"/>
      </rPr>
      <t>на укрепление МТБ оздоровительного лагеря с дневным пребыванием детей.</t>
    </r>
  </si>
  <si>
    <t xml:space="preserve">МБОУ "СОШ" с. Шошка </t>
  </si>
  <si>
    <t>2.  Летний кадетский лагерь будет работать с 1 по 21 июня. Торжественное открытие летнего кадетского лагеря с дневным пребыванием детей состоится 1 июня 2015 года (понедельник) в 09.00 ч.</t>
  </si>
  <si>
    <t>Приложение №10</t>
  </si>
  <si>
    <t>Организация работы "Школа молодого актива".</t>
  </si>
  <si>
    <t>МАОУ ДО "ДДТ" Княжпогостского района</t>
  </si>
  <si>
    <t xml:space="preserve"> 1. Школа молодого актива с круглосуточным пребыванием детей в период летних каникул при образовательных организациях и организациях дополнительного образования работает 7  дней  (7 полных дней).</t>
  </si>
  <si>
    <t>2.  Будет работать с 1 по 7 июля. Торжественное открытие "школы молодого актива" с круглосуточным пребыванием детей состоится 1 июля 2015 года (среда) в 09.00 ч.</t>
  </si>
  <si>
    <t xml:space="preserve">3. Закрытие смены 7 июля 2015 года (среда) в 14.00 ч. </t>
  </si>
  <si>
    <t>родительский взнос за смену (500 рублей) без учета детей ТЖС</t>
  </si>
  <si>
    <t>родительский взнос за смену (200 рублей) без учета детей ТЖС</t>
  </si>
  <si>
    <t>1 смена (июнь),            91 р/д * 14 раб. дней</t>
  </si>
  <si>
    <t>осенние каникулы,            91 р/д * 5 раб. дней</t>
  </si>
  <si>
    <t>зимние каникулы,         91 р/д * 5 раб. дней</t>
  </si>
  <si>
    <t>2 смена (июль),         91 р/д * 15 раб. дней</t>
  </si>
  <si>
    <t>3 смена (август),            91 р/д * 15 раб. дней</t>
  </si>
  <si>
    <t xml:space="preserve">1 смена (июль),         196,5 р/д * 7 раб. дней        </t>
  </si>
  <si>
    <t>2. Будет работать с 1 по 7 июля. Торжественное открытие "школы молодого актива" с круглосуточным пребыванием детей состоится 1 июля 2015 года (среда) в 09.00 ч.</t>
  </si>
  <si>
    <t>План мероприятий по оздоровлению детей школьного возраста в детских оздоровительных лагерях и санаториях в Республике Коми и за ее пределами</t>
  </si>
  <si>
    <t>№</t>
  </si>
  <si>
    <t>Место отдыха</t>
  </si>
  <si>
    <t>Категория детей</t>
  </si>
  <si>
    <t>Примерные сроки заезда</t>
  </si>
  <si>
    <t>кол-во дней</t>
  </si>
  <si>
    <t>Кол-во путёвок</t>
  </si>
  <si>
    <t>Цена путёвки без проезда (руб.)</t>
  </si>
  <si>
    <t>Стоимость проезда (руб.)</t>
  </si>
  <si>
    <t>софинансирование МБ детям/сопров.</t>
  </si>
  <si>
    <t>оплата родителями</t>
  </si>
  <si>
    <t>оплата проезда сопровождающим (самостоятельно)</t>
  </si>
  <si>
    <t>для детей</t>
  </si>
  <si>
    <t>для сопровождающих</t>
  </si>
  <si>
    <t>софин РБ</t>
  </si>
  <si>
    <t>Итого стоимость путевки для детей</t>
  </si>
  <si>
    <t>на 1 чел</t>
  </si>
  <si>
    <t>всего</t>
  </si>
  <si>
    <t>на 1 чел.</t>
  </si>
  <si>
    <t xml:space="preserve">Санаторий "Черноморская зорька", г.Анапа </t>
  </si>
  <si>
    <t>Др. категории</t>
  </si>
  <si>
    <t>04.06.2015-24.06.2015</t>
  </si>
  <si>
    <t>23.08.2015-12.09.2015</t>
  </si>
  <si>
    <t>Др.категории</t>
  </si>
  <si>
    <t>12.09.2015-02.10.2015</t>
  </si>
  <si>
    <t>ДООЦ "Гренада" Республиканская этнокультурная смена"Радлун", г.Сыктывкар</t>
  </si>
  <si>
    <t>19.07.2015-08.08.2015</t>
  </si>
  <si>
    <t>-</t>
  </si>
  <si>
    <t>Санаторий "Колос", Кировская область,Оричевский район,п.Колос</t>
  </si>
  <si>
    <t>31.07.2015-20.08.2015</t>
  </si>
  <si>
    <t>08.11.2015-28.11.2015</t>
  </si>
  <si>
    <t>Профильный лагерь г.Санкт-Петербург "Знакомство с городом"</t>
  </si>
  <si>
    <t>15.09.2015-21.09.2015</t>
  </si>
  <si>
    <t>Профильный лагерь "Золотое кольцо" г.Ярославль</t>
  </si>
  <si>
    <t>14.10.2015-18.10.2015</t>
  </si>
  <si>
    <t>08.11.2015-12.11.2015</t>
  </si>
  <si>
    <t>ДОЛ "Мечта"</t>
  </si>
  <si>
    <t>07.08.2015-27.08.2015</t>
  </si>
  <si>
    <t>ДСОЛ "Энергетик" (г.Анапа, п.Сукко)</t>
  </si>
  <si>
    <t>ДСОЛ "Мир" (г.Таганрог, Ростовская обл.)</t>
  </si>
  <si>
    <t>ИТОГО</t>
  </si>
  <si>
    <t>ТЖС</t>
  </si>
  <si>
    <t>15.05.2015-04.06.2015</t>
  </si>
  <si>
    <t>Санаторий "Бобровниково", Великий Устюг</t>
  </si>
  <si>
    <t>08.08.2015-28.08.2015</t>
  </si>
  <si>
    <t>09.09.2015-29.09.2015</t>
  </si>
  <si>
    <t>ДОЛ "Чайка"  Сыктывдинский район</t>
  </si>
  <si>
    <t>17.07.2015-06.08.2015</t>
  </si>
  <si>
    <t>Санаторий "Солнечный" (г.Гелнджик, с.Кабардинка)</t>
  </si>
  <si>
    <t>Одаренные</t>
  </si>
  <si>
    <t>14.07.2015-03.08.2015</t>
  </si>
  <si>
    <t>ДОЛ "Артек" (г.Ялта)</t>
  </si>
  <si>
    <t>22.06.2015-13.07.2015</t>
  </si>
  <si>
    <t>09.08.2015-30.08.2015</t>
  </si>
  <si>
    <t>ВСЕГО</t>
  </si>
  <si>
    <t>Приложение №12</t>
  </si>
  <si>
    <t>от ____  2015 года №__________</t>
  </si>
  <si>
    <t>Организация работы профильного патриотического лагеря "Мы-патриоты!"</t>
  </si>
  <si>
    <t xml:space="preserve">144 р/д * 5 раб. дней        </t>
  </si>
  <si>
    <t xml:space="preserve"> Оздоровительный лагерь с круглосуточным пребыванием детей при образовательных организациях района в период осенних каникул</t>
  </si>
  <si>
    <t xml:space="preserve"> 1. Профильный патриотический лагерь с круглосуточным пребыванием детей в период осенних каникул при образовательных организациях и организациях дополнительного образования работает 5 дней  (5 полных дней).</t>
  </si>
  <si>
    <t>2. Будет работать со 2 по 6 ноября. Торжественное открытие профильного патриотического лагеря с круглосуточным пребыванием детей состоится 2 ноября 2015 года (понедельник) в 10.00 ч.</t>
  </si>
  <si>
    <t xml:space="preserve">3. Закрытие лагеря 6 ноября 2015 года (пятница) в 14.00 ч. </t>
  </si>
  <si>
    <r>
      <t xml:space="preserve">3. Родители могут вносить добровольные пожертвования </t>
    </r>
    <r>
      <rPr>
        <b/>
        <sz val="10"/>
        <color indexed="8"/>
        <rFont val="Times New Roman"/>
        <family val="1"/>
      </rPr>
      <t>на укрепление МТБ оздоровительного лагеря с дневным пребыванием детей.</t>
    </r>
  </si>
  <si>
    <t>Приложение №13</t>
  </si>
  <si>
    <t>от ____________ 2015 года №_________</t>
  </si>
  <si>
    <t>Организация работы профильного патриотического лагеря "Мы - патриоты!"</t>
  </si>
  <si>
    <t xml:space="preserve">        91 р/д * 5 раб. дней        </t>
  </si>
  <si>
    <t xml:space="preserve">      91 р/д * 5 раб. дней        </t>
  </si>
  <si>
    <t xml:space="preserve"> Оздоровительный лагерь с дневным пребыванием детей при образовательных организациях района в период осенних каникул</t>
  </si>
  <si>
    <t xml:space="preserve"> 1. Профильный патриотический лагерь с дневным пребыванием детей в период осенних каникул при образовательных организациях и организациях дополнительного образования работает 5 дней  (5 полных дней).</t>
  </si>
  <si>
    <t>23.06.2015-13.07.2015</t>
  </si>
  <si>
    <t>07.12.2015-28.12.2015</t>
  </si>
  <si>
    <t>2. Будет работать со 2 по 6 ноября. Торжественное открытие профильного патриотического лагеря с дневным пребыванием детей состоится 2 ноября 2015 года (понедельник) в 10.00 ч.</t>
  </si>
  <si>
    <t>Санаторий «Солнечный» Краснодарский край, Геленджикский район, с.Кабардинка</t>
  </si>
  <si>
    <t>Профильный лагерь"Виват Россия" г.Санкт-Петербург</t>
  </si>
  <si>
    <t>Приложение №4</t>
  </si>
  <si>
    <t>Приложение №11</t>
  </si>
  <si>
    <t>- учебный корпус в с. Шошка</t>
  </si>
  <si>
    <t>- учебный корпус в пст. Мещура</t>
  </si>
  <si>
    <r>
      <t xml:space="preserve">3. Родители могут вносить добровольные пожертвования </t>
    </r>
    <r>
      <rPr>
        <b/>
        <sz val="10"/>
        <rFont val="Times New Roman"/>
        <family val="1"/>
      </rPr>
      <t>на укрепление МТБ оздоровительного лагеря с дневным пребыванием детей.</t>
    </r>
  </si>
  <si>
    <t>от 25.09.2015 года №568</t>
  </si>
  <si>
    <t>от 25.09. 2015 года №568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</si>
</sst>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right"/>
    </xf>
    <xf numFmtId="0" fontId="40" fillId="0" borderId="0" xfId="0" applyFont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wrapText="1"/>
    </xf>
    <xf numFmtId="4" fontId="40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horizontal="center"/>
    </xf>
    <xf numFmtId="4" fontId="40" fillId="0" borderId="11" xfId="0" applyNumberFormat="1" applyFont="1" applyBorder="1" applyAlignment="1">
      <alignment horizontal="center"/>
    </xf>
    <xf numFmtId="0" fontId="41" fillId="0" borderId="11" xfId="0" applyFont="1" applyBorder="1" applyAlignment="1">
      <alignment horizontal="center" vertical="center"/>
    </xf>
    <xf numFmtId="49" fontId="41" fillId="0" borderId="11" xfId="0" applyNumberFormat="1" applyFont="1" applyBorder="1" applyAlignment="1">
      <alignment/>
    </xf>
    <xf numFmtId="0" fontId="41" fillId="0" borderId="11" xfId="0" applyFont="1" applyBorder="1" applyAlignment="1">
      <alignment horizontal="center"/>
    </xf>
    <xf numFmtId="4" fontId="41" fillId="0" borderId="11" xfId="0" applyNumberFormat="1" applyFont="1" applyBorder="1" applyAlignment="1">
      <alignment horizontal="center"/>
    </xf>
    <xf numFmtId="0" fontId="41" fillId="0" borderId="0" xfId="0" applyFont="1" applyAlignment="1">
      <alignment/>
    </xf>
    <xf numFmtId="0" fontId="42" fillId="6" borderId="11" xfId="0" applyFont="1" applyFill="1" applyBorder="1" applyAlignment="1">
      <alignment horizontal="center" vertical="center"/>
    </xf>
    <xf numFmtId="0" fontId="42" fillId="6" borderId="11" xfId="0" applyFont="1" applyFill="1" applyBorder="1" applyAlignment="1">
      <alignment/>
    </xf>
    <xf numFmtId="0" fontId="42" fillId="6" borderId="11" xfId="0" applyFont="1" applyFill="1" applyBorder="1" applyAlignment="1">
      <alignment horizontal="center"/>
    </xf>
    <xf numFmtId="4" fontId="42" fillId="6" borderId="11" xfId="0" applyNumberFormat="1" applyFont="1" applyFill="1" applyBorder="1" applyAlignment="1">
      <alignment horizontal="center"/>
    </xf>
    <xf numFmtId="4" fontId="41" fillId="0" borderId="11" xfId="0" applyNumberFormat="1" applyFont="1" applyBorder="1" applyAlignment="1">
      <alignment horizontal="center" vertical="center" wrapText="1"/>
    </xf>
    <xf numFmtId="0" fontId="40" fillId="0" borderId="0" xfId="0" applyFont="1" applyAlignment="1">
      <alignment/>
    </xf>
    <xf numFmtId="4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/>
    </xf>
    <xf numFmtId="4" fontId="40" fillId="0" borderId="10" xfId="0" applyNumberFormat="1" applyFont="1" applyBorder="1" applyAlignment="1">
      <alignment horizontal="center"/>
    </xf>
    <xf numFmtId="0" fontId="42" fillId="6" borderId="10" xfId="0" applyFont="1" applyFill="1" applyBorder="1" applyAlignment="1">
      <alignment horizontal="center"/>
    </xf>
    <xf numFmtId="4" fontId="42" fillId="6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right"/>
    </xf>
    <xf numFmtId="43" fontId="2" fillId="33" borderId="12" xfId="58" applyFont="1" applyFill="1" applyBorder="1" applyAlignment="1">
      <alignment vertical="center" wrapText="1"/>
    </xf>
    <xf numFmtId="41" fontId="4" fillId="0" borderId="11" xfId="58" applyNumberFormat="1" applyFont="1" applyBorder="1" applyAlignment="1">
      <alignment horizontal="center" vertical="center" wrapText="1"/>
    </xf>
    <xf numFmtId="41" fontId="4" fillId="19" borderId="11" xfId="58" applyNumberFormat="1" applyFont="1" applyFill="1" applyBorder="1" applyAlignment="1">
      <alignment horizontal="center" vertical="center" wrapText="1"/>
    </xf>
    <xf numFmtId="41" fontId="4" fillId="34" borderId="11" xfId="58" applyNumberFormat="1" applyFont="1" applyFill="1" applyBorder="1" applyAlignment="1">
      <alignment horizontal="center" vertical="center" wrapText="1"/>
    </xf>
    <xf numFmtId="41" fontId="4" fillId="35" borderId="10" xfId="58" applyNumberFormat="1" applyFont="1" applyFill="1" applyBorder="1" applyAlignment="1">
      <alignment horizontal="center" vertical="center" wrapText="1"/>
    </xf>
    <xf numFmtId="41" fontId="4" fillId="33" borderId="12" xfId="58" applyNumberFormat="1" applyFont="1" applyFill="1" applyBorder="1" applyAlignment="1">
      <alignment horizontal="center" vertical="center" wrapText="1"/>
    </xf>
    <xf numFmtId="43" fontId="4" fillId="19" borderId="11" xfId="58" applyFont="1" applyFill="1" applyBorder="1" applyAlignment="1">
      <alignment horizontal="center" vertical="center" wrapText="1"/>
    </xf>
    <xf numFmtId="43" fontId="4" fillId="34" borderId="11" xfId="58" applyFont="1" applyFill="1" applyBorder="1" applyAlignment="1">
      <alignment horizontal="center" vertical="center" wrapText="1"/>
    </xf>
    <xf numFmtId="43" fontId="2" fillId="33" borderId="12" xfId="58" applyFont="1" applyFill="1" applyBorder="1" applyAlignment="1">
      <alignment horizontal="center" vertical="center" wrapText="1"/>
    </xf>
    <xf numFmtId="43" fontId="2" fillId="33" borderId="11" xfId="58" applyFont="1" applyFill="1" applyBorder="1" applyAlignment="1">
      <alignment horizontal="center" vertical="center" wrapText="1"/>
    </xf>
    <xf numFmtId="43" fontId="2" fillId="0" borderId="11" xfId="58" applyFont="1" applyBorder="1" applyAlignment="1">
      <alignment vertical="center" wrapText="1"/>
    </xf>
    <xf numFmtId="43" fontId="2" fillId="0" borderId="10" xfId="58" applyFont="1" applyBorder="1" applyAlignment="1">
      <alignment vertical="center" wrapText="1"/>
    </xf>
    <xf numFmtId="43" fontId="2" fillId="0" borderId="10" xfId="58" applyFont="1" applyBorder="1" applyAlignment="1">
      <alignment horizontal="right" vertical="center" wrapText="1"/>
    </xf>
    <xf numFmtId="43" fontId="2" fillId="0" borderId="11" xfId="58" applyFont="1" applyBorder="1" applyAlignment="1">
      <alignment horizontal="right" vertical="center" wrapText="1"/>
    </xf>
    <xf numFmtId="43" fontId="2" fillId="0" borderId="11" xfId="58" applyNumberFormat="1" applyFont="1" applyBorder="1" applyAlignment="1">
      <alignment horizontal="center" vertical="center" wrapText="1"/>
    </xf>
    <xf numFmtId="43" fontId="4" fillId="35" borderId="10" xfId="58" applyFont="1" applyFill="1" applyBorder="1" applyAlignment="1">
      <alignment horizontal="center" vertical="center" wrapText="1"/>
    </xf>
    <xf numFmtId="43" fontId="4" fillId="33" borderId="12" xfId="58" applyFont="1" applyFill="1" applyBorder="1" applyAlignment="1">
      <alignment horizontal="center" vertical="center" wrapText="1"/>
    </xf>
    <xf numFmtId="164" fontId="2" fillId="0" borderId="11" xfId="58" applyNumberFormat="1" applyFont="1" applyBorder="1" applyAlignment="1">
      <alignment horizontal="center" vertical="center" wrapText="1"/>
    </xf>
    <xf numFmtId="41" fontId="2" fillId="0" borderId="11" xfId="58" applyNumberFormat="1" applyFont="1" applyBorder="1" applyAlignment="1">
      <alignment horizontal="center" vertical="center" wrapText="1"/>
    </xf>
    <xf numFmtId="43" fontId="2" fillId="0" borderId="10" xfId="58" applyFont="1" applyBorder="1" applyAlignment="1">
      <alignment horizontal="center" vertical="center" wrapText="1"/>
    </xf>
    <xf numFmtId="43" fontId="2" fillId="33" borderId="0" xfId="58" applyFont="1" applyFill="1" applyAlignment="1">
      <alignment horizontal="center" vertical="center" wrapText="1"/>
    </xf>
    <xf numFmtId="43" fontId="4" fillId="34" borderId="10" xfId="58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4" fillId="6" borderId="11" xfId="0" applyNumberFormat="1" applyFont="1" applyFill="1" applyBorder="1" applyAlignment="1">
      <alignment horizontal="center"/>
    </xf>
    <xf numFmtId="43" fontId="2" fillId="19" borderId="11" xfId="58" applyFont="1" applyFill="1" applyBorder="1" applyAlignment="1">
      <alignment vertical="center" wrapText="1"/>
    </xf>
    <xf numFmtId="43" fontId="2" fillId="34" borderId="11" xfId="58" applyFont="1" applyFill="1" applyBorder="1" applyAlignment="1">
      <alignment vertical="center" wrapText="1"/>
    </xf>
    <xf numFmtId="43" fontId="2" fillId="35" borderId="10" xfId="58" applyFont="1" applyFill="1" applyBorder="1" applyAlignment="1">
      <alignment horizontal="right" vertical="center" wrapText="1"/>
    </xf>
    <xf numFmtId="43" fontId="2" fillId="34" borderId="11" xfId="58" applyFont="1" applyFill="1" applyBorder="1" applyAlignment="1">
      <alignment horizontal="center" vertical="center" wrapText="1"/>
    </xf>
    <xf numFmtId="43" fontId="2" fillId="35" borderId="10" xfId="58" applyFont="1" applyFill="1" applyBorder="1" applyAlignment="1">
      <alignment horizontal="center" vertical="center" wrapText="1"/>
    </xf>
    <xf numFmtId="43" fontId="2" fillId="0" borderId="11" xfId="58" applyFont="1" applyBorder="1" applyAlignment="1">
      <alignment horizontal="center" vertical="center" wrapText="1"/>
    </xf>
    <xf numFmtId="43" fontId="2" fillId="0" borderId="0" xfId="58" applyFont="1" applyAlignment="1">
      <alignment horizontal="center" vertical="center" wrapText="1"/>
    </xf>
    <xf numFmtId="43" fontId="2" fillId="0" borderId="0" xfId="58" applyFont="1" applyBorder="1" applyAlignment="1">
      <alignment horizontal="center" vertical="center" wrapText="1"/>
    </xf>
    <xf numFmtId="43" fontId="2" fillId="0" borderId="13" xfId="58" applyFont="1" applyBorder="1" applyAlignment="1">
      <alignment horizontal="center" vertical="center" wrapText="1"/>
    </xf>
    <xf numFmtId="43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4" fontId="2" fillId="0" borderId="0" xfId="0" applyNumberFormat="1" applyFont="1" applyAlignment="1">
      <alignment/>
    </xf>
    <xf numFmtId="0" fontId="4" fillId="6" borderId="11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/>
    </xf>
    <xf numFmtId="0" fontId="4" fillId="6" borderId="11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0" fillId="0" borderId="0" xfId="0" applyFont="1" applyAlignment="1">
      <alignment horizontal="right"/>
    </xf>
    <xf numFmtId="0" fontId="42" fillId="0" borderId="10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3" fontId="2" fillId="0" borderId="11" xfId="58" applyFont="1" applyBorder="1" applyAlignment="1">
      <alignment horizontal="center" vertical="center" textRotation="90" wrapText="1"/>
    </xf>
    <xf numFmtId="43" fontId="2" fillId="0" borderId="11" xfId="58" applyFont="1" applyBorder="1" applyAlignment="1">
      <alignment horizontal="center" vertical="center" wrapText="1"/>
    </xf>
    <xf numFmtId="43" fontId="2" fillId="19" borderId="11" xfId="58" applyFont="1" applyFill="1" applyBorder="1" applyAlignment="1">
      <alignment horizontal="center" vertical="center" textRotation="90" wrapText="1"/>
    </xf>
    <xf numFmtId="43" fontId="2" fillId="34" borderId="11" xfId="58" applyFont="1" applyFill="1" applyBorder="1" applyAlignment="1">
      <alignment horizontal="center" vertical="center" textRotation="90" wrapText="1"/>
    </xf>
    <xf numFmtId="43" fontId="2" fillId="33" borderId="0" xfId="58" applyFont="1" applyFill="1" applyAlignment="1">
      <alignment horizontal="right" vertical="center" wrapText="1"/>
    </xf>
    <xf numFmtId="43" fontId="2" fillId="0" borderId="0" xfId="58" applyFont="1" applyAlignment="1">
      <alignment horizontal="center" vertical="center" wrapText="1"/>
    </xf>
    <xf numFmtId="43" fontId="2" fillId="33" borderId="12" xfId="58" applyFont="1" applyFill="1" applyBorder="1" applyAlignment="1">
      <alignment horizontal="center" vertical="center" textRotation="90" wrapText="1"/>
    </xf>
    <xf numFmtId="43" fontId="2" fillId="19" borderId="11" xfId="58" applyFont="1" applyFill="1" applyBorder="1" applyAlignment="1">
      <alignment horizontal="center" vertical="center" wrapText="1"/>
    </xf>
    <xf numFmtId="43" fontId="2" fillId="34" borderId="11" xfId="58" applyFont="1" applyFill="1" applyBorder="1" applyAlignment="1">
      <alignment horizontal="center" vertical="center" wrapText="1"/>
    </xf>
    <xf numFmtId="43" fontId="2" fillId="35" borderId="10" xfId="58" applyFont="1" applyFill="1" applyBorder="1" applyAlignment="1">
      <alignment horizontal="center" vertical="center" wrapText="1"/>
    </xf>
    <xf numFmtId="0" fontId="40" fillId="0" borderId="0" xfId="0" applyFont="1" applyAlignment="1">
      <alignment horizontal="left" wrapText="1"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0" fillId="0" borderId="19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0" fontId="40" fillId="0" borderId="0" xfId="0" applyFont="1" applyFill="1" applyAlignment="1">
      <alignment horizontal="left"/>
    </xf>
    <xf numFmtId="0" fontId="40" fillId="0" borderId="10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0" fillId="0" borderId="0" xfId="0" applyFont="1" applyFill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4">
      <selection activeCell="H27" sqref="H27"/>
    </sheetView>
  </sheetViews>
  <sheetFormatPr defaultColWidth="8.8515625" defaultRowHeight="15"/>
  <cols>
    <col min="1" max="1" width="5.140625" style="54" customWidth="1"/>
    <col min="2" max="2" width="38.421875" style="54" customWidth="1"/>
    <col min="3" max="5" width="8.8515625" style="54" customWidth="1"/>
    <col min="6" max="11" width="11.421875" style="54" customWidth="1"/>
    <col min="12" max="12" width="10.00390625" style="54" customWidth="1"/>
    <col min="13" max="14" width="8.8515625" style="54" customWidth="1"/>
    <col min="15" max="15" width="12.00390625" style="54" customWidth="1"/>
    <col min="16" max="16" width="8.8515625" style="54" customWidth="1"/>
    <col min="17" max="17" width="11.28125" style="54" bestFit="1" customWidth="1"/>
    <col min="18" max="16384" width="8.8515625" style="54" customWidth="1"/>
  </cols>
  <sheetData>
    <row r="1" spans="12:15" ht="12.75">
      <c r="L1" s="82" t="s">
        <v>32</v>
      </c>
      <c r="M1" s="82"/>
      <c r="N1" s="82"/>
      <c r="O1" s="82"/>
    </row>
    <row r="2" spans="12:15" ht="12.75">
      <c r="L2" s="82" t="s">
        <v>33</v>
      </c>
      <c r="M2" s="82"/>
      <c r="N2" s="82"/>
      <c r="O2" s="82"/>
    </row>
    <row r="3" spans="12:15" ht="12.75">
      <c r="L3" s="82" t="s">
        <v>34</v>
      </c>
      <c r="M3" s="82"/>
      <c r="N3" s="82"/>
      <c r="O3" s="82"/>
    </row>
    <row r="4" spans="12:15" ht="12.75">
      <c r="L4" s="82" t="s">
        <v>35</v>
      </c>
      <c r="M4" s="82"/>
      <c r="N4" s="82"/>
      <c r="O4" s="82"/>
    </row>
    <row r="7" spans="1:15" s="69" customFormat="1" ht="14.25" customHeight="1">
      <c r="A7" s="86" t="s">
        <v>7</v>
      </c>
      <c r="B7" s="83" t="s">
        <v>0</v>
      </c>
      <c r="C7" s="83" t="s">
        <v>1</v>
      </c>
      <c r="D7" s="83"/>
      <c r="E7" s="83"/>
      <c r="F7" s="83" t="s">
        <v>5</v>
      </c>
      <c r="G7" s="83"/>
      <c r="H7" s="83"/>
      <c r="I7" s="83"/>
      <c r="J7" s="83"/>
      <c r="K7" s="83"/>
      <c r="L7" s="83"/>
      <c r="M7" s="83"/>
      <c r="N7" s="83"/>
      <c r="O7" s="83" t="s">
        <v>6</v>
      </c>
    </row>
    <row r="8" spans="1:15" s="69" customFormat="1" ht="42" customHeight="1">
      <c r="A8" s="87"/>
      <c r="B8" s="83"/>
      <c r="C8" s="83"/>
      <c r="D8" s="83"/>
      <c r="E8" s="83"/>
      <c r="F8" s="83" t="s">
        <v>9</v>
      </c>
      <c r="G8" s="83"/>
      <c r="H8" s="83"/>
      <c r="I8" s="89" t="s">
        <v>8</v>
      </c>
      <c r="J8" s="90"/>
      <c r="K8" s="91"/>
      <c r="L8" s="83" t="s">
        <v>31</v>
      </c>
      <c r="M8" s="83"/>
      <c r="N8" s="83"/>
      <c r="O8" s="83"/>
    </row>
    <row r="9" spans="1:15" s="69" customFormat="1" ht="51">
      <c r="A9" s="88"/>
      <c r="B9" s="83"/>
      <c r="C9" s="5" t="s">
        <v>2</v>
      </c>
      <c r="D9" s="5" t="s">
        <v>3</v>
      </c>
      <c r="E9" s="5" t="s">
        <v>4</v>
      </c>
      <c r="F9" s="5" t="s">
        <v>81</v>
      </c>
      <c r="G9" s="5" t="s">
        <v>84</v>
      </c>
      <c r="H9" s="5" t="s">
        <v>85</v>
      </c>
      <c r="I9" s="5" t="s">
        <v>81</v>
      </c>
      <c r="J9" s="5" t="s">
        <v>84</v>
      </c>
      <c r="K9" s="5" t="s">
        <v>85</v>
      </c>
      <c r="L9" s="5" t="s">
        <v>2</v>
      </c>
      <c r="M9" s="5" t="s">
        <v>3</v>
      </c>
      <c r="N9" s="5" t="s">
        <v>4</v>
      </c>
      <c r="O9" s="83"/>
    </row>
    <row r="10" spans="1:15" s="69" customFormat="1" ht="12.75">
      <c r="A10" s="92" t="s">
        <v>27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4"/>
    </row>
    <row r="11" spans="1:15" ht="12.75">
      <c r="A11" s="70">
        <v>1</v>
      </c>
      <c r="B11" s="71" t="s">
        <v>28</v>
      </c>
      <c r="C11" s="5">
        <v>90</v>
      </c>
      <c r="D11" s="5">
        <v>50</v>
      </c>
      <c r="E11" s="5">
        <v>30</v>
      </c>
      <c r="F11" s="55">
        <v>114660</v>
      </c>
      <c r="G11" s="55">
        <v>66037</v>
      </c>
      <c r="H11" s="55"/>
      <c r="I11" s="55"/>
      <c r="J11" s="55">
        <f>D11*15*91-66037</f>
        <v>2213</v>
      </c>
      <c r="K11" s="55">
        <f>E11*15*91</f>
        <v>40950</v>
      </c>
      <c r="L11" s="55">
        <f>C11*200</f>
        <v>18000</v>
      </c>
      <c r="M11" s="55">
        <f>D11*200</f>
        <v>10000</v>
      </c>
      <c r="N11" s="55">
        <f>E11*200</f>
        <v>6000</v>
      </c>
      <c r="O11" s="55">
        <f>SUM(F11:N11)</f>
        <v>257860</v>
      </c>
    </row>
    <row r="12" spans="1:15" ht="12.75">
      <c r="A12" s="70">
        <v>2</v>
      </c>
      <c r="B12" s="72" t="s">
        <v>10</v>
      </c>
      <c r="C12" s="73">
        <f>C13+C14</f>
        <v>87</v>
      </c>
      <c r="D12" s="73">
        <f>D13</f>
        <v>47</v>
      </c>
      <c r="E12" s="73">
        <f>E13</f>
        <v>30</v>
      </c>
      <c r="F12" s="56"/>
      <c r="G12" s="56"/>
      <c r="H12" s="56">
        <f>H13</f>
        <v>13650</v>
      </c>
      <c r="I12" s="56">
        <f>I13+I14</f>
        <v>110838</v>
      </c>
      <c r="J12" s="56">
        <f>J13</f>
        <v>64155</v>
      </c>
      <c r="K12" s="56">
        <f>K13</f>
        <v>27300</v>
      </c>
      <c r="L12" s="56">
        <f>L13+L14</f>
        <v>17400</v>
      </c>
      <c r="M12" s="56">
        <f>M13+M14</f>
        <v>9400</v>
      </c>
      <c r="N12" s="56">
        <f>N13+N14</f>
        <v>6000</v>
      </c>
      <c r="O12" s="55">
        <f>SUM(F12:N12)</f>
        <v>248743</v>
      </c>
    </row>
    <row r="13" spans="1:15" s="77" customFormat="1" ht="12">
      <c r="A13" s="74"/>
      <c r="B13" s="75" t="s">
        <v>11</v>
      </c>
      <c r="C13" s="76">
        <v>72</v>
      </c>
      <c r="D13" s="76">
        <v>47</v>
      </c>
      <c r="E13" s="76">
        <v>30</v>
      </c>
      <c r="F13" s="57"/>
      <c r="G13" s="57"/>
      <c r="H13" s="57">
        <f>10*91*15</f>
        <v>13650</v>
      </c>
      <c r="I13" s="57">
        <f>C13*91*14</f>
        <v>91728</v>
      </c>
      <c r="J13" s="57">
        <f>D13*91*15</f>
        <v>64155</v>
      </c>
      <c r="K13" s="57">
        <f>20*91*15</f>
        <v>27300</v>
      </c>
      <c r="L13" s="57">
        <f>C13*200</f>
        <v>14400</v>
      </c>
      <c r="M13" s="57">
        <f>D13*200</f>
        <v>9400</v>
      </c>
      <c r="N13" s="57">
        <f>E13*200</f>
        <v>6000</v>
      </c>
      <c r="O13" s="57"/>
    </row>
    <row r="14" spans="1:15" s="77" customFormat="1" ht="12">
      <c r="A14" s="74"/>
      <c r="B14" s="75" t="s">
        <v>12</v>
      </c>
      <c r="C14" s="76">
        <v>15</v>
      </c>
      <c r="D14" s="76"/>
      <c r="E14" s="76"/>
      <c r="F14" s="57"/>
      <c r="G14" s="57"/>
      <c r="H14" s="57"/>
      <c r="I14" s="57">
        <f>C14*91*14</f>
        <v>19110</v>
      </c>
      <c r="J14" s="57"/>
      <c r="K14" s="57"/>
      <c r="L14" s="57">
        <f>C14*200</f>
        <v>3000</v>
      </c>
      <c r="M14" s="57"/>
      <c r="N14" s="57"/>
      <c r="O14" s="57"/>
    </row>
    <row r="15" spans="1:15" ht="12.75">
      <c r="A15" s="70">
        <v>3</v>
      </c>
      <c r="B15" s="72" t="s">
        <v>13</v>
      </c>
      <c r="C15" s="73">
        <v>38</v>
      </c>
      <c r="D15" s="73"/>
      <c r="E15" s="73"/>
      <c r="F15" s="56"/>
      <c r="G15" s="56"/>
      <c r="H15" s="56"/>
      <c r="I15" s="55">
        <f>C15*14*91</f>
        <v>48412</v>
      </c>
      <c r="J15" s="56"/>
      <c r="K15" s="56"/>
      <c r="L15" s="56">
        <f>C15*200</f>
        <v>7600</v>
      </c>
      <c r="M15" s="56"/>
      <c r="N15" s="56"/>
      <c r="O15" s="55">
        <f>SUM(F15:N15)</f>
        <v>56012</v>
      </c>
    </row>
    <row r="16" spans="1:15" ht="12.75">
      <c r="A16" s="70">
        <v>4</v>
      </c>
      <c r="B16" s="72" t="s">
        <v>14</v>
      </c>
      <c r="C16" s="73">
        <f>C17+C18</f>
        <v>57</v>
      </c>
      <c r="D16" s="73"/>
      <c r="E16" s="73"/>
      <c r="F16" s="56"/>
      <c r="G16" s="56"/>
      <c r="H16" s="56"/>
      <c r="I16" s="56">
        <f>I17+I18</f>
        <v>72618</v>
      </c>
      <c r="J16" s="56"/>
      <c r="K16" s="56"/>
      <c r="L16" s="56">
        <f>L17+L18</f>
        <v>11400</v>
      </c>
      <c r="M16" s="56"/>
      <c r="N16" s="56"/>
      <c r="O16" s="55">
        <f>SUM(F16:N16)</f>
        <v>84018</v>
      </c>
    </row>
    <row r="17" spans="1:15" s="77" customFormat="1" ht="12">
      <c r="A17" s="74"/>
      <c r="B17" s="75" t="s">
        <v>15</v>
      </c>
      <c r="C17" s="76">
        <v>47</v>
      </c>
      <c r="D17" s="76"/>
      <c r="E17" s="76"/>
      <c r="F17" s="57"/>
      <c r="G17" s="57"/>
      <c r="H17" s="57"/>
      <c r="I17" s="57">
        <f>C17*91*14</f>
        <v>59878</v>
      </c>
      <c r="J17" s="57"/>
      <c r="K17" s="57"/>
      <c r="L17" s="57">
        <f>C17*200</f>
        <v>9400</v>
      </c>
      <c r="M17" s="57"/>
      <c r="N17" s="57"/>
      <c r="O17" s="57"/>
    </row>
    <row r="18" spans="1:15" s="77" customFormat="1" ht="12">
      <c r="A18" s="74"/>
      <c r="B18" s="75" t="s">
        <v>16</v>
      </c>
      <c r="C18" s="76">
        <v>10</v>
      </c>
      <c r="D18" s="76"/>
      <c r="E18" s="76"/>
      <c r="F18" s="57"/>
      <c r="G18" s="57"/>
      <c r="H18" s="57"/>
      <c r="I18" s="57">
        <f>C18*91*14</f>
        <v>12740</v>
      </c>
      <c r="J18" s="57"/>
      <c r="K18" s="57"/>
      <c r="L18" s="57">
        <f>C18*200</f>
        <v>2000</v>
      </c>
      <c r="M18" s="57"/>
      <c r="N18" s="57"/>
      <c r="O18" s="57"/>
    </row>
    <row r="19" spans="1:15" ht="12.75">
      <c r="A19" s="70">
        <v>5</v>
      </c>
      <c r="B19" s="72" t="s">
        <v>17</v>
      </c>
      <c r="C19" s="73">
        <f>C20+C21</f>
        <v>32</v>
      </c>
      <c r="D19" s="73"/>
      <c r="E19" s="73"/>
      <c r="F19" s="56"/>
      <c r="G19" s="56"/>
      <c r="H19" s="56"/>
      <c r="I19" s="56">
        <f>I20+I21</f>
        <v>40768</v>
      </c>
      <c r="J19" s="56"/>
      <c r="K19" s="56"/>
      <c r="L19" s="56">
        <f>L20+L21</f>
        <v>6400</v>
      </c>
      <c r="M19" s="56"/>
      <c r="N19" s="56"/>
      <c r="O19" s="55">
        <f>SUM(F19:N19)</f>
        <v>47168</v>
      </c>
    </row>
    <row r="20" spans="1:15" s="77" customFormat="1" ht="12">
      <c r="A20" s="74"/>
      <c r="B20" s="75" t="s">
        <v>18</v>
      </c>
      <c r="C20" s="76">
        <v>25</v>
      </c>
      <c r="D20" s="76"/>
      <c r="E20" s="76"/>
      <c r="F20" s="57"/>
      <c r="G20" s="57"/>
      <c r="H20" s="57"/>
      <c r="I20" s="57">
        <f>C20*91*14</f>
        <v>31850</v>
      </c>
      <c r="J20" s="57"/>
      <c r="K20" s="57"/>
      <c r="L20" s="57">
        <f>C20*200</f>
        <v>5000</v>
      </c>
      <c r="M20" s="57"/>
      <c r="N20" s="57"/>
      <c r="O20" s="57"/>
    </row>
    <row r="21" spans="1:15" s="77" customFormat="1" ht="12">
      <c r="A21" s="74"/>
      <c r="B21" s="75" t="s">
        <v>19</v>
      </c>
      <c r="C21" s="76">
        <v>7</v>
      </c>
      <c r="D21" s="76"/>
      <c r="E21" s="76"/>
      <c r="F21" s="57"/>
      <c r="G21" s="57"/>
      <c r="H21" s="57"/>
      <c r="I21" s="57">
        <f>C21*91*14</f>
        <v>8918</v>
      </c>
      <c r="J21" s="57"/>
      <c r="K21" s="57"/>
      <c r="L21" s="57">
        <f>C21*200</f>
        <v>1400</v>
      </c>
      <c r="M21" s="57"/>
      <c r="N21" s="57"/>
      <c r="O21" s="57"/>
    </row>
    <row r="22" spans="1:17" ht="12.75">
      <c r="A22" s="70">
        <v>6</v>
      </c>
      <c r="B22" s="72" t="s">
        <v>20</v>
      </c>
      <c r="C22" s="73">
        <v>20</v>
      </c>
      <c r="D22" s="73"/>
      <c r="E22" s="73"/>
      <c r="F22" s="56"/>
      <c r="G22" s="56"/>
      <c r="H22" s="56"/>
      <c r="I22" s="55">
        <f aca="true" t="shared" si="0" ref="I22:I28">C22*14*91</f>
        <v>25480</v>
      </c>
      <c r="J22" s="56"/>
      <c r="K22" s="56"/>
      <c r="L22" s="56">
        <f>C22*200</f>
        <v>4000</v>
      </c>
      <c r="M22" s="56"/>
      <c r="N22" s="56"/>
      <c r="O22" s="55">
        <f aca="true" t="shared" si="1" ref="O22:O28">SUM(F22:N22)</f>
        <v>29480</v>
      </c>
      <c r="Q22" s="78"/>
    </row>
    <row r="23" spans="1:17" ht="12.75">
      <c r="A23" s="70">
        <v>7</v>
      </c>
      <c r="B23" s="72" t="s">
        <v>21</v>
      </c>
      <c r="C23" s="73">
        <v>15</v>
      </c>
      <c r="D23" s="73"/>
      <c r="E23" s="73"/>
      <c r="F23" s="56"/>
      <c r="G23" s="56"/>
      <c r="H23" s="56"/>
      <c r="I23" s="55">
        <f t="shared" si="0"/>
        <v>19110</v>
      </c>
      <c r="J23" s="56"/>
      <c r="K23" s="56"/>
      <c r="L23" s="56">
        <f aca="true" t="shared" si="2" ref="L23:L28">C23*200</f>
        <v>3000</v>
      </c>
      <c r="M23" s="56"/>
      <c r="N23" s="56"/>
      <c r="O23" s="55">
        <f t="shared" si="1"/>
        <v>22110</v>
      </c>
      <c r="Q23" s="78"/>
    </row>
    <row r="24" spans="1:15" ht="12.75">
      <c r="A24" s="70">
        <v>8</v>
      </c>
      <c r="B24" s="72" t="s">
        <v>22</v>
      </c>
      <c r="C24" s="73">
        <v>10</v>
      </c>
      <c r="D24" s="73"/>
      <c r="E24" s="73"/>
      <c r="F24" s="56"/>
      <c r="G24" s="56"/>
      <c r="H24" s="56"/>
      <c r="I24" s="55">
        <f t="shared" si="0"/>
        <v>12740</v>
      </c>
      <c r="J24" s="56"/>
      <c r="K24" s="56"/>
      <c r="L24" s="56">
        <f t="shared" si="2"/>
        <v>2000</v>
      </c>
      <c r="M24" s="56"/>
      <c r="N24" s="56"/>
      <c r="O24" s="55">
        <f t="shared" si="1"/>
        <v>14740</v>
      </c>
    </row>
    <row r="25" spans="1:15" ht="12.75">
      <c r="A25" s="70">
        <v>9</v>
      </c>
      <c r="B25" s="72" t="s">
        <v>23</v>
      </c>
      <c r="C25" s="73">
        <v>25</v>
      </c>
      <c r="D25" s="73"/>
      <c r="E25" s="73"/>
      <c r="F25" s="56"/>
      <c r="G25" s="56"/>
      <c r="H25" s="56"/>
      <c r="I25" s="55">
        <f t="shared" si="0"/>
        <v>31850</v>
      </c>
      <c r="J25" s="56"/>
      <c r="K25" s="56"/>
      <c r="L25" s="56">
        <f t="shared" si="2"/>
        <v>5000</v>
      </c>
      <c r="M25" s="56"/>
      <c r="N25" s="56"/>
      <c r="O25" s="55">
        <f t="shared" si="1"/>
        <v>36850</v>
      </c>
    </row>
    <row r="26" spans="1:15" ht="12.75">
      <c r="A26" s="70">
        <v>10</v>
      </c>
      <c r="B26" s="72" t="s">
        <v>24</v>
      </c>
      <c r="C26" s="73">
        <v>17</v>
      </c>
      <c r="D26" s="73"/>
      <c r="E26" s="73"/>
      <c r="F26" s="56"/>
      <c r="G26" s="56"/>
      <c r="H26" s="56"/>
      <c r="I26" s="55">
        <f t="shared" si="0"/>
        <v>21658</v>
      </c>
      <c r="J26" s="56"/>
      <c r="K26" s="56"/>
      <c r="L26" s="56">
        <f t="shared" si="2"/>
        <v>3400</v>
      </c>
      <c r="M26" s="56"/>
      <c r="N26" s="56"/>
      <c r="O26" s="55">
        <f t="shared" si="1"/>
        <v>25058</v>
      </c>
    </row>
    <row r="27" spans="1:17" ht="12.75">
      <c r="A27" s="70">
        <v>11</v>
      </c>
      <c r="B27" s="72" t="s">
        <v>25</v>
      </c>
      <c r="C27" s="73">
        <v>87</v>
      </c>
      <c r="D27" s="73">
        <v>85</v>
      </c>
      <c r="E27" s="73">
        <v>35</v>
      </c>
      <c r="F27" s="56"/>
      <c r="G27" s="56"/>
      <c r="H27" s="56">
        <f>10*91*15</f>
        <v>13650</v>
      </c>
      <c r="I27" s="55">
        <f>C27*14*91</f>
        <v>110838</v>
      </c>
      <c r="J27" s="55">
        <f>D27*15*91</f>
        <v>116025</v>
      </c>
      <c r="K27" s="55">
        <f>25*15*91</f>
        <v>34125</v>
      </c>
      <c r="L27" s="56">
        <f t="shared" si="2"/>
        <v>17400</v>
      </c>
      <c r="M27" s="56">
        <f>D27*200</f>
        <v>17000</v>
      </c>
      <c r="N27" s="56">
        <f>E27*200</f>
        <v>7000</v>
      </c>
      <c r="O27" s="55">
        <f t="shared" si="1"/>
        <v>316038</v>
      </c>
      <c r="Q27" s="78"/>
    </row>
    <row r="28" spans="1:15" ht="12.75">
      <c r="A28" s="70">
        <v>12</v>
      </c>
      <c r="B28" s="72" t="s">
        <v>26</v>
      </c>
      <c r="C28" s="73">
        <v>30</v>
      </c>
      <c r="D28" s="73">
        <v>20</v>
      </c>
      <c r="E28" s="73"/>
      <c r="F28" s="56"/>
      <c r="G28" s="56"/>
      <c r="H28" s="56"/>
      <c r="I28" s="55">
        <f t="shared" si="0"/>
        <v>38220</v>
      </c>
      <c r="J28" s="55">
        <f>D28*15*91</f>
        <v>27300</v>
      </c>
      <c r="K28" s="56"/>
      <c r="L28" s="56">
        <f t="shared" si="2"/>
        <v>6000</v>
      </c>
      <c r="M28" s="56">
        <f>D28*200</f>
        <v>4000</v>
      </c>
      <c r="N28" s="56"/>
      <c r="O28" s="55">
        <f t="shared" si="1"/>
        <v>75520</v>
      </c>
    </row>
    <row r="29" spans="1:17" ht="12.75">
      <c r="A29" s="79"/>
      <c r="B29" s="80" t="s">
        <v>6</v>
      </c>
      <c r="C29" s="81">
        <f aca="true" t="shared" si="3" ref="C29:O29">C11+C12+C15+C16+C19+C22+C23+C24+C25+C26+C27+C28</f>
        <v>508</v>
      </c>
      <c r="D29" s="81">
        <f t="shared" si="3"/>
        <v>202</v>
      </c>
      <c r="E29" s="81">
        <f t="shared" si="3"/>
        <v>95</v>
      </c>
      <c r="F29" s="58">
        <f t="shared" si="3"/>
        <v>114660</v>
      </c>
      <c r="G29" s="58">
        <f t="shared" si="3"/>
        <v>66037</v>
      </c>
      <c r="H29" s="58">
        <f t="shared" si="3"/>
        <v>27300</v>
      </c>
      <c r="I29" s="58">
        <f t="shared" si="3"/>
        <v>532532</v>
      </c>
      <c r="J29" s="58">
        <f t="shared" si="3"/>
        <v>209693</v>
      </c>
      <c r="K29" s="58">
        <f t="shared" si="3"/>
        <v>102375</v>
      </c>
      <c r="L29" s="58">
        <f t="shared" si="3"/>
        <v>101600</v>
      </c>
      <c r="M29" s="58">
        <f t="shared" si="3"/>
        <v>40400</v>
      </c>
      <c r="N29" s="58">
        <f t="shared" si="3"/>
        <v>19000</v>
      </c>
      <c r="O29" s="58">
        <f t="shared" si="3"/>
        <v>1213597</v>
      </c>
      <c r="Q29" s="78"/>
    </row>
    <row r="30" ht="12.75">
      <c r="Q30" s="78"/>
    </row>
    <row r="31" spans="1:17" ht="14.25" customHeight="1">
      <c r="A31" s="84" t="s">
        <v>38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Q31" s="78"/>
    </row>
    <row r="32" spans="1:17" ht="12.75" customHeight="1">
      <c r="A32" s="85" t="s">
        <v>46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Q32" s="78"/>
    </row>
    <row r="33" spans="1:17" ht="12.75">
      <c r="A33" s="85"/>
      <c r="B33" s="85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Q33" s="78"/>
    </row>
    <row r="34" spans="1:17" ht="12.75">
      <c r="A34" s="84" t="s">
        <v>39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Q34" s="78"/>
    </row>
    <row r="35" spans="1:15" ht="12.75" customHeight="1">
      <c r="A35" s="85" t="s">
        <v>40</v>
      </c>
      <c r="B35" s="85"/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5"/>
      <c r="N35" s="85"/>
      <c r="O35" s="85"/>
    </row>
    <row r="36" spans="1:17" ht="12.75" customHeight="1">
      <c r="A36" s="85" t="s">
        <v>41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Q36" s="78"/>
    </row>
    <row r="37" spans="1:15" ht="12.75">
      <c r="A37" s="84" t="s">
        <v>42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</row>
    <row r="38" spans="1:15" ht="12.75">
      <c r="A38" s="84" t="s">
        <v>43</v>
      </c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</row>
    <row r="39" spans="1:15" ht="12.75">
      <c r="A39" s="84" t="s">
        <v>44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</row>
    <row r="40" spans="1:15" ht="14.25" customHeight="1">
      <c r="A40" s="84" t="s">
        <v>45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</row>
    <row r="41" spans="1:15" ht="12.75">
      <c r="A41" s="84" t="s">
        <v>69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</row>
    <row r="42" spans="1:15" ht="12.75">
      <c r="A42" s="84" t="s">
        <v>65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</row>
    <row r="43" spans="1:15" ht="12.75">
      <c r="A43" s="84" t="s">
        <v>168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</row>
    <row r="44" spans="1:15" ht="12.75">
      <c r="A44" s="84" t="s">
        <v>67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</row>
  </sheetData>
  <sheetProtection/>
  <mergeCells count="26">
    <mergeCell ref="A41:O41"/>
    <mergeCell ref="A42:O42"/>
    <mergeCell ref="A43:O43"/>
    <mergeCell ref="A44:O44"/>
    <mergeCell ref="A35:O35"/>
    <mergeCell ref="A36:O36"/>
    <mergeCell ref="A37:O37"/>
    <mergeCell ref="A38:O38"/>
    <mergeCell ref="A39:O39"/>
    <mergeCell ref="A40:O40"/>
    <mergeCell ref="A31:O31"/>
    <mergeCell ref="A32:O33"/>
    <mergeCell ref="A34:O34"/>
    <mergeCell ref="A7:A9"/>
    <mergeCell ref="I8:K8"/>
    <mergeCell ref="A10:O10"/>
    <mergeCell ref="B7:B9"/>
    <mergeCell ref="C7:E8"/>
    <mergeCell ref="L1:O1"/>
    <mergeCell ref="L2:O2"/>
    <mergeCell ref="L3:O3"/>
    <mergeCell ref="L4:O4"/>
    <mergeCell ref="O7:O9"/>
    <mergeCell ref="F7:N7"/>
    <mergeCell ref="F8:H8"/>
    <mergeCell ref="L8:N8"/>
  </mergeCells>
  <printOptions/>
  <pageMargins left="0.7" right="0.7" top="0.75" bottom="0.75" header="0.3" footer="0.3"/>
  <pageSetup horizontalDpi="600" verticalDpi="600" orientation="landscape" paperSize="9" scale="73" r:id="rId1"/>
  <colBreaks count="1" manualBreakCount="1">
    <brk id="1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C15" sqref="C15"/>
    </sheetView>
  </sheetViews>
  <sheetFormatPr defaultColWidth="8.8515625" defaultRowHeight="15"/>
  <cols>
    <col min="1" max="1" width="5.140625" style="23" customWidth="1"/>
    <col min="2" max="2" width="52.7109375" style="23" customWidth="1"/>
    <col min="3" max="3" width="18.7109375" style="23" customWidth="1"/>
    <col min="4" max="6" width="17.57421875" style="23" customWidth="1"/>
    <col min="7" max="7" width="16.8515625" style="23" customWidth="1"/>
    <col min="8" max="16384" width="8.8515625" style="23" customWidth="1"/>
  </cols>
  <sheetData>
    <row r="1" spans="6:7" ht="12.75">
      <c r="F1" s="95" t="s">
        <v>152</v>
      </c>
      <c r="G1" s="95"/>
    </row>
    <row r="2" spans="6:7" ht="12.75">
      <c r="F2" s="95" t="s">
        <v>33</v>
      </c>
      <c r="G2" s="95"/>
    </row>
    <row r="3" spans="6:7" ht="12.75">
      <c r="F3" s="95" t="s">
        <v>34</v>
      </c>
      <c r="G3" s="95"/>
    </row>
    <row r="4" spans="6:7" ht="12.75">
      <c r="F4" s="95" t="s">
        <v>153</v>
      </c>
      <c r="G4" s="95"/>
    </row>
    <row r="5" spans="6:7" ht="12.75">
      <c r="F5" s="31"/>
      <c r="G5" s="31"/>
    </row>
    <row r="6" spans="1:7" ht="12.75">
      <c r="A6" s="114" t="s">
        <v>154</v>
      </c>
      <c r="B6" s="114"/>
      <c r="C6" s="114"/>
      <c r="D6" s="114"/>
      <c r="E6" s="114"/>
      <c r="F6" s="114"/>
      <c r="G6" s="114"/>
    </row>
    <row r="8" spans="1:7" s="3" customFormat="1" ht="12.75" customHeight="1">
      <c r="A8" s="99" t="s">
        <v>7</v>
      </c>
      <c r="B8" s="102" t="s">
        <v>0</v>
      </c>
      <c r="C8" s="116" t="s">
        <v>1</v>
      </c>
      <c r="D8" s="102" t="s">
        <v>5</v>
      </c>
      <c r="E8" s="102"/>
      <c r="F8" s="102"/>
      <c r="G8" s="102" t="s">
        <v>6</v>
      </c>
    </row>
    <row r="9" spans="1:7" s="3" customFormat="1" ht="38.25">
      <c r="A9" s="100"/>
      <c r="B9" s="102"/>
      <c r="C9" s="117"/>
      <c r="D9" s="30" t="s">
        <v>9</v>
      </c>
      <c r="E9" s="29" t="s">
        <v>8</v>
      </c>
      <c r="F9" s="86" t="s">
        <v>79</v>
      </c>
      <c r="G9" s="102"/>
    </row>
    <row r="10" spans="1:7" s="3" customFormat="1" ht="25.5">
      <c r="A10" s="101"/>
      <c r="B10" s="102"/>
      <c r="C10" s="118"/>
      <c r="D10" s="29" t="s">
        <v>155</v>
      </c>
      <c r="E10" s="29" t="s">
        <v>156</v>
      </c>
      <c r="F10" s="88"/>
      <c r="G10" s="102"/>
    </row>
    <row r="11" spans="1:7" s="3" customFormat="1" ht="12.75">
      <c r="A11" s="96" t="s">
        <v>157</v>
      </c>
      <c r="B11" s="97"/>
      <c r="C11" s="97"/>
      <c r="D11" s="97"/>
      <c r="E11" s="97"/>
      <c r="F11" s="97"/>
      <c r="G11" s="98"/>
    </row>
    <row r="12" spans="1:7" ht="12.75">
      <c r="A12" s="7">
        <v>1</v>
      </c>
      <c r="B12" s="10" t="s">
        <v>75</v>
      </c>
      <c r="C12" s="29">
        <v>20</v>
      </c>
      <c r="D12" s="24">
        <f>C12*5*91</f>
        <v>9100</v>
      </c>
      <c r="E12" s="24"/>
      <c r="F12" s="24">
        <f>C12*500</f>
        <v>10000</v>
      </c>
      <c r="G12" s="9">
        <f>D12+F12</f>
        <v>19100</v>
      </c>
    </row>
    <row r="13" spans="1:7" ht="12.75">
      <c r="A13" s="7"/>
      <c r="B13" s="10"/>
      <c r="C13" s="25"/>
      <c r="D13" s="26"/>
      <c r="E13" s="26"/>
      <c r="F13" s="26"/>
      <c r="G13" s="9"/>
    </row>
    <row r="14" spans="1:7" ht="12.75">
      <c r="A14" s="18"/>
      <c r="B14" s="19" t="s">
        <v>6</v>
      </c>
      <c r="C14" s="27">
        <v>20</v>
      </c>
      <c r="D14" s="28">
        <f>D12</f>
        <v>9100</v>
      </c>
      <c r="E14" s="28"/>
      <c r="F14" s="28">
        <f>F12</f>
        <v>10000</v>
      </c>
      <c r="G14" s="21">
        <f>G12</f>
        <v>19100</v>
      </c>
    </row>
    <row r="16" spans="1:7" ht="12.75">
      <c r="A16" s="115" t="s">
        <v>38</v>
      </c>
      <c r="B16" s="115"/>
      <c r="C16" s="115"/>
      <c r="D16" s="115"/>
      <c r="E16" s="115"/>
      <c r="F16" s="115"/>
      <c r="G16" s="115"/>
    </row>
    <row r="17" spans="1:7" ht="12.75" customHeight="1">
      <c r="A17" s="113" t="s">
        <v>158</v>
      </c>
      <c r="B17" s="113"/>
      <c r="C17" s="113"/>
      <c r="D17" s="113"/>
      <c r="E17" s="113"/>
      <c r="F17" s="113"/>
      <c r="G17" s="113"/>
    </row>
    <row r="18" spans="1:7" ht="12.75">
      <c r="A18" s="113"/>
      <c r="B18" s="113"/>
      <c r="C18" s="113"/>
      <c r="D18" s="113"/>
      <c r="E18" s="113"/>
      <c r="F18" s="113"/>
      <c r="G18" s="113"/>
    </row>
    <row r="19" spans="1:7" ht="12.75">
      <c r="A19" s="123" t="s">
        <v>161</v>
      </c>
      <c r="B19" s="123"/>
      <c r="C19" s="123"/>
      <c r="D19" s="123"/>
      <c r="E19" s="123"/>
      <c r="F19" s="123"/>
      <c r="G19" s="123"/>
    </row>
    <row r="20" spans="1:7" ht="12.75" customHeight="1">
      <c r="A20" s="113" t="s">
        <v>150</v>
      </c>
      <c r="B20" s="113"/>
      <c r="C20" s="113"/>
      <c r="D20" s="113"/>
      <c r="E20" s="113"/>
      <c r="F20" s="113"/>
      <c r="G20" s="113"/>
    </row>
    <row r="21" spans="1:7" ht="12.75">
      <c r="A21" s="115" t="s">
        <v>45</v>
      </c>
      <c r="B21" s="115"/>
      <c r="C21" s="115"/>
      <c r="D21" s="115"/>
      <c r="E21" s="115"/>
      <c r="F21" s="115"/>
      <c r="G21" s="115"/>
    </row>
    <row r="22" spans="1:7" ht="12.75">
      <c r="A22" s="115" t="s">
        <v>63</v>
      </c>
      <c r="B22" s="115"/>
      <c r="C22" s="115"/>
      <c r="D22" s="115"/>
      <c r="E22" s="115"/>
      <c r="F22" s="115"/>
      <c r="G22" s="115"/>
    </row>
    <row r="23" spans="1:7" ht="12.75">
      <c r="A23" s="115" t="s">
        <v>65</v>
      </c>
      <c r="B23" s="115"/>
      <c r="C23" s="115"/>
      <c r="D23" s="115"/>
      <c r="E23" s="115"/>
      <c r="F23" s="115"/>
      <c r="G23" s="115"/>
    </row>
    <row r="24" spans="1:7" ht="12.75">
      <c r="A24" s="115" t="s">
        <v>151</v>
      </c>
      <c r="B24" s="115"/>
      <c r="C24" s="115"/>
      <c r="D24" s="115"/>
      <c r="E24" s="115"/>
      <c r="F24" s="115"/>
      <c r="G24" s="115"/>
    </row>
    <row r="25" spans="1:7" ht="12.75">
      <c r="A25" s="113" t="s">
        <v>67</v>
      </c>
      <c r="B25" s="113"/>
      <c r="C25" s="113"/>
      <c r="D25" s="113"/>
      <c r="E25" s="113"/>
      <c r="F25" s="113"/>
      <c r="G25" s="113"/>
    </row>
  </sheetData>
  <sheetProtection/>
  <mergeCells count="21">
    <mergeCell ref="A21:G21"/>
    <mergeCell ref="A22:G22"/>
    <mergeCell ref="A23:G23"/>
    <mergeCell ref="A24:G24"/>
    <mergeCell ref="A25:G25"/>
    <mergeCell ref="G8:G10"/>
    <mergeCell ref="F9:F10"/>
    <mergeCell ref="A11:G11"/>
    <mergeCell ref="A16:G16"/>
    <mergeCell ref="A17:G18"/>
    <mergeCell ref="A19:G19"/>
    <mergeCell ref="A20:G20"/>
    <mergeCell ref="F1:G1"/>
    <mergeCell ref="F2:G2"/>
    <mergeCell ref="F3:G3"/>
    <mergeCell ref="F4:G4"/>
    <mergeCell ref="A6:G6"/>
    <mergeCell ref="A8:A10"/>
    <mergeCell ref="B8:B10"/>
    <mergeCell ref="C8:C10"/>
    <mergeCell ref="D8:F8"/>
  </mergeCells>
  <printOptions/>
  <pageMargins left="0.7" right="0.7" top="0.75" bottom="0.75" header="0.3" footer="0.3"/>
  <pageSetup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H4" sqref="H4"/>
    </sheetView>
  </sheetViews>
  <sheetFormatPr defaultColWidth="8.8515625" defaultRowHeight="15"/>
  <cols>
    <col min="1" max="1" width="5.140625" style="1" customWidth="1"/>
    <col min="2" max="2" width="40.00390625" style="1" customWidth="1"/>
    <col min="3" max="4" width="8.8515625" style="1" customWidth="1"/>
    <col min="5" max="6" width="11.421875" style="1" customWidth="1"/>
    <col min="7" max="7" width="9.8515625" style="1" bestFit="1" customWidth="1"/>
    <col min="8" max="16384" width="8.8515625" style="1" customWidth="1"/>
  </cols>
  <sheetData>
    <row r="1" spans="4:7" ht="14.25" customHeight="1">
      <c r="D1" s="95" t="s">
        <v>37</v>
      </c>
      <c r="E1" s="95"/>
      <c r="F1" s="95"/>
      <c r="G1" s="95"/>
    </row>
    <row r="2" spans="4:7" ht="14.25" customHeight="1">
      <c r="D2" s="95" t="s">
        <v>33</v>
      </c>
      <c r="E2" s="95"/>
      <c r="F2" s="95"/>
      <c r="G2" s="95"/>
    </row>
    <row r="3" spans="4:7" ht="14.25" customHeight="1">
      <c r="D3" s="95" t="s">
        <v>34</v>
      </c>
      <c r="E3" s="95"/>
      <c r="F3" s="95"/>
      <c r="G3" s="95"/>
    </row>
    <row r="4" spans="4:7" ht="14.25" customHeight="1">
      <c r="D4" s="95" t="s">
        <v>170</v>
      </c>
      <c r="E4" s="95"/>
      <c r="F4" s="95"/>
      <c r="G4" s="95"/>
    </row>
    <row r="6" spans="1:7" s="3" customFormat="1" ht="14.25" customHeight="1">
      <c r="A6" s="99" t="s">
        <v>7</v>
      </c>
      <c r="B6" s="102" t="s">
        <v>0</v>
      </c>
      <c r="C6" s="102" t="s">
        <v>1</v>
      </c>
      <c r="D6" s="102"/>
      <c r="E6" s="102" t="s">
        <v>5</v>
      </c>
      <c r="F6" s="102"/>
      <c r="G6" s="102" t="s">
        <v>6</v>
      </c>
    </row>
    <row r="7" spans="1:7" s="3" customFormat="1" ht="42" customHeight="1">
      <c r="A7" s="100"/>
      <c r="B7" s="102"/>
      <c r="C7" s="102"/>
      <c r="D7" s="102"/>
      <c r="E7" s="102" t="s">
        <v>9</v>
      </c>
      <c r="F7" s="102"/>
      <c r="G7" s="102"/>
    </row>
    <row r="8" spans="1:7" s="3" customFormat="1" ht="51">
      <c r="A8" s="101"/>
      <c r="B8" s="102"/>
      <c r="C8" s="6" t="s">
        <v>29</v>
      </c>
      <c r="D8" s="6" t="s">
        <v>30</v>
      </c>
      <c r="E8" s="6" t="s">
        <v>82</v>
      </c>
      <c r="F8" s="6" t="s">
        <v>83</v>
      </c>
      <c r="G8" s="102"/>
    </row>
    <row r="9" spans="1:7" s="3" customFormat="1" ht="27.75" customHeight="1">
      <c r="A9" s="96" t="s">
        <v>36</v>
      </c>
      <c r="B9" s="97"/>
      <c r="C9" s="97"/>
      <c r="D9" s="97"/>
      <c r="E9" s="97"/>
      <c r="F9" s="97"/>
      <c r="G9" s="98"/>
    </row>
    <row r="10" spans="1:7" ht="12.75">
      <c r="A10" s="7">
        <v>1</v>
      </c>
      <c r="B10" s="8" t="s">
        <v>28</v>
      </c>
      <c r="C10" s="6">
        <v>63</v>
      </c>
      <c r="D10" s="6">
        <v>45</v>
      </c>
      <c r="E10" s="9">
        <f>C10*91*5</f>
        <v>28665</v>
      </c>
      <c r="F10" s="9">
        <f>D10*91*5</f>
        <v>20475</v>
      </c>
      <c r="G10" s="9">
        <f>SUM(E10:F10)</f>
        <v>49140</v>
      </c>
    </row>
    <row r="11" spans="1:7" ht="12.75">
      <c r="A11" s="7">
        <v>2</v>
      </c>
      <c r="B11" s="10" t="s">
        <v>10</v>
      </c>
      <c r="C11" s="11">
        <f>C12+C13</f>
        <v>71</v>
      </c>
      <c r="D11" s="11">
        <f>D12+D13</f>
        <v>73</v>
      </c>
      <c r="E11" s="12">
        <f>E12+E13</f>
        <v>32305</v>
      </c>
      <c r="F11" s="12">
        <f>F12+F13</f>
        <v>33215</v>
      </c>
      <c r="G11" s="9">
        <f>SUM(E11:F11)</f>
        <v>65520</v>
      </c>
    </row>
    <row r="12" spans="1:7" s="17" customFormat="1" ht="12">
      <c r="A12" s="13"/>
      <c r="B12" s="14" t="s">
        <v>11</v>
      </c>
      <c r="C12" s="15">
        <v>56</v>
      </c>
      <c r="D12" s="15">
        <v>58</v>
      </c>
      <c r="E12" s="22">
        <f aca="true" t="shared" si="0" ref="E12:F14">C12*91*5</f>
        <v>25480</v>
      </c>
      <c r="F12" s="22">
        <f t="shared" si="0"/>
        <v>26390</v>
      </c>
      <c r="G12" s="16"/>
    </row>
    <row r="13" spans="1:7" s="17" customFormat="1" ht="12">
      <c r="A13" s="13"/>
      <c r="B13" s="14" t="s">
        <v>12</v>
      </c>
      <c r="C13" s="15">
        <v>15</v>
      </c>
      <c r="D13" s="15">
        <v>15</v>
      </c>
      <c r="E13" s="22">
        <f t="shared" si="0"/>
        <v>6825</v>
      </c>
      <c r="F13" s="22">
        <f t="shared" si="0"/>
        <v>6825</v>
      </c>
      <c r="G13" s="16"/>
    </row>
    <row r="14" spans="1:7" ht="12.75">
      <c r="A14" s="7">
        <v>3</v>
      </c>
      <c r="B14" s="10" t="s">
        <v>13</v>
      </c>
      <c r="C14" s="11">
        <v>35</v>
      </c>
      <c r="D14" s="11">
        <v>35</v>
      </c>
      <c r="E14" s="9">
        <f t="shared" si="0"/>
        <v>15925</v>
      </c>
      <c r="F14" s="9">
        <f t="shared" si="0"/>
        <v>15925</v>
      </c>
      <c r="G14" s="9">
        <f>SUM(E14:F14)</f>
        <v>31850</v>
      </c>
    </row>
    <row r="15" spans="1:7" ht="12.75">
      <c r="A15" s="7">
        <v>4</v>
      </c>
      <c r="B15" s="10" t="s">
        <v>14</v>
      </c>
      <c r="C15" s="11">
        <f>C16+C17</f>
        <v>62</v>
      </c>
      <c r="D15" s="11">
        <f>D16+D17</f>
        <v>62</v>
      </c>
      <c r="E15" s="12">
        <f>E16+E17</f>
        <v>28210</v>
      </c>
      <c r="F15" s="12">
        <f>F16+F17</f>
        <v>28210</v>
      </c>
      <c r="G15" s="9">
        <f>SUM(E15:F15)</f>
        <v>56420</v>
      </c>
    </row>
    <row r="16" spans="1:7" s="17" customFormat="1" ht="12">
      <c r="A16" s="13"/>
      <c r="B16" s="14" t="s">
        <v>15</v>
      </c>
      <c r="C16" s="15">
        <v>52</v>
      </c>
      <c r="D16" s="15">
        <v>52</v>
      </c>
      <c r="E16" s="22">
        <f>C16*91*5</f>
        <v>23660</v>
      </c>
      <c r="F16" s="22">
        <f>D16*91*5</f>
        <v>23660</v>
      </c>
      <c r="G16" s="16"/>
    </row>
    <row r="17" spans="1:7" s="17" customFormat="1" ht="12">
      <c r="A17" s="13"/>
      <c r="B17" s="14" t="s">
        <v>16</v>
      </c>
      <c r="C17" s="15">
        <v>10</v>
      </c>
      <c r="D17" s="15">
        <v>10</v>
      </c>
      <c r="E17" s="22">
        <f>C17*91*5</f>
        <v>4550</v>
      </c>
      <c r="F17" s="22">
        <f>D17*91*5</f>
        <v>4550</v>
      </c>
      <c r="G17" s="16"/>
    </row>
    <row r="18" spans="1:7" ht="12.75">
      <c r="A18" s="7">
        <v>5</v>
      </c>
      <c r="B18" s="10" t="s">
        <v>17</v>
      </c>
      <c r="C18" s="11">
        <f>C19+C20</f>
        <v>32</v>
      </c>
      <c r="D18" s="11">
        <f>D19+D20</f>
        <v>32</v>
      </c>
      <c r="E18" s="12">
        <f>E19+E20</f>
        <v>14560</v>
      </c>
      <c r="F18" s="12">
        <f>F19+F20</f>
        <v>14560</v>
      </c>
      <c r="G18" s="9">
        <f>SUM(E18:F18)</f>
        <v>29120</v>
      </c>
    </row>
    <row r="19" spans="1:7" ht="12.75">
      <c r="A19" s="7"/>
      <c r="B19" s="14" t="s">
        <v>18</v>
      </c>
      <c r="C19" s="15">
        <v>25</v>
      </c>
      <c r="D19" s="15">
        <v>25</v>
      </c>
      <c r="E19" s="22">
        <f>C19*91*5</f>
        <v>11375</v>
      </c>
      <c r="F19" s="22">
        <f>D19*91*5</f>
        <v>11375</v>
      </c>
      <c r="G19" s="16"/>
    </row>
    <row r="20" spans="1:7" ht="12.75">
      <c r="A20" s="7"/>
      <c r="B20" s="14" t="s">
        <v>19</v>
      </c>
      <c r="C20" s="15">
        <v>7</v>
      </c>
      <c r="D20" s="15">
        <v>7</v>
      </c>
      <c r="E20" s="22">
        <f>C20*91*5</f>
        <v>3185</v>
      </c>
      <c r="F20" s="22">
        <f>D20*91*5</f>
        <v>3185</v>
      </c>
      <c r="G20" s="16"/>
    </row>
    <row r="21" spans="1:7" ht="12.75">
      <c r="A21" s="7">
        <v>6</v>
      </c>
      <c r="B21" s="10" t="s">
        <v>21</v>
      </c>
      <c r="C21" s="11">
        <f>C22+C23</f>
        <v>37</v>
      </c>
      <c r="D21" s="11">
        <f>D22+D23</f>
        <v>37</v>
      </c>
      <c r="E21" s="9">
        <f aca="true" t="shared" si="1" ref="E21:F28">C21*91*5</f>
        <v>16835</v>
      </c>
      <c r="F21" s="9">
        <f t="shared" si="1"/>
        <v>16835</v>
      </c>
      <c r="G21" s="9">
        <f aca="true" t="shared" si="2" ref="G21:G28">SUM(E21:F21)</f>
        <v>33670</v>
      </c>
    </row>
    <row r="22" spans="1:7" s="17" customFormat="1" ht="12">
      <c r="A22" s="13"/>
      <c r="B22" s="14" t="s">
        <v>166</v>
      </c>
      <c r="C22" s="15">
        <v>17</v>
      </c>
      <c r="D22" s="15">
        <v>17</v>
      </c>
      <c r="E22" s="22">
        <f t="shared" si="1"/>
        <v>7735</v>
      </c>
      <c r="F22" s="22">
        <f t="shared" si="1"/>
        <v>7735</v>
      </c>
      <c r="G22" s="16"/>
    </row>
    <row r="23" spans="1:7" s="17" customFormat="1" ht="12">
      <c r="A23" s="13"/>
      <c r="B23" s="14" t="s">
        <v>167</v>
      </c>
      <c r="C23" s="15">
        <v>20</v>
      </c>
      <c r="D23" s="15">
        <v>20</v>
      </c>
      <c r="E23" s="22">
        <f t="shared" si="1"/>
        <v>9100</v>
      </c>
      <c r="F23" s="22">
        <f t="shared" si="1"/>
        <v>9100</v>
      </c>
      <c r="G23" s="16"/>
    </row>
    <row r="24" spans="1:7" ht="12.75">
      <c r="A24" s="7">
        <v>7</v>
      </c>
      <c r="B24" s="10" t="s">
        <v>22</v>
      </c>
      <c r="C24" s="11">
        <v>7</v>
      </c>
      <c r="D24" s="11">
        <v>7</v>
      </c>
      <c r="E24" s="9">
        <f t="shared" si="1"/>
        <v>3185</v>
      </c>
      <c r="F24" s="9">
        <f t="shared" si="1"/>
        <v>3185</v>
      </c>
      <c r="G24" s="9">
        <f t="shared" si="2"/>
        <v>6370</v>
      </c>
    </row>
    <row r="25" spans="1:7" ht="12.75">
      <c r="A25" s="7">
        <v>8</v>
      </c>
      <c r="B25" s="10" t="s">
        <v>23</v>
      </c>
      <c r="C25" s="11">
        <v>35</v>
      </c>
      <c r="D25" s="11">
        <v>35</v>
      </c>
      <c r="E25" s="9">
        <f t="shared" si="1"/>
        <v>15925</v>
      </c>
      <c r="F25" s="9">
        <f t="shared" si="1"/>
        <v>15925</v>
      </c>
      <c r="G25" s="9">
        <f t="shared" si="2"/>
        <v>31850</v>
      </c>
    </row>
    <row r="26" spans="1:7" ht="12.75">
      <c r="A26" s="7">
        <v>9</v>
      </c>
      <c r="B26" s="10" t="s">
        <v>24</v>
      </c>
      <c r="C26" s="11">
        <v>17</v>
      </c>
      <c r="D26" s="11">
        <v>17</v>
      </c>
      <c r="E26" s="9">
        <f t="shared" si="1"/>
        <v>7735</v>
      </c>
      <c r="F26" s="9">
        <f t="shared" si="1"/>
        <v>7735</v>
      </c>
      <c r="G26" s="9">
        <f t="shared" si="2"/>
        <v>15470</v>
      </c>
    </row>
    <row r="27" spans="1:7" ht="12.75">
      <c r="A27" s="7">
        <v>10</v>
      </c>
      <c r="B27" s="10" t="s">
        <v>25</v>
      </c>
      <c r="C27" s="11">
        <v>48</v>
      </c>
      <c r="D27" s="11">
        <v>50</v>
      </c>
      <c r="E27" s="9">
        <f t="shared" si="1"/>
        <v>21840</v>
      </c>
      <c r="F27" s="9">
        <f t="shared" si="1"/>
        <v>22750</v>
      </c>
      <c r="G27" s="9">
        <f t="shared" si="2"/>
        <v>44590</v>
      </c>
    </row>
    <row r="28" spans="1:7" ht="12.75">
      <c r="A28" s="7">
        <v>11</v>
      </c>
      <c r="B28" s="10" t="s">
        <v>26</v>
      </c>
      <c r="C28" s="11">
        <v>27</v>
      </c>
      <c r="D28" s="11">
        <v>27</v>
      </c>
      <c r="E28" s="9">
        <f t="shared" si="1"/>
        <v>12285</v>
      </c>
      <c r="F28" s="9">
        <f t="shared" si="1"/>
        <v>12285</v>
      </c>
      <c r="G28" s="9">
        <f t="shared" si="2"/>
        <v>24570</v>
      </c>
    </row>
    <row r="29" spans="1:7" ht="12.75">
      <c r="A29" s="18"/>
      <c r="B29" s="19" t="s">
        <v>6</v>
      </c>
      <c r="C29" s="20">
        <f>C10+C11+C14+C15+C18+C21+C24+C25+C26+C27+C28</f>
        <v>434</v>
      </c>
      <c r="D29" s="20">
        <f>D10+D11+D14+D15+D18+D21+D24+D25+D26+D27+D28</f>
        <v>420</v>
      </c>
      <c r="E29" s="21">
        <f>E10+E11+E14+E15+E18+E21+E24+E25+E26+E27+E28</f>
        <v>197470</v>
      </c>
      <c r="F29" s="21">
        <f>F10+F11+F14+F15+F18+F21+F24+F25+F26+F27+F28</f>
        <v>191100</v>
      </c>
      <c r="G29" s="21">
        <f>G10+G11+G14+G15+G18+G21+G24+G25+G26+G27+G28</f>
        <v>388570</v>
      </c>
    </row>
  </sheetData>
  <sheetProtection/>
  <mergeCells count="11">
    <mergeCell ref="E7:F7"/>
    <mergeCell ref="D1:G1"/>
    <mergeCell ref="D2:G2"/>
    <mergeCell ref="D3:G3"/>
    <mergeCell ref="D4:G4"/>
    <mergeCell ref="A9:G9"/>
    <mergeCell ref="A6:A8"/>
    <mergeCell ref="B6:B8"/>
    <mergeCell ref="C6:D7"/>
    <mergeCell ref="E6:F6"/>
    <mergeCell ref="G6:G8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6"/>
  <sheetViews>
    <sheetView zoomScale="75" zoomScaleNormal="75" zoomScalePageLayoutView="0" workbookViewId="0" topLeftCell="A1">
      <selection activeCell="O14" sqref="O14"/>
    </sheetView>
  </sheetViews>
  <sheetFormatPr defaultColWidth="8.8515625" defaultRowHeight="15"/>
  <cols>
    <col min="1" max="1" width="5.140625" style="54" customWidth="1"/>
    <col min="2" max="2" width="31.140625" style="54" customWidth="1"/>
    <col min="3" max="3" width="9.00390625" style="54" bestFit="1" customWidth="1"/>
    <col min="4" max="4" width="9.7109375" style="54" customWidth="1"/>
    <col min="5" max="7" width="9.00390625" style="54" bestFit="1" customWidth="1"/>
    <col min="8" max="8" width="10.7109375" style="54" bestFit="1" customWidth="1"/>
    <col min="9" max="9" width="11.7109375" style="54" bestFit="1" customWidth="1"/>
    <col min="10" max="10" width="10.421875" style="54" customWidth="1"/>
    <col min="11" max="14" width="10.7109375" style="54" bestFit="1" customWidth="1"/>
    <col min="15" max="16" width="11.7109375" style="54" bestFit="1" customWidth="1"/>
    <col min="17" max="17" width="13.28125" style="54" bestFit="1" customWidth="1"/>
    <col min="18" max="18" width="11.7109375" style="54" bestFit="1" customWidth="1"/>
    <col min="19" max="20" width="8.8515625" style="54" customWidth="1"/>
    <col min="21" max="21" width="12.57421875" style="54" bestFit="1" customWidth="1"/>
    <col min="22" max="16384" width="8.8515625" style="54" customWidth="1"/>
  </cols>
  <sheetData>
    <row r="1" spans="15:18" ht="12.75">
      <c r="O1" s="82" t="s">
        <v>164</v>
      </c>
      <c r="P1" s="82"/>
      <c r="Q1" s="82"/>
      <c r="R1" s="82"/>
    </row>
    <row r="2" spans="15:18" ht="12.75">
      <c r="O2" s="82" t="s">
        <v>33</v>
      </c>
      <c r="P2" s="82"/>
      <c r="Q2" s="82"/>
      <c r="R2" s="82"/>
    </row>
    <row r="3" spans="15:18" ht="12.75">
      <c r="O3" s="82" t="s">
        <v>34</v>
      </c>
      <c r="P3" s="82"/>
      <c r="Q3" s="82"/>
      <c r="R3" s="82"/>
    </row>
    <row r="4" spans="15:18" ht="12.75">
      <c r="O4" s="82" t="s">
        <v>35</v>
      </c>
      <c r="P4" s="82"/>
      <c r="Q4" s="82"/>
      <c r="R4" s="82"/>
    </row>
    <row r="5" spans="1:19" ht="12.75">
      <c r="A5" s="65"/>
      <c r="B5" s="65"/>
      <c r="C5" s="65"/>
      <c r="D5" s="65"/>
      <c r="E5" s="65"/>
      <c r="F5" s="65"/>
      <c r="G5" s="65"/>
      <c r="H5" s="65"/>
      <c r="I5" s="66"/>
      <c r="J5" s="66"/>
      <c r="K5" s="65"/>
      <c r="L5" s="65"/>
      <c r="M5" s="65"/>
      <c r="N5" s="52"/>
      <c r="O5" s="107"/>
      <c r="P5" s="107"/>
      <c r="Q5" s="107"/>
      <c r="R5" s="107"/>
      <c r="S5" s="107"/>
    </row>
    <row r="6" spans="1:19" ht="12.75">
      <c r="A6" s="65"/>
      <c r="B6" s="65"/>
      <c r="C6" s="65"/>
      <c r="D6" s="65"/>
      <c r="E6" s="108" t="s">
        <v>88</v>
      </c>
      <c r="F6" s="108"/>
      <c r="G6" s="108"/>
      <c r="H6" s="108"/>
      <c r="I6" s="108"/>
      <c r="J6" s="108"/>
      <c r="K6" s="108"/>
      <c r="L6" s="108"/>
      <c r="M6" s="108"/>
      <c r="N6" s="52"/>
      <c r="O6" s="52"/>
      <c r="P6" s="52"/>
      <c r="Q6" s="52"/>
      <c r="R6" s="52"/>
      <c r="S6" s="52"/>
    </row>
    <row r="7" spans="1:19" ht="12.75">
      <c r="A7" s="65"/>
      <c r="B7" s="65"/>
      <c r="C7" s="65"/>
      <c r="D7" s="65"/>
      <c r="E7" s="65"/>
      <c r="F7" s="65"/>
      <c r="G7" s="65"/>
      <c r="H7" s="65"/>
      <c r="I7" s="67"/>
      <c r="J7" s="66"/>
      <c r="K7" s="65"/>
      <c r="L7" s="65"/>
      <c r="M7" s="65"/>
      <c r="N7" s="52"/>
      <c r="O7" s="52"/>
      <c r="P7" s="52"/>
      <c r="Q7" s="52"/>
      <c r="R7" s="52"/>
      <c r="S7" s="52"/>
    </row>
    <row r="8" spans="1:19" ht="12.75">
      <c r="A8" s="104" t="s">
        <v>89</v>
      </c>
      <c r="B8" s="103" t="s">
        <v>90</v>
      </c>
      <c r="C8" s="103" t="s">
        <v>91</v>
      </c>
      <c r="D8" s="103" t="s">
        <v>92</v>
      </c>
      <c r="E8" s="103" t="s">
        <v>93</v>
      </c>
      <c r="F8" s="104" t="s">
        <v>94</v>
      </c>
      <c r="G8" s="104"/>
      <c r="H8" s="104" t="s">
        <v>95</v>
      </c>
      <c r="I8" s="104"/>
      <c r="J8" s="104"/>
      <c r="K8" s="104"/>
      <c r="L8" s="104" t="s">
        <v>96</v>
      </c>
      <c r="M8" s="104"/>
      <c r="N8" s="110" t="s">
        <v>97</v>
      </c>
      <c r="O8" s="110"/>
      <c r="P8" s="111" t="s">
        <v>98</v>
      </c>
      <c r="Q8" s="111"/>
      <c r="R8" s="112" t="s">
        <v>99</v>
      </c>
      <c r="S8" s="32"/>
    </row>
    <row r="9" spans="1:19" ht="12.75">
      <c r="A9" s="104"/>
      <c r="B9" s="103"/>
      <c r="C9" s="103"/>
      <c r="D9" s="103"/>
      <c r="E9" s="103"/>
      <c r="F9" s="103" t="s">
        <v>100</v>
      </c>
      <c r="G9" s="103" t="s">
        <v>101</v>
      </c>
      <c r="H9" s="104"/>
      <c r="I9" s="104"/>
      <c r="J9" s="104"/>
      <c r="K9" s="104"/>
      <c r="L9" s="104"/>
      <c r="M9" s="104"/>
      <c r="N9" s="110"/>
      <c r="O9" s="110"/>
      <c r="P9" s="111"/>
      <c r="Q9" s="111"/>
      <c r="R9" s="112"/>
      <c r="S9" s="32"/>
    </row>
    <row r="10" spans="1:19" ht="12.75">
      <c r="A10" s="104"/>
      <c r="B10" s="103"/>
      <c r="C10" s="103"/>
      <c r="D10" s="103"/>
      <c r="E10" s="103"/>
      <c r="F10" s="103"/>
      <c r="G10" s="103"/>
      <c r="H10" s="103" t="s">
        <v>100</v>
      </c>
      <c r="I10" s="104" t="s">
        <v>102</v>
      </c>
      <c r="J10" s="104" t="s">
        <v>103</v>
      </c>
      <c r="K10" s="103" t="s">
        <v>101</v>
      </c>
      <c r="L10" s="103" t="s">
        <v>100</v>
      </c>
      <c r="M10" s="103" t="s">
        <v>101</v>
      </c>
      <c r="N10" s="105" t="s">
        <v>104</v>
      </c>
      <c r="O10" s="105" t="s">
        <v>105</v>
      </c>
      <c r="P10" s="106" t="s">
        <v>106</v>
      </c>
      <c r="Q10" s="106" t="s">
        <v>105</v>
      </c>
      <c r="R10" s="112"/>
      <c r="S10" s="109"/>
    </row>
    <row r="11" spans="1:19" ht="12.75">
      <c r="A11" s="104"/>
      <c r="B11" s="103"/>
      <c r="C11" s="103"/>
      <c r="D11" s="103"/>
      <c r="E11" s="103"/>
      <c r="F11" s="103"/>
      <c r="G11" s="103"/>
      <c r="H11" s="103"/>
      <c r="I11" s="104"/>
      <c r="J11" s="104"/>
      <c r="K11" s="103"/>
      <c r="L11" s="103"/>
      <c r="M11" s="103"/>
      <c r="N11" s="105"/>
      <c r="O11" s="105"/>
      <c r="P11" s="106"/>
      <c r="Q11" s="106"/>
      <c r="R11" s="112"/>
      <c r="S11" s="109"/>
    </row>
    <row r="12" spans="1:19" ht="12.75">
      <c r="A12" s="104"/>
      <c r="B12" s="103"/>
      <c r="C12" s="103"/>
      <c r="D12" s="103"/>
      <c r="E12" s="103"/>
      <c r="F12" s="103"/>
      <c r="G12" s="103"/>
      <c r="H12" s="103"/>
      <c r="I12" s="104"/>
      <c r="J12" s="104"/>
      <c r="K12" s="103"/>
      <c r="L12" s="103"/>
      <c r="M12" s="103"/>
      <c r="N12" s="105"/>
      <c r="O12" s="105"/>
      <c r="P12" s="106"/>
      <c r="Q12" s="106"/>
      <c r="R12" s="112"/>
      <c r="S12" s="109"/>
    </row>
    <row r="13" spans="1:19" ht="12.75">
      <c r="A13" s="33">
        <v>1</v>
      </c>
      <c r="B13" s="33">
        <v>2</v>
      </c>
      <c r="C13" s="33">
        <v>3</v>
      </c>
      <c r="D13" s="33">
        <v>4</v>
      </c>
      <c r="E13" s="33"/>
      <c r="F13" s="33">
        <v>5</v>
      </c>
      <c r="G13" s="33">
        <v>6</v>
      </c>
      <c r="H13" s="33">
        <v>7</v>
      </c>
      <c r="I13" s="33">
        <v>8</v>
      </c>
      <c r="J13" s="33">
        <v>9</v>
      </c>
      <c r="K13" s="33">
        <v>10</v>
      </c>
      <c r="L13" s="33">
        <v>11</v>
      </c>
      <c r="M13" s="33">
        <v>12</v>
      </c>
      <c r="N13" s="34"/>
      <c r="O13" s="34"/>
      <c r="P13" s="35"/>
      <c r="Q13" s="35"/>
      <c r="R13" s="36"/>
      <c r="S13" s="37"/>
    </row>
    <row r="14" spans="1:19" ht="25.5">
      <c r="A14" s="49">
        <v>1</v>
      </c>
      <c r="B14" s="64" t="s">
        <v>107</v>
      </c>
      <c r="C14" s="64" t="s">
        <v>108</v>
      </c>
      <c r="D14" s="64" t="s">
        <v>109</v>
      </c>
      <c r="E14" s="64">
        <v>21</v>
      </c>
      <c r="F14" s="64">
        <v>12</v>
      </c>
      <c r="G14" s="64">
        <v>1</v>
      </c>
      <c r="H14" s="64">
        <v>23600</v>
      </c>
      <c r="I14" s="64">
        <f>E14*913</f>
        <v>19173</v>
      </c>
      <c r="J14" s="64">
        <f>H14-I14</f>
        <v>4427</v>
      </c>
      <c r="K14" s="64">
        <v>23600</v>
      </c>
      <c r="L14" s="64">
        <v>13750</v>
      </c>
      <c r="M14" s="64">
        <v>14740</v>
      </c>
      <c r="N14" s="38">
        <v>5144</v>
      </c>
      <c r="O14" s="38">
        <f>N14*F14</f>
        <v>61728</v>
      </c>
      <c r="P14" s="62">
        <f>J14+L14+K14/F14-N14</f>
        <v>14999.666666666668</v>
      </c>
      <c r="Q14" s="39">
        <f aca="true" t="shared" si="0" ref="Q14:Q22">P14*F14</f>
        <v>179996</v>
      </c>
      <c r="R14" s="63">
        <f>M14</f>
        <v>14740</v>
      </c>
      <c r="S14" s="40"/>
    </row>
    <row r="15" spans="1:19" ht="25.5">
      <c r="A15" s="49">
        <v>2</v>
      </c>
      <c r="B15" s="64" t="s">
        <v>107</v>
      </c>
      <c r="C15" s="64" t="s">
        <v>108</v>
      </c>
      <c r="D15" s="64" t="s">
        <v>110</v>
      </c>
      <c r="E15" s="64">
        <v>21</v>
      </c>
      <c r="F15" s="64">
        <v>12</v>
      </c>
      <c r="G15" s="64">
        <v>1</v>
      </c>
      <c r="H15" s="64">
        <v>23600</v>
      </c>
      <c r="I15" s="64">
        <f aca="true" t="shared" si="1" ref="I15:I21">E15*913</f>
        <v>19173</v>
      </c>
      <c r="J15" s="64">
        <f aca="true" t="shared" si="2" ref="J15:J21">H15-I15</f>
        <v>4427</v>
      </c>
      <c r="K15" s="64">
        <v>23600</v>
      </c>
      <c r="L15" s="64">
        <v>13750</v>
      </c>
      <c r="M15" s="64">
        <v>14740</v>
      </c>
      <c r="N15" s="38">
        <v>5144</v>
      </c>
      <c r="O15" s="38">
        <f>N15*F15</f>
        <v>61728</v>
      </c>
      <c r="P15" s="62">
        <f>J15+L15+K15/F15-N15</f>
        <v>14999.666666666668</v>
      </c>
      <c r="Q15" s="39">
        <f t="shared" si="0"/>
        <v>179996</v>
      </c>
      <c r="R15" s="63">
        <f>M15</f>
        <v>14740</v>
      </c>
      <c r="S15" s="40"/>
    </row>
    <row r="16" spans="1:21" ht="38.25">
      <c r="A16" s="49">
        <v>3</v>
      </c>
      <c r="B16" s="64" t="s">
        <v>162</v>
      </c>
      <c r="C16" s="64" t="s">
        <v>111</v>
      </c>
      <c r="D16" s="64" t="s">
        <v>112</v>
      </c>
      <c r="E16" s="64">
        <v>21</v>
      </c>
      <c r="F16" s="64">
        <v>12</v>
      </c>
      <c r="G16" s="64">
        <v>1</v>
      </c>
      <c r="H16" s="64">
        <v>23600</v>
      </c>
      <c r="I16" s="64">
        <f t="shared" si="1"/>
        <v>19173</v>
      </c>
      <c r="J16" s="64">
        <f t="shared" si="2"/>
        <v>4427</v>
      </c>
      <c r="K16" s="64">
        <v>23600</v>
      </c>
      <c r="L16" s="64">
        <v>13750</v>
      </c>
      <c r="M16" s="64">
        <v>14740</v>
      </c>
      <c r="N16" s="38">
        <f>O16/F16</f>
        <v>20143.666666666668</v>
      </c>
      <c r="O16" s="38">
        <f>(F16*J16+F16*L16)+K16</f>
        <v>241724</v>
      </c>
      <c r="P16" s="62">
        <v>0</v>
      </c>
      <c r="Q16" s="39">
        <f t="shared" si="0"/>
        <v>0</v>
      </c>
      <c r="R16" s="63">
        <f>M16</f>
        <v>14740</v>
      </c>
      <c r="S16" s="40"/>
      <c r="U16" s="68"/>
    </row>
    <row r="17" spans="1:19" ht="38.25">
      <c r="A17" s="49">
        <v>4</v>
      </c>
      <c r="B17" s="64" t="s">
        <v>113</v>
      </c>
      <c r="C17" s="64" t="s">
        <v>111</v>
      </c>
      <c r="D17" s="64" t="s">
        <v>114</v>
      </c>
      <c r="E17" s="64">
        <v>21</v>
      </c>
      <c r="F17" s="64">
        <v>10</v>
      </c>
      <c r="G17" s="64">
        <v>0</v>
      </c>
      <c r="H17" s="64">
        <v>22173</v>
      </c>
      <c r="I17" s="64">
        <f t="shared" si="1"/>
        <v>19173</v>
      </c>
      <c r="J17" s="64">
        <f t="shared" si="2"/>
        <v>3000</v>
      </c>
      <c r="K17" s="64">
        <v>0</v>
      </c>
      <c r="L17" s="64">
        <v>0</v>
      </c>
      <c r="M17" s="64">
        <v>0</v>
      </c>
      <c r="N17" s="38" t="s">
        <v>115</v>
      </c>
      <c r="O17" s="38" t="s">
        <v>115</v>
      </c>
      <c r="P17" s="62">
        <f>J17</f>
        <v>3000</v>
      </c>
      <c r="Q17" s="39">
        <f t="shared" si="0"/>
        <v>30000</v>
      </c>
      <c r="R17" s="63" t="s">
        <v>115</v>
      </c>
      <c r="S17" s="40"/>
    </row>
    <row r="18" spans="1:19" ht="38.25">
      <c r="A18" s="49">
        <v>5</v>
      </c>
      <c r="B18" s="64" t="s">
        <v>116</v>
      </c>
      <c r="C18" s="64" t="s">
        <v>111</v>
      </c>
      <c r="D18" s="64" t="s">
        <v>117</v>
      </c>
      <c r="E18" s="64">
        <v>21</v>
      </c>
      <c r="F18" s="64">
        <v>12</v>
      </c>
      <c r="G18" s="64">
        <v>2</v>
      </c>
      <c r="H18" s="41">
        <v>19300</v>
      </c>
      <c r="I18" s="41">
        <f t="shared" si="1"/>
        <v>19173</v>
      </c>
      <c r="J18" s="41">
        <f t="shared" si="2"/>
        <v>127</v>
      </c>
      <c r="K18" s="41">
        <v>0</v>
      </c>
      <c r="L18" s="64">
        <v>4400</v>
      </c>
      <c r="M18" s="64">
        <v>8500</v>
      </c>
      <c r="N18" s="38">
        <v>4250</v>
      </c>
      <c r="O18" s="38">
        <f>N18*2</f>
        <v>8500</v>
      </c>
      <c r="P18" s="62">
        <f>J18+L18</f>
        <v>4527</v>
      </c>
      <c r="Q18" s="39">
        <f t="shared" si="0"/>
        <v>54324</v>
      </c>
      <c r="R18" s="63" t="s">
        <v>115</v>
      </c>
      <c r="S18" s="40"/>
    </row>
    <row r="19" spans="1:19" ht="38.25">
      <c r="A19" s="49">
        <v>6</v>
      </c>
      <c r="B19" s="64" t="s">
        <v>116</v>
      </c>
      <c r="C19" s="64" t="s">
        <v>111</v>
      </c>
      <c r="D19" s="64" t="s">
        <v>118</v>
      </c>
      <c r="E19" s="64">
        <v>21</v>
      </c>
      <c r="F19" s="64">
        <v>12</v>
      </c>
      <c r="G19" s="64">
        <v>2</v>
      </c>
      <c r="H19" s="41">
        <v>19300</v>
      </c>
      <c r="I19" s="41">
        <f t="shared" si="1"/>
        <v>19173</v>
      </c>
      <c r="J19" s="41">
        <f t="shared" si="2"/>
        <v>127</v>
      </c>
      <c r="K19" s="41">
        <v>0</v>
      </c>
      <c r="L19" s="64">
        <v>4400</v>
      </c>
      <c r="M19" s="64">
        <v>8500</v>
      </c>
      <c r="N19" s="38">
        <v>4250</v>
      </c>
      <c r="O19" s="38">
        <f>N19*2</f>
        <v>8500</v>
      </c>
      <c r="P19" s="62">
        <f>(J19+L19)+(G19*M19/F19)</f>
        <v>5943.666666666667</v>
      </c>
      <c r="Q19" s="39">
        <f t="shared" si="0"/>
        <v>71324</v>
      </c>
      <c r="R19" s="63" t="s">
        <v>115</v>
      </c>
      <c r="S19" s="40"/>
    </row>
    <row r="20" spans="1:19" ht="38.25">
      <c r="A20" s="49">
        <v>7</v>
      </c>
      <c r="B20" s="64" t="s">
        <v>119</v>
      </c>
      <c r="C20" s="64" t="s">
        <v>111</v>
      </c>
      <c r="D20" s="64" t="s">
        <v>120</v>
      </c>
      <c r="E20" s="64">
        <v>6</v>
      </c>
      <c r="F20" s="64">
        <v>12</v>
      </c>
      <c r="G20" s="64">
        <v>1</v>
      </c>
      <c r="H20" s="64">
        <v>9085.68</v>
      </c>
      <c r="I20" s="64">
        <f t="shared" si="1"/>
        <v>5478</v>
      </c>
      <c r="J20" s="64">
        <f t="shared" si="2"/>
        <v>3607.6800000000003</v>
      </c>
      <c r="K20" s="64">
        <v>9085.68</v>
      </c>
      <c r="L20" s="64">
        <v>8140</v>
      </c>
      <c r="M20" s="64">
        <v>8415</v>
      </c>
      <c r="N20" s="38">
        <v>3206.07</v>
      </c>
      <c r="O20" s="38">
        <f>N20*F20</f>
        <v>38472.840000000004</v>
      </c>
      <c r="P20" s="62">
        <f>J20+L20+(K20+M20)/F20-N20</f>
        <v>10000</v>
      </c>
      <c r="Q20" s="39">
        <f t="shared" si="0"/>
        <v>120000</v>
      </c>
      <c r="R20" s="63" t="s">
        <v>115</v>
      </c>
      <c r="S20" s="40"/>
    </row>
    <row r="21" spans="1:19" ht="38.25">
      <c r="A21" s="49">
        <v>8</v>
      </c>
      <c r="B21" s="64" t="s">
        <v>121</v>
      </c>
      <c r="C21" s="64" t="s">
        <v>111</v>
      </c>
      <c r="D21" s="64" t="s">
        <v>122</v>
      </c>
      <c r="E21" s="64">
        <v>5</v>
      </c>
      <c r="F21" s="64">
        <v>12</v>
      </c>
      <c r="G21" s="64">
        <v>1</v>
      </c>
      <c r="H21" s="64">
        <v>10600</v>
      </c>
      <c r="I21" s="64">
        <f t="shared" si="1"/>
        <v>4565</v>
      </c>
      <c r="J21" s="64">
        <f t="shared" si="2"/>
        <v>6035</v>
      </c>
      <c r="K21" s="64">
        <v>10600</v>
      </c>
      <c r="L21" s="64">
        <v>6490</v>
      </c>
      <c r="M21" s="64">
        <v>6710</v>
      </c>
      <c r="N21" s="38">
        <v>3968</v>
      </c>
      <c r="O21" s="38">
        <f>N21*F21</f>
        <v>47616</v>
      </c>
      <c r="P21" s="62">
        <f>J21+L21+(K21+M21)/F21-N21</f>
        <v>9999.5</v>
      </c>
      <c r="Q21" s="39">
        <f t="shared" si="0"/>
        <v>119994</v>
      </c>
      <c r="R21" s="63" t="s">
        <v>115</v>
      </c>
      <c r="S21" s="40"/>
    </row>
    <row r="22" spans="1:19" ht="38.25">
      <c r="A22" s="49">
        <v>9</v>
      </c>
      <c r="B22" s="64" t="s">
        <v>163</v>
      </c>
      <c r="C22" s="64" t="s">
        <v>111</v>
      </c>
      <c r="D22" s="64" t="s">
        <v>123</v>
      </c>
      <c r="E22" s="64">
        <v>5</v>
      </c>
      <c r="F22" s="64">
        <v>12</v>
      </c>
      <c r="G22" s="64">
        <v>1</v>
      </c>
      <c r="H22" s="64">
        <v>10600</v>
      </c>
      <c r="I22" s="64">
        <f>E22*913</f>
        <v>4565</v>
      </c>
      <c r="J22" s="64">
        <f>H22-I22</f>
        <v>6035</v>
      </c>
      <c r="K22" s="64">
        <v>10600</v>
      </c>
      <c r="L22" s="64">
        <v>8140</v>
      </c>
      <c r="M22" s="64">
        <v>8415</v>
      </c>
      <c r="N22" s="38">
        <v>5760</v>
      </c>
      <c r="O22" s="38">
        <f>N22*F22</f>
        <v>69120</v>
      </c>
      <c r="P22" s="62">
        <f>J22+L22+(K22+M22)/F22-N22</f>
        <v>9999.583333333334</v>
      </c>
      <c r="Q22" s="39">
        <f t="shared" si="0"/>
        <v>119995</v>
      </c>
      <c r="R22" s="63" t="s">
        <v>115</v>
      </c>
      <c r="S22" s="40"/>
    </row>
    <row r="23" spans="1:19" ht="38.25">
      <c r="A23" s="49">
        <v>10</v>
      </c>
      <c r="B23" s="64" t="s">
        <v>124</v>
      </c>
      <c r="C23" s="64" t="s">
        <v>111</v>
      </c>
      <c r="D23" s="64" t="s">
        <v>125</v>
      </c>
      <c r="E23" s="64">
        <v>21</v>
      </c>
      <c r="F23" s="64">
        <v>14</v>
      </c>
      <c r="G23" s="64">
        <v>0</v>
      </c>
      <c r="H23" s="42">
        <v>0</v>
      </c>
      <c r="I23" s="42">
        <v>0</v>
      </c>
      <c r="J23" s="64">
        <f>H23-I23</f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3">
        <v>0</v>
      </c>
      <c r="S23" s="40"/>
    </row>
    <row r="24" spans="1:19" ht="38.25">
      <c r="A24" s="49">
        <v>11</v>
      </c>
      <c r="B24" s="64" t="s">
        <v>126</v>
      </c>
      <c r="C24" s="64" t="s">
        <v>111</v>
      </c>
      <c r="D24" s="64" t="s">
        <v>110</v>
      </c>
      <c r="E24" s="64">
        <v>20</v>
      </c>
      <c r="F24" s="64">
        <v>9</v>
      </c>
      <c r="G24" s="64">
        <v>1</v>
      </c>
      <c r="H24" s="42">
        <v>22476</v>
      </c>
      <c r="I24" s="42">
        <v>18260</v>
      </c>
      <c r="J24" s="64">
        <f>H24-I24</f>
        <v>4216</v>
      </c>
      <c r="K24" s="42">
        <v>22476</v>
      </c>
      <c r="L24" s="42">
        <v>13750</v>
      </c>
      <c r="M24" s="42">
        <v>14740</v>
      </c>
      <c r="N24" s="59">
        <v>2739.5</v>
      </c>
      <c r="O24" s="59">
        <f>N24*F24+8726.94</f>
        <v>33382.44</v>
      </c>
      <c r="P24" s="60">
        <f>J24+L24+K24/F24-N24-969.66</f>
        <v>16754.173333333332</v>
      </c>
      <c r="Q24" s="60">
        <f>P24*F24</f>
        <v>150787.56</v>
      </c>
      <c r="R24" s="61">
        <f>M24</f>
        <v>14740</v>
      </c>
      <c r="S24" s="40"/>
    </row>
    <row r="25" spans="1:19" ht="38.25">
      <c r="A25" s="49">
        <v>12</v>
      </c>
      <c r="B25" s="64" t="s">
        <v>127</v>
      </c>
      <c r="C25" s="64" t="s">
        <v>111</v>
      </c>
      <c r="D25" s="64" t="s">
        <v>159</v>
      </c>
      <c r="E25" s="64">
        <v>21</v>
      </c>
      <c r="F25" s="64">
        <v>8</v>
      </c>
      <c r="G25" s="64">
        <v>1</v>
      </c>
      <c r="H25" s="42">
        <v>23600</v>
      </c>
      <c r="I25" s="42">
        <f>E25*913</f>
        <v>19173</v>
      </c>
      <c r="J25" s="64">
        <f>H25-I25</f>
        <v>4427</v>
      </c>
      <c r="K25" s="42">
        <v>23600</v>
      </c>
      <c r="L25" s="42">
        <v>11500</v>
      </c>
      <c r="M25" s="42">
        <v>11800</v>
      </c>
      <c r="N25" s="45" t="s">
        <v>115</v>
      </c>
      <c r="O25" s="45" t="s">
        <v>115</v>
      </c>
      <c r="P25" s="46">
        <f>J25+L25+K25/F25</f>
        <v>18877</v>
      </c>
      <c r="Q25" s="45">
        <f>P25*F25</f>
        <v>151016</v>
      </c>
      <c r="R25" s="44">
        <f>M25</f>
        <v>11800</v>
      </c>
      <c r="S25" s="40"/>
    </row>
    <row r="26" spans="1:19" ht="12.75">
      <c r="A26" s="62"/>
      <c r="B26" s="62" t="s">
        <v>128</v>
      </c>
      <c r="C26" s="62"/>
      <c r="D26" s="62"/>
      <c r="E26" s="62"/>
      <c r="F26" s="62">
        <f>SUM(F14:F25)</f>
        <v>137</v>
      </c>
      <c r="G26" s="62">
        <f>SUM(G14:G25)</f>
        <v>12</v>
      </c>
      <c r="H26" s="62"/>
      <c r="I26" s="62">
        <f>SUM(I14:I25)</f>
        <v>167079</v>
      </c>
      <c r="J26" s="62"/>
      <c r="K26" s="62"/>
      <c r="L26" s="62"/>
      <c r="M26" s="62"/>
      <c r="N26" s="38">
        <f>SUM(N14:N25)</f>
        <v>54605.23666666667</v>
      </c>
      <c r="O26" s="38">
        <f>SUM(O14:O25)</f>
        <v>570771.28</v>
      </c>
      <c r="P26" s="39">
        <f>SUM(P14:P25)</f>
        <v>109100.25666666665</v>
      </c>
      <c r="Q26" s="39">
        <f>SUM(Q14:Q25)</f>
        <v>1177432.56</v>
      </c>
      <c r="R26" s="47">
        <f>SUM(R14:R25)</f>
        <v>70760</v>
      </c>
      <c r="S26" s="48"/>
    </row>
    <row r="27" spans="1:19" ht="25.5">
      <c r="A27" s="49">
        <v>13</v>
      </c>
      <c r="B27" s="64" t="s">
        <v>107</v>
      </c>
      <c r="C27" s="64" t="s">
        <v>129</v>
      </c>
      <c r="D27" s="42" t="s">
        <v>130</v>
      </c>
      <c r="E27" s="64">
        <v>21</v>
      </c>
      <c r="F27" s="64">
        <v>24</v>
      </c>
      <c r="G27" s="64">
        <v>2</v>
      </c>
      <c r="H27" s="64">
        <v>23600</v>
      </c>
      <c r="I27" s="64">
        <v>23600</v>
      </c>
      <c r="J27" s="64">
        <f>I27-H27</f>
        <v>0</v>
      </c>
      <c r="K27" s="64">
        <f>23600*G27</f>
        <v>47200</v>
      </c>
      <c r="L27" s="64">
        <f>13750*0.1</f>
        <v>1375</v>
      </c>
      <c r="M27" s="64">
        <v>14740</v>
      </c>
      <c r="N27" s="38">
        <v>23600</v>
      </c>
      <c r="O27" s="38">
        <f>N27*G27</f>
        <v>47200</v>
      </c>
      <c r="P27" s="62">
        <v>1375</v>
      </c>
      <c r="Q27" s="39">
        <f>P27*F27</f>
        <v>33000</v>
      </c>
      <c r="R27" s="63">
        <f>M27*2</f>
        <v>29480</v>
      </c>
      <c r="S27" s="48"/>
    </row>
    <row r="28" spans="1:19" ht="25.5">
      <c r="A28" s="49">
        <v>14</v>
      </c>
      <c r="B28" s="64" t="s">
        <v>131</v>
      </c>
      <c r="C28" s="64" t="s">
        <v>129</v>
      </c>
      <c r="D28" s="42" t="s">
        <v>132</v>
      </c>
      <c r="E28" s="64">
        <v>21</v>
      </c>
      <c r="F28" s="64">
        <v>12</v>
      </c>
      <c r="G28" s="64">
        <v>2</v>
      </c>
      <c r="H28" s="64">
        <v>19300</v>
      </c>
      <c r="I28" s="64">
        <v>19300</v>
      </c>
      <c r="J28" s="64">
        <f>I28-H28</f>
        <v>0</v>
      </c>
      <c r="K28" s="64">
        <v>0</v>
      </c>
      <c r="L28" s="64">
        <f>4400*0.1</f>
        <v>440</v>
      </c>
      <c r="M28" s="64">
        <v>8500</v>
      </c>
      <c r="N28" s="38">
        <v>4250</v>
      </c>
      <c r="O28" s="38">
        <f>N28*G28</f>
        <v>8500</v>
      </c>
      <c r="P28" s="62">
        <f>L28</f>
        <v>440</v>
      </c>
      <c r="Q28" s="39">
        <f>P28*F28</f>
        <v>5280</v>
      </c>
      <c r="R28" s="63" t="s">
        <v>115</v>
      </c>
      <c r="S28" s="48"/>
    </row>
    <row r="29" spans="1:19" ht="25.5">
      <c r="A29" s="49">
        <v>15</v>
      </c>
      <c r="B29" s="64" t="s">
        <v>116</v>
      </c>
      <c r="C29" s="64" t="s">
        <v>129</v>
      </c>
      <c r="D29" s="42" t="s">
        <v>133</v>
      </c>
      <c r="E29" s="64">
        <v>21</v>
      </c>
      <c r="F29" s="64">
        <v>24</v>
      </c>
      <c r="G29" s="64">
        <v>4</v>
      </c>
      <c r="H29" s="64">
        <v>19300</v>
      </c>
      <c r="I29" s="64">
        <v>19300</v>
      </c>
      <c r="J29" s="64">
        <f>I29-H29</f>
        <v>0</v>
      </c>
      <c r="K29" s="64">
        <v>0</v>
      </c>
      <c r="L29" s="64">
        <f>4400*0.1</f>
        <v>440</v>
      </c>
      <c r="M29" s="64">
        <v>8500</v>
      </c>
      <c r="N29" s="38">
        <v>4250</v>
      </c>
      <c r="O29" s="38">
        <f>N29*G29</f>
        <v>17000</v>
      </c>
      <c r="P29" s="62">
        <f>L29</f>
        <v>440</v>
      </c>
      <c r="Q29" s="39">
        <f>P29*F29</f>
        <v>10560</v>
      </c>
      <c r="R29" s="63" t="s">
        <v>115</v>
      </c>
      <c r="S29" s="48"/>
    </row>
    <row r="30" spans="1:19" ht="25.5">
      <c r="A30" s="50">
        <v>16</v>
      </c>
      <c r="B30" s="64" t="s">
        <v>134</v>
      </c>
      <c r="C30" s="64" t="s">
        <v>129</v>
      </c>
      <c r="D30" s="64" t="s">
        <v>135</v>
      </c>
      <c r="E30" s="64">
        <v>21</v>
      </c>
      <c r="F30" s="64">
        <v>12</v>
      </c>
      <c r="G30" s="64">
        <v>0</v>
      </c>
      <c r="H30" s="64">
        <v>0</v>
      </c>
      <c r="I30" s="64">
        <v>0</v>
      </c>
      <c r="J30" s="64">
        <v>0</v>
      </c>
      <c r="K30" s="64"/>
      <c r="L30" s="64">
        <v>0</v>
      </c>
      <c r="M30" s="64">
        <v>0</v>
      </c>
      <c r="N30" s="38" t="s">
        <v>115</v>
      </c>
      <c r="O30" s="38" t="s">
        <v>115</v>
      </c>
      <c r="P30" s="38" t="s">
        <v>115</v>
      </c>
      <c r="Q30" s="38" t="s">
        <v>115</v>
      </c>
      <c r="R30" s="63" t="s">
        <v>115</v>
      </c>
      <c r="S30" s="48"/>
    </row>
    <row r="31" spans="1:19" ht="12.75">
      <c r="A31" s="62"/>
      <c r="B31" s="62" t="s">
        <v>128</v>
      </c>
      <c r="C31" s="62"/>
      <c r="D31" s="62"/>
      <c r="E31" s="62"/>
      <c r="F31" s="62">
        <f>SUM(F27:F30)</f>
        <v>72</v>
      </c>
      <c r="G31" s="62">
        <f>SUM(G27:G30)</f>
        <v>8</v>
      </c>
      <c r="H31" s="62"/>
      <c r="I31" s="62">
        <f>SUM(I27:I30)</f>
        <v>62200</v>
      </c>
      <c r="J31" s="62"/>
      <c r="K31" s="62"/>
      <c r="L31" s="62"/>
      <c r="M31" s="62"/>
      <c r="N31" s="39">
        <f>SUM(N27:N30)</f>
        <v>32100</v>
      </c>
      <c r="O31" s="39">
        <f>SUM(O27:O30)</f>
        <v>72700</v>
      </c>
      <c r="P31" s="39">
        <f>SUM(P27:P30)</f>
        <v>2255</v>
      </c>
      <c r="Q31" s="39">
        <f>SUM(Q27:Q30)</f>
        <v>48840</v>
      </c>
      <c r="R31" s="53">
        <f>SUM(R27:R30)</f>
        <v>29480</v>
      </c>
      <c r="S31" s="48"/>
    </row>
    <row r="32" spans="1:19" ht="38.25">
      <c r="A32" s="49">
        <v>17</v>
      </c>
      <c r="B32" s="64" t="s">
        <v>136</v>
      </c>
      <c r="C32" s="64" t="s">
        <v>137</v>
      </c>
      <c r="D32" s="64" t="s">
        <v>138</v>
      </c>
      <c r="E32" s="64">
        <v>21</v>
      </c>
      <c r="F32" s="64">
        <v>2</v>
      </c>
      <c r="G32" s="64">
        <v>0</v>
      </c>
      <c r="H32" s="64" t="s">
        <v>115</v>
      </c>
      <c r="I32" s="64" t="s">
        <v>115</v>
      </c>
      <c r="J32" s="64" t="s">
        <v>115</v>
      </c>
      <c r="K32" s="64" t="s">
        <v>115</v>
      </c>
      <c r="L32" s="64" t="s">
        <v>115</v>
      </c>
      <c r="M32" s="64" t="s">
        <v>115</v>
      </c>
      <c r="N32" s="64" t="s">
        <v>115</v>
      </c>
      <c r="O32" s="64" t="s">
        <v>115</v>
      </c>
      <c r="P32" s="64" t="s">
        <v>115</v>
      </c>
      <c r="Q32" s="64" t="s">
        <v>115</v>
      </c>
      <c r="R32" s="51" t="s">
        <v>115</v>
      </c>
      <c r="S32" s="48"/>
    </row>
    <row r="33" spans="1:19" ht="38.25">
      <c r="A33" s="49">
        <v>18</v>
      </c>
      <c r="B33" s="64" t="s">
        <v>139</v>
      </c>
      <c r="C33" s="64" t="s">
        <v>137</v>
      </c>
      <c r="D33" s="64" t="s">
        <v>140</v>
      </c>
      <c r="E33" s="64">
        <v>21</v>
      </c>
      <c r="F33" s="64">
        <v>1</v>
      </c>
      <c r="G33" s="64" t="s">
        <v>115</v>
      </c>
      <c r="H33" s="64">
        <v>0</v>
      </c>
      <c r="I33" s="64">
        <v>0</v>
      </c>
      <c r="J33" s="64">
        <v>0</v>
      </c>
      <c r="K33" s="64">
        <v>0</v>
      </c>
      <c r="L33" s="64">
        <v>15000</v>
      </c>
      <c r="M33" s="64">
        <v>0</v>
      </c>
      <c r="N33" s="64">
        <v>0</v>
      </c>
      <c r="O33" s="64">
        <v>0</v>
      </c>
      <c r="P33" s="64">
        <f>L33</f>
        <v>15000</v>
      </c>
      <c r="Q33" s="64">
        <v>0</v>
      </c>
      <c r="R33" s="64">
        <v>0</v>
      </c>
      <c r="S33" s="48"/>
    </row>
    <row r="34" spans="1:19" ht="38.25">
      <c r="A34" s="49">
        <v>19</v>
      </c>
      <c r="B34" s="64" t="s">
        <v>139</v>
      </c>
      <c r="C34" s="64" t="s">
        <v>137</v>
      </c>
      <c r="D34" s="64" t="s">
        <v>141</v>
      </c>
      <c r="E34" s="64">
        <v>21</v>
      </c>
      <c r="F34" s="64">
        <v>1</v>
      </c>
      <c r="G34" s="64" t="s">
        <v>115</v>
      </c>
      <c r="H34" s="64">
        <v>0</v>
      </c>
      <c r="I34" s="64">
        <v>0</v>
      </c>
      <c r="J34" s="64">
        <v>0</v>
      </c>
      <c r="K34" s="64">
        <v>0</v>
      </c>
      <c r="L34" s="64">
        <v>34600</v>
      </c>
      <c r="M34" s="64">
        <v>0</v>
      </c>
      <c r="N34" s="64">
        <v>0</v>
      </c>
      <c r="O34" s="64">
        <v>0</v>
      </c>
      <c r="P34" s="64">
        <f>L34</f>
        <v>34600</v>
      </c>
      <c r="Q34" s="64">
        <v>0</v>
      </c>
      <c r="R34" s="64">
        <v>0</v>
      </c>
      <c r="S34" s="48"/>
    </row>
    <row r="35" spans="1:19" ht="38.25">
      <c r="A35" s="49">
        <v>20</v>
      </c>
      <c r="B35" s="64" t="s">
        <v>139</v>
      </c>
      <c r="C35" s="64" t="s">
        <v>137</v>
      </c>
      <c r="D35" s="64" t="s">
        <v>160</v>
      </c>
      <c r="E35" s="64">
        <v>21</v>
      </c>
      <c r="F35" s="64">
        <v>1</v>
      </c>
      <c r="G35" s="64" t="s">
        <v>115</v>
      </c>
      <c r="H35" s="64">
        <v>0</v>
      </c>
      <c r="I35" s="64">
        <v>0</v>
      </c>
      <c r="J35" s="64">
        <v>0</v>
      </c>
      <c r="K35" s="64">
        <v>0</v>
      </c>
      <c r="L35" s="64">
        <v>15000</v>
      </c>
      <c r="M35" s="64">
        <v>0</v>
      </c>
      <c r="N35" s="64">
        <v>0</v>
      </c>
      <c r="O35" s="64">
        <v>0</v>
      </c>
      <c r="P35" s="64">
        <f>L35</f>
        <v>15000</v>
      </c>
      <c r="Q35" s="64">
        <v>0</v>
      </c>
      <c r="R35" s="64">
        <v>0</v>
      </c>
      <c r="S35" s="48"/>
    </row>
    <row r="36" spans="1:19" ht="12.75">
      <c r="A36" s="39"/>
      <c r="B36" s="39" t="s">
        <v>142</v>
      </c>
      <c r="C36" s="39"/>
      <c r="D36" s="39"/>
      <c r="E36" s="39"/>
      <c r="F36" s="39">
        <f>F26+F31+F32</f>
        <v>211</v>
      </c>
      <c r="G36" s="39">
        <f>SUM(G26+G31)</f>
        <v>20</v>
      </c>
      <c r="H36" s="39"/>
      <c r="I36" s="39">
        <f>SUM(I26+I31)</f>
        <v>229279</v>
      </c>
      <c r="J36" s="39"/>
      <c r="K36" s="39"/>
      <c r="L36" s="39"/>
      <c r="M36" s="39"/>
      <c r="N36" s="39">
        <f>SUM(N31,N26)</f>
        <v>86705.23666666666</v>
      </c>
      <c r="O36" s="39">
        <f>SUM(O26)+O31</f>
        <v>643471.28</v>
      </c>
      <c r="P36" s="39">
        <f>SUM(P26)+P31</f>
        <v>111355.25666666665</v>
      </c>
      <c r="Q36" s="39">
        <f>SUM(Q26)+Q31</f>
        <v>1226272.56</v>
      </c>
      <c r="R36" s="53">
        <f>SUM(R31)+R26</f>
        <v>100240</v>
      </c>
      <c r="S36" s="48"/>
    </row>
  </sheetData>
  <sheetProtection/>
  <mergeCells count="30">
    <mergeCell ref="O10:O12"/>
    <mergeCell ref="P10:P12"/>
    <mergeCell ref="Q10:Q12"/>
    <mergeCell ref="O5:S5"/>
    <mergeCell ref="E6:M6"/>
    <mergeCell ref="S10:S12"/>
    <mergeCell ref="N8:O9"/>
    <mergeCell ref="P8:Q9"/>
    <mergeCell ref="R8:R12"/>
    <mergeCell ref="F9:F12"/>
    <mergeCell ref="H10:H12"/>
    <mergeCell ref="I10:I12"/>
    <mergeCell ref="J10:J12"/>
    <mergeCell ref="K10:K12"/>
    <mergeCell ref="O1:R1"/>
    <mergeCell ref="O2:R2"/>
    <mergeCell ref="O3:R3"/>
    <mergeCell ref="O4:R4"/>
    <mergeCell ref="M10:M12"/>
    <mergeCell ref="N10:N12"/>
    <mergeCell ref="L10:L12"/>
    <mergeCell ref="F8:G8"/>
    <mergeCell ref="H8:K9"/>
    <mergeCell ref="L8:M9"/>
    <mergeCell ref="A8:A12"/>
    <mergeCell ref="B8:B12"/>
    <mergeCell ref="C8:C12"/>
    <mergeCell ref="D8:D12"/>
    <mergeCell ref="E8:E12"/>
    <mergeCell ref="G9:G12"/>
  </mergeCells>
  <printOptions/>
  <pageMargins left="0.7" right="0.7" top="0.75" bottom="0.75" header="0.3" footer="0.3"/>
  <pageSetup horizontalDpi="600" verticalDpi="600" orientation="landscape" paperSize="9" scale="62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A23" sqref="A23:G23"/>
    </sheetView>
  </sheetViews>
  <sheetFormatPr defaultColWidth="8.8515625" defaultRowHeight="15"/>
  <cols>
    <col min="1" max="1" width="5.140625" style="23" customWidth="1"/>
    <col min="2" max="2" width="52.7109375" style="23" customWidth="1"/>
    <col min="3" max="3" width="18.7109375" style="23" customWidth="1"/>
    <col min="4" max="6" width="17.57421875" style="23" customWidth="1"/>
    <col min="7" max="7" width="16.8515625" style="23" customWidth="1"/>
    <col min="8" max="16384" width="8.8515625" style="23" customWidth="1"/>
  </cols>
  <sheetData>
    <row r="1" spans="6:7" ht="12.75">
      <c r="F1" s="95" t="s">
        <v>60</v>
      </c>
      <c r="G1" s="95"/>
    </row>
    <row r="2" spans="6:7" ht="12.75">
      <c r="F2" s="95" t="s">
        <v>33</v>
      </c>
      <c r="G2" s="95"/>
    </row>
    <row r="3" spans="6:7" ht="12.75">
      <c r="F3" s="95" t="s">
        <v>34</v>
      </c>
      <c r="G3" s="95"/>
    </row>
    <row r="4" spans="6:7" ht="12.75">
      <c r="F4" s="95" t="s">
        <v>35</v>
      </c>
      <c r="G4" s="95"/>
    </row>
    <row r="5" spans="6:7" ht="12.75">
      <c r="F5" s="2"/>
      <c r="G5" s="2"/>
    </row>
    <row r="6" spans="1:7" ht="14.25" customHeight="1">
      <c r="A6" s="114" t="s">
        <v>61</v>
      </c>
      <c r="B6" s="114"/>
      <c r="C6" s="114"/>
      <c r="D6" s="114"/>
      <c r="E6" s="114"/>
      <c r="F6" s="114"/>
      <c r="G6" s="114"/>
    </row>
    <row r="8" spans="1:7" s="3" customFormat="1" ht="12.75" customHeight="1">
      <c r="A8" s="99" t="s">
        <v>7</v>
      </c>
      <c r="B8" s="102" t="s">
        <v>0</v>
      </c>
      <c r="C8" s="99" t="s">
        <v>1</v>
      </c>
      <c r="D8" s="102" t="s">
        <v>5</v>
      </c>
      <c r="E8" s="102"/>
      <c r="F8" s="102"/>
      <c r="G8" s="102" t="s">
        <v>6</v>
      </c>
    </row>
    <row r="9" spans="1:7" s="3" customFormat="1" ht="54" customHeight="1">
      <c r="A9" s="100"/>
      <c r="B9" s="102"/>
      <c r="C9" s="100"/>
      <c r="D9" s="6" t="s">
        <v>9</v>
      </c>
      <c r="E9" s="4" t="s">
        <v>8</v>
      </c>
      <c r="F9" s="5" t="s">
        <v>80</v>
      </c>
      <c r="G9" s="102"/>
    </row>
    <row r="10" spans="1:7" s="3" customFormat="1" ht="25.5">
      <c r="A10" s="101"/>
      <c r="B10" s="102"/>
      <c r="C10" s="101"/>
      <c r="D10" s="4" t="s">
        <v>81</v>
      </c>
      <c r="E10" s="4" t="s">
        <v>81</v>
      </c>
      <c r="F10" s="4" t="s">
        <v>2</v>
      </c>
      <c r="G10" s="102"/>
    </row>
    <row r="11" spans="1:7" s="3" customFormat="1" ht="12.75">
      <c r="A11" s="96" t="s">
        <v>50</v>
      </c>
      <c r="B11" s="97"/>
      <c r="C11" s="97"/>
      <c r="D11" s="97"/>
      <c r="E11" s="97"/>
      <c r="F11" s="97"/>
      <c r="G11" s="98"/>
    </row>
    <row r="12" spans="1:7" ht="12.75">
      <c r="A12" s="7">
        <v>1</v>
      </c>
      <c r="B12" s="10" t="s">
        <v>23</v>
      </c>
      <c r="C12" s="4">
        <v>10</v>
      </c>
      <c r="D12" s="24">
        <f>C12*14*91</f>
        <v>12740</v>
      </c>
      <c r="E12" s="24"/>
      <c r="F12" s="24">
        <f>C12*200</f>
        <v>2000</v>
      </c>
      <c r="G12" s="9">
        <f>D12+F12</f>
        <v>14740</v>
      </c>
    </row>
    <row r="13" spans="1:7" ht="12.75">
      <c r="A13" s="7"/>
      <c r="B13" s="10"/>
      <c r="C13" s="25"/>
      <c r="D13" s="26"/>
      <c r="E13" s="26"/>
      <c r="F13" s="26"/>
      <c r="G13" s="9"/>
    </row>
    <row r="14" spans="1:7" ht="12.75">
      <c r="A14" s="18"/>
      <c r="B14" s="19" t="s">
        <v>6</v>
      </c>
      <c r="C14" s="27">
        <v>10</v>
      </c>
      <c r="D14" s="28">
        <f>D12</f>
        <v>12740</v>
      </c>
      <c r="E14" s="28"/>
      <c r="F14" s="28">
        <f>F12</f>
        <v>2000</v>
      </c>
      <c r="G14" s="21">
        <f>G12</f>
        <v>14740</v>
      </c>
    </row>
    <row r="16" spans="1:7" ht="14.25" customHeight="1">
      <c r="A16" s="115" t="s">
        <v>38</v>
      </c>
      <c r="B16" s="115"/>
      <c r="C16" s="115"/>
      <c r="D16" s="115"/>
      <c r="E16" s="115"/>
      <c r="F16" s="115"/>
      <c r="G16" s="115"/>
    </row>
    <row r="17" spans="1:7" ht="12.75" customHeight="1">
      <c r="A17" s="113" t="s">
        <v>62</v>
      </c>
      <c r="B17" s="113"/>
      <c r="C17" s="113"/>
      <c r="D17" s="113"/>
      <c r="E17" s="113"/>
      <c r="F17" s="113"/>
      <c r="G17" s="113"/>
    </row>
    <row r="18" spans="1:7" ht="12.75">
      <c r="A18" s="113"/>
      <c r="B18" s="113"/>
      <c r="C18" s="113"/>
      <c r="D18" s="113"/>
      <c r="E18" s="113"/>
      <c r="F18" s="113"/>
      <c r="G18" s="113"/>
    </row>
    <row r="19" spans="1:7" ht="26.25" customHeight="1">
      <c r="A19" s="113" t="s">
        <v>72</v>
      </c>
      <c r="B19" s="113"/>
      <c r="C19" s="113"/>
      <c r="D19" s="113"/>
      <c r="E19" s="113"/>
      <c r="F19" s="113"/>
      <c r="G19" s="113"/>
    </row>
    <row r="20" spans="1:7" ht="12.75" customHeight="1">
      <c r="A20" s="113" t="s">
        <v>40</v>
      </c>
      <c r="B20" s="113"/>
      <c r="C20" s="113"/>
      <c r="D20" s="113"/>
      <c r="E20" s="113"/>
      <c r="F20" s="113"/>
      <c r="G20" s="113"/>
    </row>
    <row r="21" spans="1:7" ht="14.25" customHeight="1">
      <c r="A21" s="115" t="s">
        <v>45</v>
      </c>
      <c r="B21" s="115"/>
      <c r="C21" s="115"/>
      <c r="D21" s="115"/>
      <c r="E21" s="115"/>
      <c r="F21" s="115"/>
      <c r="G21" s="115"/>
    </row>
    <row r="22" spans="1:7" ht="12.75">
      <c r="A22" s="115" t="s">
        <v>69</v>
      </c>
      <c r="B22" s="115"/>
      <c r="C22" s="115"/>
      <c r="D22" s="115"/>
      <c r="E22" s="115"/>
      <c r="F22" s="115"/>
      <c r="G22" s="115"/>
    </row>
    <row r="23" spans="1:7" ht="12.75">
      <c r="A23" s="115" t="s">
        <v>65</v>
      </c>
      <c r="B23" s="115"/>
      <c r="C23" s="115"/>
      <c r="D23" s="115"/>
      <c r="E23" s="115"/>
      <c r="F23" s="115"/>
      <c r="G23" s="115"/>
    </row>
    <row r="24" spans="1:7" ht="12.75">
      <c r="A24" s="115" t="s">
        <v>66</v>
      </c>
      <c r="B24" s="115"/>
      <c r="C24" s="115"/>
      <c r="D24" s="115"/>
      <c r="E24" s="115"/>
      <c r="F24" s="115"/>
      <c r="G24" s="115"/>
    </row>
    <row r="25" spans="1:7" ht="12.75">
      <c r="A25" s="115" t="s">
        <v>67</v>
      </c>
      <c r="B25" s="115"/>
      <c r="C25" s="115"/>
      <c r="D25" s="115"/>
      <c r="E25" s="115"/>
      <c r="F25" s="115"/>
      <c r="G25" s="115"/>
    </row>
  </sheetData>
  <sheetProtection/>
  <mergeCells count="20">
    <mergeCell ref="A22:G22"/>
    <mergeCell ref="A23:G23"/>
    <mergeCell ref="A24:G24"/>
    <mergeCell ref="A25:G25"/>
    <mergeCell ref="A6:G6"/>
    <mergeCell ref="C8:C10"/>
    <mergeCell ref="A16:G16"/>
    <mergeCell ref="A17:G18"/>
    <mergeCell ref="A19:G19"/>
    <mergeCell ref="A21:G21"/>
    <mergeCell ref="A20:G20"/>
    <mergeCell ref="A11:G11"/>
    <mergeCell ref="F1:G1"/>
    <mergeCell ref="F2:G2"/>
    <mergeCell ref="F3:G3"/>
    <mergeCell ref="F4:G4"/>
    <mergeCell ref="A8:A10"/>
    <mergeCell ref="B8:B10"/>
    <mergeCell ref="D8:F8"/>
    <mergeCell ref="G8:G10"/>
  </mergeCells>
  <printOptions/>
  <pageMargins left="0.7" right="0.7" top="0.75" bottom="0.75" header="0.3" footer="0.3"/>
  <pageSetup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11" sqref="A11:H11"/>
    </sheetView>
  </sheetViews>
  <sheetFormatPr defaultColWidth="8.8515625" defaultRowHeight="15"/>
  <cols>
    <col min="1" max="1" width="5.140625" style="23" customWidth="1"/>
    <col min="2" max="2" width="52.7109375" style="23" customWidth="1"/>
    <col min="3" max="4" width="13.57421875" style="23" customWidth="1"/>
    <col min="5" max="8" width="17.57421875" style="23" customWidth="1"/>
    <col min="9" max="16384" width="8.8515625" style="23" customWidth="1"/>
  </cols>
  <sheetData>
    <row r="1" spans="7:8" ht="12.75">
      <c r="G1" s="95" t="s">
        <v>47</v>
      </c>
      <c r="H1" s="95"/>
    </row>
    <row r="2" spans="7:8" ht="12.75">
      <c r="G2" s="95" t="s">
        <v>33</v>
      </c>
      <c r="H2" s="95"/>
    </row>
    <row r="3" spans="7:8" ht="12.75">
      <c r="G3" s="95" t="s">
        <v>34</v>
      </c>
      <c r="H3" s="95"/>
    </row>
    <row r="4" spans="7:8" ht="12.75">
      <c r="G4" s="95" t="s">
        <v>35</v>
      </c>
      <c r="H4" s="95"/>
    </row>
    <row r="5" spans="7:8" ht="12.75">
      <c r="G5" s="2"/>
      <c r="H5" s="2"/>
    </row>
    <row r="6" spans="1:8" ht="14.25" customHeight="1">
      <c r="A6" s="114" t="s">
        <v>48</v>
      </c>
      <c r="B6" s="114"/>
      <c r="C6" s="114"/>
      <c r="D6" s="114"/>
      <c r="E6" s="114"/>
      <c r="F6" s="114"/>
      <c r="G6" s="114"/>
      <c r="H6" s="114"/>
    </row>
    <row r="8" spans="1:8" s="3" customFormat="1" ht="12.75" customHeight="1">
      <c r="A8" s="99" t="s">
        <v>7</v>
      </c>
      <c r="B8" s="102" t="s">
        <v>0</v>
      </c>
      <c r="C8" s="99" t="s">
        <v>1</v>
      </c>
      <c r="D8" s="99" t="s">
        <v>54</v>
      </c>
      <c r="E8" s="102" t="s">
        <v>5</v>
      </c>
      <c r="F8" s="102"/>
      <c r="G8" s="102"/>
      <c r="H8" s="102" t="s">
        <v>6</v>
      </c>
    </row>
    <row r="9" spans="1:8" s="3" customFormat="1" ht="54" customHeight="1">
      <c r="A9" s="100"/>
      <c r="B9" s="102"/>
      <c r="C9" s="100"/>
      <c r="D9" s="100"/>
      <c r="E9" s="6" t="s">
        <v>9</v>
      </c>
      <c r="F9" s="4" t="s">
        <v>8</v>
      </c>
      <c r="G9" s="5" t="s">
        <v>79</v>
      </c>
      <c r="H9" s="102"/>
    </row>
    <row r="10" spans="1:8" s="3" customFormat="1" ht="38.25">
      <c r="A10" s="101"/>
      <c r="B10" s="102"/>
      <c r="C10" s="101"/>
      <c r="D10" s="101"/>
      <c r="E10" s="4" t="s">
        <v>86</v>
      </c>
      <c r="F10" s="4" t="s">
        <v>86</v>
      </c>
      <c r="G10" s="4" t="s">
        <v>49</v>
      </c>
      <c r="H10" s="102"/>
    </row>
    <row r="11" spans="1:8" s="3" customFormat="1" ht="12.75">
      <c r="A11" s="96" t="s">
        <v>50</v>
      </c>
      <c r="B11" s="97"/>
      <c r="C11" s="97"/>
      <c r="D11" s="97"/>
      <c r="E11" s="97"/>
      <c r="F11" s="97"/>
      <c r="G11" s="97"/>
      <c r="H11" s="98"/>
    </row>
    <row r="12" spans="1:8" ht="12.75">
      <c r="A12" s="7">
        <v>1</v>
      </c>
      <c r="B12" s="10" t="s">
        <v>21</v>
      </c>
      <c r="C12" s="4">
        <v>10</v>
      </c>
      <c r="D12" s="4">
        <v>1</v>
      </c>
      <c r="E12" s="24">
        <f>11*7*196.5</f>
        <v>15130.5</v>
      </c>
      <c r="F12" s="24"/>
      <c r="G12" s="24">
        <v>5000</v>
      </c>
      <c r="H12" s="9">
        <f>E12+G12</f>
        <v>20130.5</v>
      </c>
    </row>
    <row r="13" spans="1:8" ht="12.75">
      <c r="A13" s="7"/>
      <c r="B13" s="10"/>
      <c r="C13" s="25"/>
      <c r="D13" s="25"/>
      <c r="E13" s="26"/>
      <c r="F13" s="26"/>
      <c r="G13" s="26"/>
      <c r="H13" s="9"/>
    </row>
    <row r="14" spans="1:8" ht="12.75">
      <c r="A14" s="18"/>
      <c r="B14" s="19" t="s">
        <v>6</v>
      </c>
      <c r="C14" s="27">
        <v>10</v>
      </c>
      <c r="D14" s="27">
        <f>D12</f>
        <v>1</v>
      </c>
      <c r="E14" s="28">
        <f>E12</f>
        <v>15130.5</v>
      </c>
      <c r="F14" s="28"/>
      <c r="G14" s="28">
        <f>G12</f>
        <v>5000</v>
      </c>
      <c r="H14" s="21">
        <f>H12</f>
        <v>20130.5</v>
      </c>
    </row>
    <row r="16" spans="1:8" ht="14.25" customHeight="1">
      <c r="A16" s="115" t="s">
        <v>38</v>
      </c>
      <c r="B16" s="115"/>
      <c r="C16" s="115"/>
      <c r="D16" s="115"/>
      <c r="E16" s="115"/>
      <c r="F16" s="115"/>
      <c r="G16" s="115"/>
      <c r="H16" s="115"/>
    </row>
    <row r="17" spans="1:8" ht="12.75" customHeight="1">
      <c r="A17" s="113" t="s">
        <v>51</v>
      </c>
      <c r="B17" s="113"/>
      <c r="C17" s="113"/>
      <c r="D17" s="113"/>
      <c r="E17" s="113"/>
      <c r="F17" s="113"/>
      <c r="G17" s="113"/>
      <c r="H17" s="113"/>
    </row>
    <row r="18" spans="1:8" ht="12.75">
      <c r="A18" s="113"/>
      <c r="B18" s="113"/>
      <c r="C18" s="113"/>
      <c r="D18" s="113"/>
      <c r="E18" s="113"/>
      <c r="F18" s="113"/>
      <c r="G18" s="113"/>
      <c r="H18" s="113"/>
    </row>
    <row r="19" spans="1:8" ht="12.75">
      <c r="A19" s="115" t="s">
        <v>52</v>
      </c>
      <c r="B19" s="115"/>
      <c r="C19" s="115"/>
      <c r="D19" s="115"/>
      <c r="E19" s="115"/>
      <c r="F19" s="115"/>
      <c r="G19" s="115"/>
      <c r="H19" s="115"/>
    </row>
    <row r="20" spans="1:8" ht="12.75" customHeight="1">
      <c r="A20" s="113" t="s">
        <v>53</v>
      </c>
      <c r="B20" s="113"/>
      <c r="C20" s="113"/>
      <c r="D20" s="113"/>
      <c r="E20" s="113"/>
      <c r="F20" s="113"/>
      <c r="G20" s="113"/>
      <c r="H20" s="113"/>
    </row>
    <row r="21" spans="1:8" ht="14.25" customHeight="1">
      <c r="A21" s="115" t="s">
        <v>45</v>
      </c>
      <c r="B21" s="115"/>
      <c r="C21" s="115"/>
      <c r="D21" s="115"/>
      <c r="E21" s="115"/>
      <c r="F21" s="115"/>
      <c r="G21" s="115"/>
      <c r="H21" s="115"/>
    </row>
    <row r="22" spans="1:8" ht="12.75">
      <c r="A22" s="115" t="s">
        <v>64</v>
      </c>
      <c r="B22" s="115"/>
      <c r="C22" s="115"/>
      <c r="D22" s="115"/>
      <c r="E22" s="115"/>
      <c r="F22" s="115"/>
      <c r="G22" s="115"/>
      <c r="H22" s="115"/>
    </row>
    <row r="23" spans="1:8" ht="12.75">
      <c r="A23" s="115" t="s">
        <v>65</v>
      </c>
      <c r="B23" s="115"/>
      <c r="C23" s="115"/>
      <c r="D23" s="115"/>
      <c r="E23" s="115"/>
      <c r="F23" s="115"/>
      <c r="G23" s="115"/>
      <c r="H23" s="115"/>
    </row>
    <row r="24" spans="1:8" ht="12.75">
      <c r="A24" s="115" t="s">
        <v>66</v>
      </c>
      <c r="B24" s="115"/>
      <c r="C24" s="115"/>
      <c r="D24" s="115"/>
      <c r="E24" s="115"/>
      <c r="F24" s="115"/>
      <c r="G24" s="115"/>
      <c r="H24" s="115"/>
    </row>
    <row r="25" spans="1:8" ht="12.75">
      <c r="A25" s="115" t="s">
        <v>67</v>
      </c>
      <c r="B25" s="115"/>
      <c r="C25" s="115"/>
      <c r="D25" s="115"/>
      <c r="E25" s="115"/>
      <c r="F25" s="115"/>
      <c r="G25" s="115"/>
      <c r="H25" s="115"/>
    </row>
  </sheetData>
  <sheetProtection/>
  <mergeCells count="21">
    <mergeCell ref="A11:H11"/>
    <mergeCell ref="C8:C10"/>
    <mergeCell ref="D8:D10"/>
    <mergeCell ref="A22:H22"/>
    <mergeCell ref="A23:H23"/>
    <mergeCell ref="A24:H24"/>
    <mergeCell ref="A25:H25"/>
    <mergeCell ref="A6:H6"/>
    <mergeCell ref="A17:H18"/>
    <mergeCell ref="A19:H19"/>
    <mergeCell ref="A20:H20"/>
    <mergeCell ref="A16:H16"/>
    <mergeCell ref="A21:H21"/>
    <mergeCell ref="G1:H1"/>
    <mergeCell ref="G2:H2"/>
    <mergeCell ref="G3:H3"/>
    <mergeCell ref="G4:H4"/>
    <mergeCell ref="A8:A10"/>
    <mergeCell ref="B8:B10"/>
    <mergeCell ref="E8:G8"/>
    <mergeCell ref="H8:H10"/>
  </mergeCells>
  <printOptions/>
  <pageMargins left="0.7" right="0.7" top="0.75" bottom="0.75" header="0.3" footer="0.3"/>
  <pageSetup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22" sqref="A22:H22"/>
    </sheetView>
  </sheetViews>
  <sheetFormatPr defaultColWidth="8.8515625" defaultRowHeight="15"/>
  <cols>
    <col min="1" max="1" width="5.140625" style="23" customWidth="1"/>
    <col min="2" max="2" width="52.7109375" style="23" customWidth="1"/>
    <col min="3" max="4" width="13.57421875" style="23" customWidth="1"/>
    <col min="5" max="8" width="17.57421875" style="23" customWidth="1"/>
    <col min="9" max="16384" width="8.8515625" style="23" customWidth="1"/>
  </cols>
  <sheetData>
    <row r="1" spans="7:8" ht="12.75">
      <c r="G1" s="95" t="s">
        <v>55</v>
      </c>
      <c r="H1" s="95"/>
    </row>
    <row r="2" spans="7:8" ht="12.75">
      <c r="G2" s="95" t="s">
        <v>33</v>
      </c>
      <c r="H2" s="95"/>
    </row>
    <row r="3" spans="7:8" ht="12.75">
      <c r="G3" s="95" t="s">
        <v>34</v>
      </c>
      <c r="H3" s="95"/>
    </row>
    <row r="4" spans="7:8" ht="12.75">
      <c r="G4" s="95" t="s">
        <v>35</v>
      </c>
      <c r="H4" s="95"/>
    </row>
    <row r="5" spans="7:8" ht="12.75">
      <c r="G5" s="2"/>
      <c r="H5" s="2"/>
    </row>
    <row r="6" spans="1:8" ht="14.25" customHeight="1">
      <c r="A6" s="114" t="s">
        <v>56</v>
      </c>
      <c r="B6" s="114"/>
      <c r="C6" s="114"/>
      <c r="D6" s="114"/>
      <c r="E6" s="114"/>
      <c r="F6" s="114"/>
      <c r="G6" s="114"/>
      <c r="H6" s="114"/>
    </row>
    <row r="8" spans="1:8" s="3" customFormat="1" ht="12.75">
      <c r="A8" s="99" t="s">
        <v>7</v>
      </c>
      <c r="B8" s="102" t="s">
        <v>0</v>
      </c>
      <c r="C8" s="116" t="s">
        <v>57</v>
      </c>
      <c r="D8" s="99" t="s">
        <v>54</v>
      </c>
      <c r="E8" s="102" t="s">
        <v>5</v>
      </c>
      <c r="F8" s="102"/>
      <c r="G8" s="102"/>
      <c r="H8" s="102" t="s">
        <v>6</v>
      </c>
    </row>
    <row r="9" spans="1:8" s="3" customFormat="1" ht="54.75" customHeight="1">
      <c r="A9" s="100"/>
      <c r="B9" s="102"/>
      <c r="C9" s="117"/>
      <c r="D9" s="100"/>
      <c r="E9" s="6" t="s">
        <v>9</v>
      </c>
      <c r="F9" s="4" t="s">
        <v>8</v>
      </c>
      <c r="G9" s="5" t="s">
        <v>79</v>
      </c>
      <c r="H9" s="102"/>
    </row>
    <row r="10" spans="1:8" s="3" customFormat="1" ht="25.5">
      <c r="A10" s="101"/>
      <c r="B10" s="102"/>
      <c r="C10" s="118"/>
      <c r="D10" s="101"/>
      <c r="E10" s="4" t="s">
        <v>68</v>
      </c>
      <c r="F10" s="4" t="s">
        <v>68</v>
      </c>
      <c r="G10" s="4" t="s">
        <v>49</v>
      </c>
      <c r="H10" s="102"/>
    </row>
    <row r="11" spans="1:8" s="3" customFormat="1" ht="12.75">
      <c r="A11" s="96" t="s">
        <v>50</v>
      </c>
      <c r="B11" s="97"/>
      <c r="C11" s="97"/>
      <c r="D11" s="97"/>
      <c r="E11" s="97"/>
      <c r="F11" s="97"/>
      <c r="G11" s="97"/>
      <c r="H11" s="98"/>
    </row>
    <row r="12" spans="1:8" ht="12.75">
      <c r="A12" s="7">
        <v>1</v>
      </c>
      <c r="B12" s="10" t="s">
        <v>71</v>
      </c>
      <c r="C12" s="4">
        <v>10</v>
      </c>
      <c r="D12" s="4">
        <v>1</v>
      </c>
      <c r="E12" s="24">
        <f>11*7*132-4</f>
        <v>10160</v>
      </c>
      <c r="F12" s="24"/>
      <c r="G12" s="24">
        <v>5000</v>
      </c>
      <c r="H12" s="9">
        <f>E12+F12+G12</f>
        <v>15160</v>
      </c>
    </row>
    <row r="13" spans="1:8" ht="12.75">
      <c r="A13" s="7"/>
      <c r="B13" s="10"/>
      <c r="C13" s="25"/>
      <c r="D13" s="25"/>
      <c r="E13" s="26"/>
      <c r="F13" s="26"/>
      <c r="G13" s="26"/>
      <c r="H13" s="9"/>
    </row>
    <row r="14" spans="1:8" ht="12.75">
      <c r="A14" s="18"/>
      <c r="B14" s="19" t="s">
        <v>6</v>
      </c>
      <c r="C14" s="27">
        <v>10</v>
      </c>
      <c r="D14" s="27">
        <f>D12</f>
        <v>1</v>
      </c>
      <c r="E14" s="28">
        <f>E12</f>
        <v>10160</v>
      </c>
      <c r="F14" s="28"/>
      <c r="G14" s="28">
        <f>G12</f>
        <v>5000</v>
      </c>
      <c r="H14" s="21">
        <f>H12</f>
        <v>15160</v>
      </c>
    </row>
    <row r="16" spans="1:8" ht="14.25" customHeight="1">
      <c r="A16" s="115" t="s">
        <v>38</v>
      </c>
      <c r="B16" s="115"/>
      <c r="C16" s="115"/>
      <c r="D16" s="115"/>
      <c r="E16" s="115"/>
      <c r="F16" s="115"/>
      <c r="G16" s="115"/>
      <c r="H16" s="115"/>
    </row>
    <row r="17" spans="1:8" ht="12.75" customHeight="1">
      <c r="A17" s="113" t="s">
        <v>58</v>
      </c>
      <c r="B17" s="113"/>
      <c r="C17" s="113"/>
      <c r="D17" s="113"/>
      <c r="E17" s="113"/>
      <c r="F17" s="113"/>
      <c r="G17" s="113"/>
      <c r="H17" s="113"/>
    </row>
    <row r="18" spans="1:8" ht="12.75">
      <c r="A18" s="113"/>
      <c r="B18" s="113"/>
      <c r="C18" s="113"/>
      <c r="D18" s="113"/>
      <c r="E18" s="113"/>
      <c r="F18" s="113"/>
      <c r="G18" s="113"/>
      <c r="H18" s="113"/>
    </row>
    <row r="19" spans="1:8" ht="12.75">
      <c r="A19" s="115" t="s">
        <v>59</v>
      </c>
      <c r="B19" s="115"/>
      <c r="C19" s="115"/>
      <c r="D19" s="115"/>
      <c r="E19" s="115"/>
      <c r="F19" s="115"/>
      <c r="G19" s="115"/>
      <c r="H19" s="115"/>
    </row>
    <row r="20" spans="1:8" ht="12.75" customHeight="1">
      <c r="A20" s="113" t="s">
        <v>53</v>
      </c>
      <c r="B20" s="113"/>
      <c r="C20" s="113"/>
      <c r="D20" s="113"/>
      <c r="E20" s="113"/>
      <c r="F20" s="113"/>
      <c r="G20" s="113"/>
      <c r="H20" s="113"/>
    </row>
    <row r="21" spans="1:8" ht="14.25" customHeight="1">
      <c r="A21" s="115" t="s">
        <v>45</v>
      </c>
      <c r="B21" s="115"/>
      <c r="C21" s="115"/>
      <c r="D21" s="115"/>
      <c r="E21" s="115"/>
      <c r="F21" s="115"/>
      <c r="G21" s="115"/>
      <c r="H21" s="115"/>
    </row>
    <row r="22" spans="1:8" ht="12.75">
      <c r="A22" s="115" t="s">
        <v>63</v>
      </c>
      <c r="B22" s="115"/>
      <c r="C22" s="115"/>
      <c r="D22" s="115"/>
      <c r="E22" s="115"/>
      <c r="F22" s="115"/>
      <c r="G22" s="115"/>
      <c r="H22" s="115"/>
    </row>
    <row r="23" spans="1:8" ht="12.75">
      <c r="A23" s="115" t="s">
        <v>65</v>
      </c>
      <c r="B23" s="115"/>
      <c r="C23" s="115"/>
      <c r="D23" s="115"/>
      <c r="E23" s="115"/>
      <c r="F23" s="115"/>
      <c r="G23" s="115"/>
      <c r="H23" s="115"/>
    </row>
    <row r="24" spans="1:8" ht="12.75">
      <c r="A24" s="115" t="s">
        <v>70</v>
      </c>
      <c r="B24" s="115"/>
      <c r="C24" s="115"/>
      <c r="D24" s="115"/>
      <c r="E24" s="115"/>
      <c r="F24" s="115"/>
      <c r="G24" s="115"/>
      <c r="H24" s="115"/>
    </row>
    <row r="25" spans="1:8" ht="12.75">
      <c r="A25" s="115" t="s">
        <v>67</v>
      </c>
      <c r="B25" s="115"/>
      <c r="C25" s="115"/>
      <c r="D25" s="115"/>
      <c r="E25" s="115"/>
      <c r="F25" s="115"/>
      <c r="G25" s="115"/>
      <c r="H25" s="115"/>
    </row>
  </sheetData>
  <sheetProtection/>
  <mergeCells count="21">
    <mergeCell ref="A21:H21"/>
    <mergeCell ref="A22:H22"/>
    <mergeCell ref="A23:H23"/>
    <mergeCell ref="A24:H24"/>
    <mergeCell ref="A25:H25"/>
    <mergeCell ref="H8:H10"/>
    <mergeCell ref="A6:H6"/>
    <mergeCell ref="D8:D10"/>
    <mergeCell ref="A16:H16"/>
    <mergeCell ref="A17:H18"/>
    <mergeCell ref="A19:H19"/>
    <mergeCell ref="A20:H20"/>
    <mergeCell ref="A11:H11"/>
    <mergeCell ref="G1:H1"/>
    <mergeCell ref="G2:H2"/>
    <mergeCell ref="G3:H3"/>
    <mergeCell ref="G4:H4"/>
    <mergeCell ref="A8:A10"/>
    <mergeCell ref="B8:B10"/>
    <mergeCell ref="C8:C10"/>
    <mergeCell ref="E8:G8"/>
  </mergeCells>
  <printOptions/>
  <pageMargins left="0.7" right="0.7" top="0.75" bottom="0.75" header="0.3" footer="0.3"/>
  <pageSetup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5"/>
  <sheetViews>
    <sheetView view="pageBreakPreview" zoomScale="60" zoomScalePageLayoutView="0" workbookViewId="0" topLeftCell="A1">
      <selection activeCell="A22" sqref="A22:G22"/>
    </sheetView>
  </sheetViews>
  <sheetFormatPr defaultColWidth="8.8515625" defaultRowHeight="15"/>
  <cols>
    <col min="1" max="1" width="5.140625" style="23" customWidth="1"/>
    <col min="2" max="2" width="52.7109375" style="23" customWidth="1"/>
    <col min="3" max="3" width="18.7109375" style="23" customWidth="1"/>
    <col min="4" max="6" width="17.57421875" style="23" customWidth="1"/>
    <col min="7" max="7" width="16.8515625" style="23" customWidth="1"/>
    <col min="8" max="16384" width="8.8515625" style="23" customWidth="1"/>
  </cols>
  <sheetData>
    <row r="1" spans="6:7" ht="12.75">
      <c r="F1" s="95" t="s">
        <v>73</v>
      </c>
      <c r="G1" s="95"/>
    </row>
    <row r="2" spans="6:7" ht="12.75">
      <c r="F2" s="95" t="s">
        <v>33</v>
      </c>
      <c r="G2" s="95"/>
    </row>
    <row r="3" spans="6:7" ht="12.75">
      <c r="F3" s="95" t="s">
        <v>34</v>
      </c>
      <c r="G3" s="95"/>
    </row>
    <row r="4" spans="6:7" ht="12.75">
      <c r="F4" s="95" t="s">
        <v>169</v>
      </c>
      <c r="G4" s="95"/>
    </row>
    <row r="5" spans="6:7" ht="12.75">
      <c r="F5" s="2"/>
      <c r="G5" s="2"/>
    </row>
    <row r="6" spans="1:7" ht="14.25" customHeight="1">
      <c r="A6" s="114" t="s">
        <v>74</v>
      </c>
      <c r="B6" s="114"/>
      <c r="C6" s="114"/>
      <c r="D6" s="114"/>
      <c r="E6" s="114"/>
      <c r="F6" s="114"/>
      <c r="G6" s="114"/>
    </row>
    <row r="8" spans="1:7" s="3" customFormat="1" ht="12.75" customHeight="1">
      <c r="A8" s="99" t="s">
        <v>7</v>
      </c>
      <c r="B8" s="102" t="s">
        <v>0</v>
      </c>
      <c r="C8" s="116" t="s">
        <v>1</v>
      </c>
      <c r="D8" s="102" t="s">
        <v>5</v>
      </c>
      <c r="E8" s="102"/>
      <c r="F8" s="102"/>
      <c r="G8" s="102" t="s">
        <v>6</v>
      </c>
    </row>
    <row r="9" spans="1:7" s="3" customFormat="1" ht="53.25" customHeight="1">
      <c r="A9" s="100"/>
      <c r="B9" s="102"/>
      <c r="C9" s="117"/>
      <c r="D9" s="6" t="s">
        <v>9</v>
      </c>
      <c r="E9" s="4" t="s">
        <v>8</v>
      </c>
      <c r="F9" s="5" t="s">
        <v>79</v>
      </c>
      <c r="G9" s="102"/>
    </row>
    <row r="10" spans="1:7" s="3" customFormat="1" ht="25.5">
      <c r="A10" s="101"/>
      <c r="B10" s="102"/>
      <c r="C10" s="118"/>
      <c r="D10" s="4" t="s">
        <v>68</v>
      </c>
      <c r="E10" s="4" t="s">
        <v>68</v>
      </c>
      <c r="F10" s="4" t="s">
        <v>49</v>
      </c>
      <c r="G10" s="102"/>
    </row>
    <row r="11" spans="1:7" s="3" customFormat="1" ht="12.75">
      <c r="A11" s="96" t="s">
        <v>50</v>
      </c>
      <c r="B11" s="97"/>
      <c r="C11" s="97"/>
      <c r="D11" s="97"/>
      <c r="E11" s="97"/>
      <c r="F11" s="97"/>
      <c r="G11" s="98"/>
    </row>
    <row r="12" spans="1:7" ht="12.75">
      <c r="A12" s="7">
        <v>1</v>
      </c>
      <c r="B12" s="10" t="s">
        <v>75</v>
      </c>
      <c r="C12" s="4">
        <v>8</v>
      </c>
      <c r="D12" s="24">
        <f>C12*7*132</f>
        <v>7392</v>
      </c>
      <c r="E12" s="24"/>
      <c r="F12" s="24">
        <f>C12*500</f>
        <v>4000</v>
      </c>
      <c r="G12" s="9">
        <f>D12+F12</f>
        <v>11392</v>
      </c>
    </row>
    <row r="13" spans="1:7" ht="12.75">
      <c r="A13" s="7"/>
      <c r="B13" s="10"/>
      <c r="C13" s="25"/>
      <c r="D13" s="26"/>
      <c r="E13" s="26"/>
      <c r="F13" s="26"/>
      <c r="G13" s="9"/>
    </row>
    <row r="14" spans="1:7" ht="12.75">
      <c r="A14" s="18"/>
      <c r="B14" s="19" t="s">
        <v>6</v>
      </c>
      <c r="C14" s="27">
        <v>8</v>
      </c>
      <c r="D14" s="28">
        <f>D12</f>
        <v>7392</v>
      </c>
      <c r="E14" s="28"/>
      <c r="F14" s="28">
        <f>F12</f>
        <v>4000</v>
      </c>
      <c r="G14" s="21">
        <f>G12</f>
        <v>11392</v>
      </c>
    </row>
    <row r="16" spans="1:7" ht="14.25" customHeight="1">
      <c r="A16" s="115" t="s">
        <v>38</v>
      </c>
      <c r="B16" s="115"/>
      <c r="C16" s="115"/>
      <c r="D16" s="115"/>
      <c r="E16" s="115"/>
      <c r="F16" s="115"/>
      <c r="G16" s="115"/>
    </row>
    <row r="17" spans="1:7" ht="12.75" customHeight="1">
      <c r="A17" s="113" t="s">
        <v>76</v>
      </c>
      <c r="B17" s="113"/>
      <c r="C17" s="113"/>
      <c r="D17" s="113"/>
      <c r="E17" s="113"/>
      <c r="F17" s="113"/>
      <c r="G17" s="113"/>
    </row>
    <row r="18" spans="1:7" ht="12.75">
      <c r="A18" s="113"/>
      <c r="B18" s="113"/>
      <c r="C18" s="113"/>
      <c r="D18" s="113"/>
      <c r="E18" s="113"/>
      <c r="F18" s="113"/>
      <c r="G18" s="113"/>
    </row>
    <row r="19" spans="1:7" ht="12.75">
      <c r="A19" s="115" t="s">
        <v>77</v>
      </c>
      <c r="B19" s="115"/>
      <c r="C19" s="115"/>
      <c r="D19" s="115"/>
      <c r="E19" s="115"/>
      <c r="F19" s="115"/>
      <c r="G19" s="115"/>
    </row>
    <row r="20" spans="1:7" ht="12.75" customHeight="1">
      <c r="A20" s="113" t="s">
        <v>78</v>
      </c>
      <c r="B20" s="113"/>
      <c r="C20" s="113"/>
      <c r="D20" s="113"/>
      <c r="E20" s="113"/>
      <c r="F20" s="113"/>
      <c r="G20" s="113"/>
    </row>
    <row r="21" spans="1:7" ht="14.25" customHeight="1">
      <c r="A21" s="115" t="s">
        <v>45</v>
      </c>
      <c r="B21" s="115"/>
      <c r="C21" s="115"/>
      <c r="D21" s="115"/>
      <c r="E21" s="115"/>
      <c r="F21" s="115"/>
      <c r="G21" s="115"/>
    </row>
    <row r="22" spans="1:7" ht="12.75">
      <c r="A22" s="115" t="s">
        <v>69</v>
      </c>
      <c r="B22" s="115"/>
      <c r="C22" s="115"/>
      <c r="D22" s="115"/>
      <c r="E22" s="115"/>
      <c r="F22" s="115"/>
      <c r="G22" s="115"/>
    </row>
    <row r="23" spans="1:7" ht="12.75">
      <c r="A23" s="115" t="s">
        <v>65</v>
      </c>
      <c r="B23" s="115"/>
      <c r="C23" s="115"/>
      <c r="D23" s="115"/>
      <c r="E23" s="115"/>
      <c r="F23" s="115"/>
      <c r="G23" s="115"/>
    </row>
    <row r="24" spans="1:7" ht="12.75">
      <c r="A24" s="115" t="s">
        <v>66</v>
      </c>
      <c r="B24" s="115"/>
      <c r="C24" s="115"/>
      <c r="D24" s="115"/>
      <c r="E24" s="115"/>
      <c r="F24" s="115"/>
      <c r="G24" s="115"/>
    </row>
    <row r="25" spans="1:7" ht="12.75">
      <c r="A25" s="115" t="s">
        <v>67</v>
      </c>
      <c r="B25" s="115"/>
      <c r="C25" s="115"/>
      <c r="D25" s="115"/>
      <c r="E25" s="115"/>
      <c r="F25" s="115"/>
      <c r="G25" s="115"/>
    </row>
  </sheetData>
  <sheetProtection/>
  <mergeCells count="20">
    <mergeCell ref="A22:G22"/>
    <mergeCell ref="A23:G23"/>
    <mergeCell ref="A24:G24"/>
    <mergeCell ref="A25:G25"/>
    <mergeCell ref="A11:G11"/>
    <mergeCell ref="A16:G16"/>
    <mergeCell ref="A17:G18"/>
    <mergeCell ref="A19:G19"/>
    <mergeCell ref="A20:G20"/>
    <mergeCell ref="A21:G21"/>
    <mergeCell ref="A8:A10"/>
    <mergeCell ref="B8:B10"/>
    <mergeCell ref="C8:C10"/>
    <mergeCell ref="D8:F8"/>
    <mergeCell ref="G8:G10"/>
    <mergeCell ref="F1:G1"/>
    <mergeCell ref="F2:G2"/>
    <mergeCell ref="F3:G3"/>
    <mergeCell ref="F4:G4"/>
    <mergeCell ref="A6:G6"/>
  </mergeCells>
  <printOptions/>
  <pageMargins left="0.7" right="0.7" top="0.75" bottom="0.75" header="0.3" footer="0.3"/>
  <pageSetup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D12" sqref="D12"/>
    </sheetView>
  </sheetViews>
  <sheetFormatPr defaultColWidth="8.8515625" defaultRowHeight="15"/>
  <cols>
    <col min="1" max="1" width="5.140625" style="23" customWidth="1"/>
    <col min="2" max="2" width="52.7109375" style="23" customWidth="1"/>
    <col min="3" max="3" width="18.7109375" style="23" customWidth="1"/>
    <col min="4" max="6" width="17.57421875" style="23" customWidth="1"/>
    <col min="7" max="7" width="16.8515625" style="23" customWidth="1"/>
    <col min="8" max="16384" width="8.8515625" style="23" customWidth="1"/>
  </cols>
  <sheetData>
    <row r="1" spans="6:7" ht="12.75">
      <c r="F1" s="95" t="s">
        <v>165</v>
      </c>
      <c r="G1" s="95"/>
    </row>
    <row r="2" spans="6:7" ht="12.75">
      <c r="F2" s="95" t="s">
        <v>33</v>
      </c>
      <c r="G2" s="95"/>
    </row>
    <row r="3" spans="6:7" ht="12.75">
      <c r="F3" s="95" t="s">
        <v>34</v>
      </c>
      <c r="G3" s="95"/>
    </row>
    <row r="4" spans="6:7" ht="12.75">
      <c r="F4" s="95" t="s">
        <v>35</v>
      </c>
      <c r="G4" s="95"/>
    </row>
    <row r="5" spans="6:7" ht="12.75">
      <c r="F5" s="2"/>
      <c r="G5" s="2"/>
    </row>
    <row r="6" spans="1:7" ht="14.25" customHeight="1">
      <c r="A6" s="114" t="s">
        <v>74</v>
      </c>
      <c r="B6" s="114"/>
      <c r="C6" s="114"/>
      <c r="D6" s="114"/>
      <c r="E6" s="114"/>
      <c r="F6" s="114"/>
      <c r="G6" s="114"/>
    </row>
    <row r="8" spans="1:7" s="3" customFormat="1" ht="12.75" customHeight="1">
      <c r="A8" s="99" t="s">
        <v>7</v>
      </c>
      <c r="B8" s="102" t="s">
        <v>0</v>
      </c>
      <c r="C8" s="116" t="s">
        <v>1</v>
      </c>
      <c r="D8" s="102" t="s">
        <v>5</v>
      </c>
      <c r="E8" s="102"/>
      <c r="F8" s="102"/>
      <c r="G8" s="102" t="s">
        <v>6</v>
      </c>
    </row>
    <row r="9" spans="1:7" s="3" customFormat="1" ht="53.25" customHeight="1">
      <c r="A9" s="100"/>
      <c r="B9" s="102"/>
      <c r="C9" s="117"/>
      <c r="D9" s="6" t="s">
        <v>9</v>
      </c>
      <c r="E9" s="4" t="s">
        <v>8</v>
      </c>
      <c r="F9" s="5" t="s">
        <v>79</v>
      </c>
      <c r="G9" s="102"/>
    </row>
    <row r="10" spans="1:7" s="3" customFormat="1" ht="38.25">
      <c r="A10" s="101"/>
      <c r="B10" s="102"/>
      <c r="C10" s="118"/>
      <c r="D10" s="4" t="s">
        <v>86</v>
      </c>
      <c r="E10" s="4" t="s">
        <v>86</v>
      </c>
      <c r="F10" s="4" t="s">
        <v>49</v>
      </c>
      <c r="G10" s="102"/>
    </row>
    <row r="11" spans="1:7" s="3" customFormat="1" ht="12.75">
      <c r="A11" s="96" t="s">
        <v>50</v>
      </c>
      <c r="B11" s="97"/>
      <c r="C11" s="97"/>
      <c r="D11" s="97"/>
      <c r="E11" s="97"/>
      <c r="F11" s="97"/>
      <c r="G11" s="98"/>
    </row>
    <row r="12" spans="1:7" ht="12.75">
      <c r="A12" s="7">
        <v>1</v>
      </c>
      <c r="B12" s="10" t="s">
        <v>75</v>
      </c>
      <c r="C12" s="4">
        <v>7</v>
      </c>
      <c r="D12" s="24">
        <f>C12*7*196.5</f>
        <v>9628.5</v>
      </c>
      <c r="E12" s="24"/>
      <c r="F12" s="24">
        <f>C12*500</f>
        <v>3500</v>
      </c>
      <c r="G12" s="9">
        <f>D12+F12</f>
        <v>13128.5</v>
      </c>
    </row>
    <row r="13" spans="1:7" ht="12.75">
      <c r="A13" s="7"/>
      <c r="B13" s="10"/>
      <c r="C13" s="25"/>
      <c r="D13" s="26"/>
      <c r="E13" s="26"/>
      <c r="F13" s="26"/>
      <c r="G13" s="9"/>
    </row>
    <row r="14" spans="1:7" ht="12.75">
      <c r="A14" s="18"/>
      <c r="B14" s="19" t="s">
        <v>6</v>
      </c>
      <c r="C14" s="27">
        <v>7</v>
      </c>
      <c r="D14" s="28">
        <f>D12</f>
        <v>9628.5</v>
      </c>
      <c r="E14" s="28"/>
      <c r="F14" s="28">
        <f>F12</f>
        <v>3500</v>
      </c>
      <c r="G14" s="21">
        <f>G12</f>
        <v>13128.5</v>
      </c>
    </row>
    <row r="16" spans="1:7" ht="14.25" customHeight="1">
      <c r="A16" s="115" t="s">
        <v>38</v>
      </c>
      <c r="B16" s="115"/>
      <c r="C16" s="115"/>
      <c r="D16" s="115"/>
      <c r="E16" s="115"/>
      <c r="F16" s="115"/>
      <c r="G16" s="115"/>
    </row>
    <row r="17" spans="1:7" ht="12.75" customHeight="1">
      <c r="A17" s="113" t="s">
        <v>76</v>
      </c>
      <c r="B17" s="113"/>
      <c r="C17" s="113"/>
      <c r="D17" s="113"/>
      <c r="E17" s="113"/>
      <c r="F17" s="113"/>
      <c r="G17" s="113"/>
    </row>
    <row r="18" spans="1:7" ht="12.75">
      <c r="A18" s="113"/>
      <c r="B18" s="113"/>
      <c r="C18" s="113"/>
      <c r="D18" s="113"/>
      <c r="E18" s="113"/>
      <c r="F18" s="113"/>
      <c r="G18" s="113"/>
    </row>
    <row r="19" spans="1:7" ht="12.75">
      <c r="A19" s="119" t="s">
        <v>87</v>
      </c>
      <c r="B19" s="119"/>
      <c r="C19" s="119"/>
      <c r="D19" s="119"/>
      <c r="E19" s="119"/>
      <c r="F19" s="119"/>
      <c r="G19" s="119"/>
    </row>
    <row r="20" spans="1:7" ht="12.75" customHeight="1">
      <c r="A20" s="113" t="s">
        <v>78</v>
      </c>
      <c r="B20" s="113"/>
      <c r="C20" s="113"/>
      <c r="D20" s="113"/>
      <c r="E20" s="113"/>
      <c r="F20" s="113"/>
      <c r="G20" s="113"/>
    </row>
    <row r="21" spans="1:7" ht="14.25" customHeight="1">
      <c r="A21" s="115" t="s">
        <v>45</v>
      </c>
      <c r="B21" s="115"/>
      <c r="C21" s="115"/>
      <c r="D21" s="115"/>
      <c r="E21" s="115"/>
      <c r="F21" s="115"/>
      <c r="G21" s="115"/>
    </row>
    <row r="22" spans="1:7" ht="12.75">
      <c r="A22" s="115" t="s">
        <v>69</v>
      </c>
      <c r="B22" s="115"/>
      <c r="C22" s="115"/>
      <c r="D22" s="115"/>
      <c r="E22" s="115"/>
      <c r="F22" s="115"/>
      <c r="G22" s="115"/>
    </row>
    <row r="23" spans="1:7" ht="12.75">
      <c r="A23" s="115" t="s">
        <v>65</v>
      </c>
      <c r="B23" s="115"/>
      <c r="C23" s="115"/>
      <c r="D23" s="115"/>
      <c r="E23" s="115"/>
      <c r="F23" s="115"/>
      <c r="G23" s="115"/>
    </row>
    <row r="24" spans="1:7" ht="12.75">
      <c r="A24" s="115" t="s">
        <v>66</v>
      </c>
      <c r="B24" s="115"/>
      <c r="C24" s="115"/>
      <c r="D24" s="115"/>
      <c r="E24" s="115"/>
      <c r="F24" s="115"/>
      <c r="G24" s="115"/>
    </row>
    <row r="25" spans="1:7" ht="12.75">
      <c r="A25" s="115" t="s">
        <v>67</v>
      </c>
      <c r="B25" s="115"/>
      <c r="C25" s="115"/>
      <c r="D25" s="115"/>
      <c r="E25" s="115"/>
      <c r="F25" s="115"/>
      <c r="G25" s="115"/>
    </row>
  </sheetData>
  <sheetProtection/>
  <mergeCells count="20">
    <mergeCell ref="A11:G11"/>
    <mergeCell ref="C8:C10"/>
    <mergeCell ref="A22:G22"/>
    <mergeCell ref="A23:G23"/>
    <mergeCell ref="A24:G24"/>
    <mergeCell ref="A25:G25"/>
    <mergeCell ref="A6:G6"/>
    <mergeCell ref="A16:G16"/>
    <mergeCell ref="A17:G18"/>
    <mergeCell ref="A19:G19"/>
    <mergeCell ref="A20:G20"/>
    <mergeCell ref="A21:G21"/>
    <mergeCell ref="F1:G1"/>
    <mergeCell ref="F2:G2"/>
    <mergeCell ref="F3:G3"/>
    <mergeCell ref="F4:G4"/>
    <mergeCell ref="A8:A10"/>
    <mergeCell ref="B8:B10"/>
    <mergeCell ref="D8:F8"/>
    <mergeCell ref="G8:G10"/>
  </mergeCells>
  <printOptions/>
  <pageMargins left="0.7" right="0.7" top="0.75" bottom="0.75" header="0.3" footer="0.3"/>
  <pageSetup horizontalDpi="600" verticalDpi="6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E12" sqref="E12"/>
    </sheetView>
  </sheetViews>
  <sheetFormatPr defaultColWidth="8.8515625" defaultRowHeight="15"/>
  <cols>
    <col min="1" max="1" width="5.140625" style="23" customWidth="1"/>
    <col min="2" max="2" width="52.7109375" style="23" customWidth="1"/>
    <col min="3" max="4" width="18.7109375" style="23" customWidth="1"/>
    <col min="5" max="6" width="17.57421875" style="23" customWidth="1"/>
    <col min="7" max="7" width="16.8515625" style="23" customWidth="1"/>
    <col min="8" max="16384" width="8.8515625" style="23" customWidth="1"/>
  </cols>
  <sheetData>
    <row r="1" spans="6:7" ht="12.75">
      <c r="F1" s="95" t="s">
        <v>143</v>
      </c>
      <c r="G1" s="95"/>
    </row>
    <row r="2" spans="6:7" ht="12.75">
      <c r="F2" s="95" t="s">
        <v>33</v>
      </c>
      <c r="G2" s="95"/>
    </row>
    <row r="3" spans="6:7" ht="12.75">
      <c r="F3" s="95" t="s">
        <v>34</v>
      </c>
      <c r="G3" s="95"/>
    </row>
    <row r="4" spans="6:7" ht="12.75">
      <c r="F4" s="95" t="s">
        <v>144</v>
      </c>
      <c r="G4" s="95"/>
    </row>
    <row r="5" spans="6:7" ht="12.75">
      <c r="F5" s="31"/>
      <c r="G5" s="31"/>
    </row>
    <row r="6" spans="1:7" ht="12.75">
      <c r="A6" s="114" t="s">
        <v>145</v>
      </c>
      <c r="B6" s="114"/>
      <c r="C6" s="114"/>
      <c r="D6" s="114"/>
      <c r="E6" s="114"/>
      <c r="F6" s="114"/>
      <c r="G6" s="114"/>
    </row>
    <row r="8" spans="1:7" s="3" customFormat="1" ht="12.75" customHeight="1">
      <c r="A8" s="99" t="s">
        <v>7</v>
      </c>
      <c r="B8" s="102" t="s">
        <v>0</v>
      </c>
      <c r="C8" s="116" t="s">
        <v>1</v>
      </c>
      <c r="D8" s="120" t="s">
        <v>5</v>
      </c>
      <c r="E8" s="121"/>
      <c r="F8" s="122"/>
      <c r="G8" s="102" t="s">
        <v>6</v>
      </c>
    </row>
    <row r="9" spans="1:7" s="3" customFormat="1" ht="38.25">
      <c r="A9" s="100"/>
      <c r="B9" s="102"/>
      <c r="C9" s="117"/>
      <c r="D9" s="30" t="s">
        <v>9</v>
      </c>
      <c r="E9" s="29" t="s">
        <v>8</v>
      </c>
      <c r="F9" s="86" t="s">
        <v>79</v>
      </c>
      <c r="G9" s="102"/>
    </row>
    <row r="10" spans="1:7" s="3" customFormat="1" ht="12.75">
      <c r="A10" s="101"/>
      <c r="B10" s="102"/>
      <c r="C10" s="118"/>
      <c r="D10" s="29" t="s">
        <v>146</v>
      </c>
      <c r="E10" s="29" t="s">
        <v>146</v>
      </c>
      <c r="F10" s="88"/>
      <c r="G10" s="102"/>
    </row>
    <row r="11" spans="1:7" s="3" customFormat="1" ht="12.75">
      <c r="A11" s="96" t="s">
        <v>147</v>
      </c>
      <c r="B11" s="97"/>
      <c r="C11" s="97"/>
      <c r="D11" s="97"/>
      <c r="E11" s="97"/>
      <c r="F11" s="97"/>
      <c r="G11" s="98"/>
    </row>
    <row r="12" spans="1:7" ht="12.75">
      <c r="A12" s="7">
        <v>1</v>
      </c>
      <c r="B12" s="10" t="s">
        <v>75</v>
      </c>
      <c r="C12" s="29">
        <v>10</v>
      </c>
      <c r="D12" s="29"/>
      <c r="E12" s="24">
        <f>C12*5*144</f>
        <v>7200</v>
      </c>
      <c r="F12" s="24">
        <f>C12*500</f>
        <v>5000</v>
      </c>
      <c r="G12" s="9">
        <f>E12+F12</f>
        <v>12200</v>
      </c>
    </row>
    <row r="13" spans="1:7" ht="12.75">
      <c r="A13" s="7"/>
      <c r="B13" s="10"/>
      <c r="C13" s="25"/>
      <c r="D13" s="25"/>
      <c r="E13" s="26"/>
      <c r="F13" s="26"/>
      <c r="G13" s="9"/>
    </row>
    <row r="14" spans="1:7" ht="12.75">
      <c r="A14" s="18"/>
      <c r="B14" s="19" t="s">
        <v>6</v>
      </c>
      <c r="C14" s="27">
        <v>10</v>
      </c>
      <c r="D14" s="27"/>
      <c r="E14" s="28">
        <f>E12</f>
        <v>7200</v>
      </c>
      <c r="F14" s="28">
        <f>F12</f>
        <v>5000</v>
      </c>
      <c r="G14" s="21">
        <f>G12</f>
        <v>12200</v>
      </c>
    </row>
    <row r="16" spans="1:7" ht="12.75">
      <c r="A16" s="115" t="s">
        <v>38</v>
      </c>
      <c r="B16" s="115"/>
      <c r="C16" s="115"/>
      <c r="D16" s="115"/>
      <c r="E16" s="115"/>
      <c r="F16" s="115"/>
      <c r="G16" s="115"/>
    </row>
    <row r="17" spans="1:7" ht="12.75" customHeight="1">
      <c r="A17" s="113" t="s">
        <v>148</v>
      </c>
      <c r="B17" s="113"/>
      <c r="C17" s="113"/>
      <c r="D17" s="113"/>
      <c r="E17" s="113"/>
      <c r="F17" s="113"/>
      <c r="G17" s="113"/>
    </row>
    <row r="18" spans="1:7" ht="12.75">
      <c r="A18" s="113"/>
      <c r="B18" s="113"/>
      <c r="C18" s="113"/>
      <c r="D18" s="113"/>
      <c r="E18" s="113"/>
      <c r="F18" s="113"/>
      <c r="G18" s="113"/>
    </row>
    <row r="19" spans="1:7" ht="12.75">
      <c r="A19" s="123" t="s">
        <v>149</v>
      </c>
      <c r="B19" s="123"/>
      <c r="C19" s="123"/>
      <c r="D19" s="123"/>
      <c r="E19" s="123"/>
      <c r="F19" s="123"/>
      <c r="G19" s="123"/>
    </row>
    <row r="20" spans="1:7" ht="12.75" customHeight="1">
      <c r="A20" s="113" t="s">
        <v>150</v>
      </c>
      <c r="B20" s="113"/>
      <c r="C20" s="113"/>
      <c r="D20" s="113"/>
      <c r="E20" s="113"/>
      <c r="F20" s="113"/>
      <c r="G20" s="113"/>
    </row>
    <row r="21" spans="1:7" ht="12.75">
      <c r="A21" s="115" t="s">
        <v>45</v>
      </c>
      <c r="B21" s="115"/>
      <c r="C21" s="115"/>
      <c r="D21" s="115"/>
      <c r="E21" s="115"/>
      <c r="F21" s="115"/>
      <c r="G21" s="115"/>
    </row>
    <row r="22" spans="1:7" ht="12.75">
      <c r="A22" s="115" t="s">
        <v>63</v>
      </c>
      <c r="B22" s="115"/>
      <c r="C22" s="115"/>
      <c r="D22" s="115"/>
      <c r="E22" s="115"/>
      <c r="F22" s="115"/>
      <c r="G22" s="115"/>
    </row>
    <row r="23" spans="1:7" ht="12.75">
      <c r="A23" s="115" t="s">
        <v>65</v>
      </c>
      <c r="B23" s="115"/>
      <c r="C23" s="115"/>
      <c r="D23" s="115"/>
      <c r="E23" s="115"/>
      <c r="F23" s="115"/>
      <c r="G23" s="115"/>
    </row>
    <row r="24" spans="1:7" ht="12.75">
      <c r="A24" s="115" t="s">
        <v>151</v>
      </c>
      <c r="B24" s="115"/>
      <c r="C24" s="115"/>
      <c r="D24" s="115"/>
      <c r="E24" s="115"/>
      <c r="F24" s="115"/>
      <c r="G24" s="115"/>
    </row>
    <row r="25" spans="1:7" ht="12.75">
      <c r="A25" s="113" t="s">
        <v>67</v>
      </c>
      <c r="B25" s="113"/>
      <c r="C25" s="113"/>
      <c r="D25" s="113"/>
      <c r="E25" s="113"/>
      <c r="F25" s="113"/>
      <c r="G25" s="113"/>
    </row>
  </sheetData>
  <sheetProtection/>
  <mergeCells count="21">
    <mergeCell ref="A21:G21"/>
    <mergeCell ref="A22:G22"/>
    <mergeCell ref="A23:G23"/>
    <mergeCell ref="A24:G24"/>
    <mergeCell ref="A25:G25"/>
    <mergeCell ref="G8:G10"/>
    <mergeCell ref="F9:F10"/>
    <mergeCell ref="A11:G11"/>
    <mergeCell ref="A16:G16"/>
    <mergeCell ref="A17:G18"/>
    <mergeCell ref="A19:G19"/>
    <mergeCell ref="A20:G20"/>
    <mergeCell ref="F1:G1"/>
    <mergeCell ref="F2:G2"/>
    <mergeCell ref="F3:G3"/>
    <mergeCell ref="F4:G4"/>
    <mergeCell ref="A6:G6"/>
    <mergeCell ref="A8:A10"/>
    <mergeCell ref="B8:B10"/>
    <mergeCell ref="C8:C10"/>
    <mergeCell ref="D8:F8"/>
  </mergeCells>
  <printOptions/>
  <pageMargins left="0.7" right="0.7" top="0.75" bottom="0.75" header="0.3" footer="0.3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2015-10-05T06:20:08Z</dcterms:modified>
  <cp:category/>
  <cp:version/>
  <cp:contentType/>
  <cp:contentStatus/>
</cp:coreProperties>
</file>