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Лист1!$A$1:$R$42</definedName>
  </definedNames>
  <calcPr calcId="125725"/>
</workbook>
</file>

<file path=xl/calcChain.xml><?xml version="1.0" encoding="utf-8"?>
<calcChain xmlns="http://schemas.openxmlformats.org/spreadsheetml/2006/main">
  <c r="P37" i="1"/>
  <c r="P36"/>
  <c r="P35"/>
  <c r="I33"/>
  <c r="G33"/>
  <c r="F33"/>
  <c r="O31"/>
  <c r="L31"/>
  <c r="P31" s="1"/>
  <c r="Q31" s="1"/>
  <c r="N30"/>
  <c r="N33" s="1"/>
  <c r="L30"/>
  <c r="P30" s="1"/>
  <c r="R29"/>
  <c r="R33" s="1"/>
  <c r="Q29"/>
  <c r="O29"/>
  <c r="O33" s="1"/>
  <c r="L29"/>
  <c r="J29"/>
  <c r="G28"/>
  <c r="G42" s="1"/>
  <c r="F28"/>
  <c r="F42" s="1"/>
  <c r="P27"/>
  <c r="N27"/>
  <c r="I27"/>
  <c r="J27" s="1"/>
  <c r="R26"/>
  <c r="I26"/>
  <c r="J26" s="1"/>
  <c r="P26" s="1"/>
  <c r="Q26" s="1"/>
  <c r="R25"/>
  <c r="O25"/>
  <c r="J25"/>
  <c r="P25" s="1"/>
  <c r="Q25" s="1"/>
  <c r="J24"/>
  <c r="Q23"/>
  <c r="N23"/>
  <c r="I23"/>
  <c r="J23" s="1"/>
  <c r="O22"/>
  <c r="I22"/>
  <c r="J22" s="1"/>
  <c r="P22" s="1"/>
  <c r="Q22" s="1"/>
  <c r="O21"/>
  <c r="I21"/>
  <c r="J21" s="1"/>
  <c r="P21" s="1"/>
  <c r="Q21" s="1"/>
  <c r="Q20"/>
  <c r="N20"/>
  <c r="I20"/>
  <c r="J20" s="1"/>
  <c r="N19"/>
  <c r="I19"/>
  <c r="J19" s="1"/>
  <c r="P19" s="1"/>
  <c r="Q19" s="1"/>
  <c r="I18"/>
  <c r="J18" s="1"/>
  <c r="P18" s="1"/>
  <c r="Q18" s="1"/>
  <c r="R17"/>
  <c r="Q17"/>
  <c r="I17"/>
  <c r="J17" s="1"/>
  <c r="O17" s="1"/>
  <c r="N17" s="1"/>
  <c r="N28" s="1"/>
  <c r="R16"/>
  <c r="O16"/>
  <c r="I16"/>
  <c r="J16" s="1"/>
  <c r="P16" s="1"/>
  <c r="Q16" s="1"/>
  <c r="R15"/>
  <c r="R28" s="1"/>
  <c r="R42" s="1"/>
  <c r="O15"/>
  <c r="O28" s="1"/>
  <c r="I15"/>
  <c r="I28" s="1"/>
  <c r="I42" s="1"/>
  <c r="P33" l="1"/>
  <c r="Q30"/>
  <c r="O42"/>
  <c r="Q33"/>
  <c r="N42"/>
  <c r="J15"/>
  <c r="P15" s="1"/>
  <c r="P28" l="1"/>
  <c r="Q15"/>
  <c r="Q28" s="1"/>
  <c r="Q42"/>
  <c r="P42"/>
</calcChain>
</file>

<file path=xl/sharedStrings.xml><?xml version="1.0" encoding="utf-8"?>
<sst xmlns="http://schemas.openxmlformats.org/spreadsheetml/2006/main" count="125" uniqueCount="71">
  <si>
    <t>Приложение №4</t>
  </si>
  <si>
    <t>к Постановлению администрации</t>
  </si>
  <si>
    <t>муниципального района "Княжпогостский"</t>
  </si>
  <si>
    <t>от  07 декабря 2015 года № 716</t>
  </si>
  <si>
    <t>План мероприятий по оздоровлению детей школьного возраста в детских оздоровительных лагерях и санаториях в Республике Коми и за ее пределами</t>
  </si>
  <si>
    <t>№</t>
  </si>
  <si>
    <t>Место отдыха</t>
  </si>
  <si>
    <t>Категория детей</t>
  </si>
  <si>
    <t>Примерные сроки заезда</t>
  </si>
  <si>
    <t>кол-во дней</t>
  </si>
  <si>
    <t>Кол-во путёвок</t>
  </si>
  <si>
    <t>Цена путёвки без проезда (руб.)</t>
  </si>
  <si>
    <t>Стоимость проезда (руб.)</t>
  </si>
  <si>
    <t>софинансирование МБ детям/сопров.</t>
  </si>
  <si>
    <t>оплата родителями</t>
  </si>
  <si>
    <t>оплата проезда сопровождающим (самостоятельно)</t>
  </si>
  <si>
    <t>для детей</t>
  </si>
  <si>
    <t>для сопровождающих</t>
  </si>
  <si>
    <t>софин РБ</t>
  </si>
  <si>
    <t>Итого стоимость путевки для детей</t>
  </si>
  <si>
    <t>на 1 чел</t>
  </si>
  <si>
    <t>всего</t>
  </si>
  <si>
    <t>на 1 чел.</t>
  </si>
  <si>
    <t xml:space="preserve">Санаторий "Черноморская зорька", г.Анапа </t>
  </si>
  <si>
    <t>Др. категории</t>
  </si>
  <si>
    <t>04.06.2015-24.06.2015</t>
  </si>
  <si>
    <t>23.08.2015-12.09.2015</t>
  </si>
  <si>
    <t>Санаторий «Солнечный» Краснодарский край, Геленджикский район, с.Кабардинка</t>
  </si>
  <si>
    <t>Др.категории</t>
  </si>
  <si>
    <t>12.09.2015-02.10.2015</t>
  </si>
  <si>
    <t>ДООЦ "Гренада" Республиканская этнокультурная смена"Радлун", г.Сыктывкар</t>
  </si>
  <si>
    <t>19.07.2015-08.08.2015</t>
  </si>
  <si>
    <t>Санаторий "Колос", Кировская область,Оричевский район,п.Колос</t>
  </si>
  <si>
    <t>31.07.2015-20.08.2015</t>
  </si>
  <si>
    <t>11.11.2015-30.11.2015</t>
  </si>
  <si>
    <t>Профильный лагерь г.Санкт-Петербург "Знакомство с городом"</t>
  </si>
  <si>
    <t>15.09.2015-21.09.2015</t>
  </si>
  <si>
    <t>21.10.2015-26.10.2015</t>
  </si>
  <si>
    <t>Профильный лагерь"Виват Россия" г.Санкт-Петербург</t>
  </si>
  <si>
    <t>08.11.2015-12.11.2015</t>
  </si>
  <si>
    <t>ДОЛ "Мечта"</t>
  </si>
  <si>
    <t>07.08.2015-27.08.2015</t>
  </si>
  <si>
    <t>ДСОЛ "Энергетик" (г.Анапа, п.Сукко)</t>
  </si>
  <si>
    <t>ДСОЛ "Мир" (г.Таганрог, Ростовская обл.)</t>
  </si>
  <si>
    <t>23.06.2015-13.07.2015</t>
  </si>
  <si>
    <t>Санаторий "Бобровниково", Великий Устюг</t>
  </si>
  <si>
    <t>20.12.2015-24.12.2015</t>
  </si>
  <si>
    <t>ИТОГО</t>
  </si>
  <si>
    <t>ТЖС</t>
  </si>
  <si>
    <t>15.05.2015-04.06.2015</t>
  </si>
  <si>
    <t>08.08.2015-28.08.2015</t>
  </si>
  <si>
    <t>11.09.2015-30.09.2015</t>
  </si>
  <si>
    <t>ДОЛ "Чайка"  Сыктывдинский район</t>
  </si>
  <si>
    <t>17.07.2015-06.08.2015</t>
  </si>
  <si>
    <t>-</t>
  </si>
  <si>
    <t>Санаторий "Солнечный" (г.Геленджик, с.Кабардинка)</t>
  </si>
  <si>
    <t>Одаренные</t>
  </si>
  <si>
    <t>14.07.2015-03.08.2015</t>
  </si>
  <si>
    <t>ДОЛ "Артек" (г.Ялта)</t>
  </si>
  <si>
    <t>22.06.2015-13.07.2015</t>
  </si>
  <si>
    <t>09.08.2015-30.08.2015</t>
  </si>
  <si>
    <t>07.12.2015-28.12.2015</t>
  </si>
  <si>
    <t>ДООЦ "Гренада"  г.Сыктывкар Республиканский конкурс-соревнование "Безопасное колесо"</t>
  </si>
  <si>
    <t>02.09.2015-05.09.2015</t>
  </si>
  <si>
    <t xml:space="preserve">ДООЦ "Гренада"  г.Сыктывкар Республиканские соревнования "Школа безопасности" </t>
  </si>
  <si>
    <t>25.09.2015-01.10.2015</t>
  </si>
  <si>
    <t xml:space="preserve">ДООЦ "Гренада"  г.Сыктывкар профильный лагерь "Нам этот мир завещано беречь" </t>
  </si>
  <si>
    <t>31.10.2015-06.11.2015</t>
  </si>
  <si>
    <t>ДООЦ "Гренада"  г.Сыктывкар Республиканский слет участников лагерей труда и отдыха, молодежных трудовых бригад</t>
  </si>
  <si>
    <t>16.11.2015-22.11.2015</t>
  </si>
  <si>
    <t>ВСЕГО</t>
  </si>
</sst>
</file>

<file path=xl/styles.xml><?xml version="1.0" encoding="utf-8"?>
<styleSheet xmlns="http://schemas.openxmlformats.org/spreadsheetml/2006/main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43" fontId="2" fillId="0" borderId="0" xfId="1" applyFont="1" applyAlignment="1">
      <alignment horizontal="center" vertical="center" wrapText="1"/>
    </xf>
    <xf numFmtId="43" fontId="2" fillId="0" borderId="0" xfId="1" applyFont="1" applyBorder="1" applyAlignment="1">
      <alignment horizontal="center" vertical="center" wrapText="1"/>
    </xf>
    <xf numFmtId="43" fontId="2" fillId="2" borderId="0" xfId="1" applyFont="1" applyFill="1" applyAlignment="1">
      <alignment horizontal="center" vertical="center" wrapText="1"/>
    </xf>
    <xf numFmtId="43" fontId="2" fillId="2" borderId="0" xfId="1" applyFont="1" applyFill="1" applyAlignment="1">
      <alignment horizontal="right" vertical="center" wrapText="1"/>
    </xf>
    <xf numFmtId="43" fontId="2" fillId="0" borderId="0" xfId="1" applyFont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textRotation="90" wrapText="1"/>
    </xf>
    <xf numFmtId="43" fontId="2" fillId="3" borderId="2" xfId="1" applyFont="1" applyFill="1" applyBorder="1" applyAlignment="1">
      <alignment horizontal="center" vertical="center" wrapText="1"/>
    </xf>
    <xf numFmtId="43" fontId="2" fillId="4" borderId="2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vertical="center" wrapText="1"/>
    </xf>
    <xf numFmtId="43" fontId="2" fillId="3" borderId="2" xfId="1" applyFont="1" applyFill="1" applyBorder="1" applyAlignment="1">
      <alignment horizontal="center" vertical="center" textRotation="90" wrapText="1"/>
    </xf>
    <xf numFmtId="43" fontId="2" fillId="4" borderId="2" xfId="1" applyFont="1" applyFill="1" applyBorder="1" applyAlignment="1">
      <alignment horizontal="center" vertical="center" textRotation="90" wrapText="1"/>
    </xf>
    <xf numFmtId="43" fontId="2" fillId="2" borderId="4" xfId="1" applyFont="1" applyFill="1" applyBorder="1" applyAlignment="1">
      <alignment horizontal="center" vertical="center" textRotation="90" wrapText="1"/>
    </xf>
    <xf numFmtId="41" fontId="3" fillId="0" borderId="2" xfId="1" applyNumberFormat="1" applyFont="1" applyBorder="1" applyAlignment="1">
      <alignment horizontal="center" vertical="center" wrapText="1"/>
    </xf>
    <xf numFmtId="41" fontId="3" fillId="3" borderId="2" xfId="1" applyNumberFormat="1" applyFont="1" applyFill="1" applyBorder="1" applyAlignment="1">
      <alignment horizontal="center" vertical="center" wrapText="1"/>
    </xf>
    <xf numFmtId="41" fontId="3" fillId="4" borderId="2" xfId="1" applyNumberFormat="1" applyFont="1" applyFill="1" applyBorder="1" applyAlignment="1">
      <alignment horizontal="center" vertical="center" wrapText="1"/>
    </xf>
    <xf numFmtId="41" fontId="3" fillId="2" borderId="4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3" fillId="3" borderId="2" xfId="1" applyFont="1" applyFill="1" applyBorder="1" applyAlignment="1">
      <alignment horizontal="center" vertical="center" wrapText="1"/>
    </xf>
    <xf numFmtId="43" fontId="2" fillId="4" borderId="2" xfId="1" applyFont="1" applyFill="1" applyBorder="1" applyAlignment="1">
      <alignment horizontal="center" vertical="center" wrapText="1"/>
    </xf>
    <xf numFmtId="43" fontId="3" fillId="4" borderId="2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4" fillId="2" borderId="4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vertical="center" wrapText="1"/>
    </xf>
    <xf numFmtId="43" fontId="3" fillId="3" borderId="2" xfId="1" applyFont="1" applyFill="1" applyBorder="1" applyAlignment="1">
      <alignment vertical="center" wrapText="1"/>
    </xf>
    <xf numFmtId="43" fontId="2" fillId="4" borderId="2" xfId="1" applyFont="1" applyFill="1" applyBorder="1" applyAlignment="1">
      <alignment vertical="center" wrapText="1"/>
    </xf>
    <xf numFmtId="43" fontId="3" fillId="4" borderId="2" xfId="1" applyFont="1" applyFill="1" applyBorder="1" applyAlignment="1">
      <alignment vertical="center" wrapText="1"/>
    </xf>
    <xf numFmtId="43" fontId="2" fillId="0" borderId="2" xfId="1" applyNumberFormat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right" vertical="center" wrapText="1"/>
    </xf>
    <xf numFmtId="43" fontId="2" fillId="0" borderId="2" xfId="1" applyFont="1" applyBorder="1" applyAlignment="1">
      <alignment horizontal="justify" vertical="center" wrapText="1"/>
    </xf>
    <xf numFmtId="43" fontId="3" fillId="2" borderId="4" xfId="1" applyFont="1" applyFill="1" applyBorder="1" applyAlignment="1">
      <alignment horizontal="center" vertical="center" wrapText="1"/>
    </xf>
    <xf numFmtId="41" fontId="2" fillId="0" borderId="2" xfId="1" applyNumberFormat="1" applyFont="1" applyBorder="1" applyAlignment="1">
      <alignment horizontal="center" vertical="center" wrapText="1"/>
    </xf>
    <xf numFmtId="43" fontId="3" fillId="4" borderId="3" xfId="1" applyFont="1" applyFill="1" applyBorder="1" applyAlignment="1">
      <alignment horizontal="center" vertical="center" wrapText="1"/>
    </xf>
    <xf numFmtId="43" fontId="2" fillId="0" borderId="5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6" xfId="0" applyFont="1" applyBorder="1"/>
    <xf numFmtId="0" fontId="2" fillId="0" borderId="2" xfId="0" applyFont="1" applyBorder="1"/>
    <xf numFmtId="0" fontId="2" fillId="0" borderId="7" xfId="0" applyFont="1" applyBorder="1"/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 vertical="center"/>
    </xf>
    <xf numFmtId="0" fontId="2" fillId="0" borderId="8" xfId="0" applyFont="1" applyBorder="1"/>
    <xf numFmtId="43" fontId="3" fillId="4" borderId="5" xfId="1" applyFont="1" applyFill="1" applyBorder="1" applyAlignment="1">
      <alignment horizontal="center" vertical="center" wrapText="1"/>
    </xf>
    <xf numFmtId="43" fontId="2" fillId="5" borderId="2" xfId="1" applyFont="1" applyFill="1" applyBorder="1" applyAlignment="1">
      <alignment horizontal="center" vertical="center" wrapText="1"/>
    </xf>
    <xf numFmtId="43" fontId="2" fillId="5" borderId="2" xfId="1" applyFont="1" applyFill="1" applyBorder="1" applyAlignment="1">
      <alignment horizontal="right" vertical="center" wrapText="1"/>
    </xf>
    <xf numFmtId="43" fontId="3" fillId="5" borderId="2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43" fontId="2" fillId="5" borderId="2" xfId="1" applyFont="1" applyFill="1" applyBorder="1" applyAlignment="1">
      <alignment horizontal="center" vertical="center" wrapText="1"/>
    </xf>
    <xf numFmtId="41" fontId="3" fillId="5" borderId="2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42"/>
  <sheetViews>
    <sheetView tabSelected="1" view="pageBreakPreview" zoomScale="60" zoomScaleNormal="66" workbookViewId="0">
      <selection activeCell="R14" sqref="R14"/>
    </sheetView>
  </sheetViews>
  <sheetFormatPr defaultRowHeight="15"/>
  <cols>
    <col min="1" max="1" width="3.85546875" customWidth="1"/>
    <col min="2" max="2" width="16" customWidth="1"/>
    <col min="3" max="3" width="9.85546875" customWidth="1"/>
    <col min="4" max="4" width="10.42578125" customWidth="1"/>
    <col min="8" max="8" width="13.28515625" customWidth="1"/>
    <col min="9" max="10" width="12.5703125" customWidth="1"/>
    <col min="11" max="11" width="12.7109375" customWidth="1"/>
    <col min="12" max="12" width="13.28515625" customWidth="1"/>
    <col min="13" max="13" width="12" customWidth="1"/>
    <col min="14" max="14" width="11.5703125" customWidth="1"/>
    <col min="15" max="15" width="12.5703125" customWidth="1"/>
    <col min="16" max="16" width="13" customWidth="1"/>
    <col min="17" max="17" width="14.5703125" customWidth="1"/>
    <col min="18" max="18" width="12.42578125" customWidth="1"/>
    <col min="19" max="23" width="9.140625" customWidth="1"/>
  </cols>
  <sheetData>
    <row r="2" spans="1:19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55" t="s">
        <v>0</v>
      </c>
      <c r="P2" s="55"/>
      <c r="Q2" s="55"/>
      <c r="R2" s="55"/>
      <c r="S2" s="1"/>
    </row>
    <row r="3" spans="1:19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55" t="s">
        <v>1</v>
      </c>
      <c r="P3" s="55"/>
      <c r="Q3" s="55"/>
      <c r="R3" s="55"/>
      <c r="S3" s="1"/>
    </row>
    <row r="4" spans="1:19" ht="15.7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55" t="s">
        <v>2</v>
      </c>
      <c r="P4" s="55"/>
      <c r="Q4" s="55"/>
      <c r="R4" s="55"/>
      <c r="S4" s="1"/>
    </row>
    <row r="5" spans="1:19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55" t="s">
        <v>3</v>
      </c>
      <c r="P5" s="55"/>
      <c r="Q5" s="55"/>
      <c r="R5" s="55"/>
      <c r="S5" s="1"/>
    </row>
    <row r="6" spans="1:19">
      <c r="A6" s="2"/>
      <c r="B6" s="2"/>
      <c r="C6" s="2"/>
      <c r="D6" s="2"/>
      <c r="E6" s="2"/>
      <c r="F6" s="2"/>
      <c r="G6" s="2"/>
      <c r="H6" s="2"/>
      <c r="I6" s="3"/>
      <c r="J6" s="3"/>
      <c r="K6" s="2"/>
      <c r="L6" s="2"/>
      <c r="M6" s="2"/>
      <c r="N6" s="4"/>
      <c r="O6" s="5"/>
      <c r="P6" s="5"/>
      <c r="Q6" s="5"/>
      <c r="R6" s="5"/>
      <c r="S6" s="5"/>
    </row>
    <row r="7" spans="1:19">
      <c r="A7" s="6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4"/>
    </row>
    <row r="8" spans="1:19">
      <c r="A8" s="2"/>
      <c r="B8" s="2"/>
      <c r="C8" s="2"/>
      <c r="D8" s="2"/>
      <c r="E8" s="2"/>
      <c r="F8" s="2"/>
      <c r="G8" s="2"/>
      <c r="H8" s="2"/>
      <c r="I8" s="7"/>
      <c r="J8" s="3"/>
      <c r="K8" s="2"/>
      <c r="L8" s="2"/>
      <c r="M8" s="2"/>
      <c r="N8" s="4"/>
      <c r="O8" s="4"/>
      <c r="P8" s="4"/>
      <c r="Q8" s="4"/>
      <c r="R8" s="4"/>
      <c r="S8" s="4"/>
    </row>
    <row r="9" spans="1:19">
      <c r="A9" s="8" t="s">
        <v>5</v>
      </c>
      <c r="B9" s="9" t="s">
        <v>6</v>
      </c>
      <c r="C9" s="9" t="s">
        <v>7</v>
      </c>
      <c r="D9" s="9" t="s">
        <v>8</v>
      </c>
      <c r="E9" s="9" t="s">
        <v>9</v>
      </c>
      <c r="F9" s="8" t="s">
        <v>10</v>
      </c>
      <c r="G9" s="8"/>
      <c r="H9" s="8" t="s">
        <v>11</v>
      </c>
      <c r="I9" s="8"/>
      <c r="J9" s="8"/>
      <c r="K9" s="8"/>
      <c r="L9" s="8" t="s">
        <v>12</v>
      </c>
      <c r="M9" s="8"/>
      <c r="N9" s="10" t="s">
        <v>13</v>
      </c>
      <c r="O9" s="10"/>
      <c r="P9" s="11" t="s">
        <v>14</v>
      </c>
      <c r="Q9" s="11"/>
      <c r="R9" s="56" t="s">
        <v>15</v>
      </c>
      <c r="S9" s="12"/>
    </row>
    <row r="10" spans="1:19">
      <c r="A10" s="8"/>
      <c r="B10" s="9"/>
      <c r="C10" s="9"/>
      <c r="D10" s="9"/>
      <c r="E10" s="9"/>
      <c r="F10" s="9" t="s">
        <v>16</v>
      </c>
      <c r="G10" s="9" t="s">
        <v>17</v>
      </c>
      <c r="H10" s="8"/>
      <c r="I10" s="8"/>
      <c r="J10" s="8"/>
      <c r="K10" s="8"/>
      <c r="L10" s="8"/>
      <c r="M10" s="8"/>
      <c r="N10" s="10"/>
      <c r="O10" s="10"/>
      <c r="P10" s="11"/>
      <c r="Q10" s="11"/>
      <c r="R10" s="56"/>
      <c r="S10" s="12"/>
    </row>
    <row r="11" spans="1:19">
      <c r="A11" s="8"/>
      <c r="B11" s="9"/>
      <c r="C11" s="9"/>
      <c r="D11" s="9"/>
      <c r="E11" s="9"/>
      <c r="F11" s="9"/>
      <c r="G11" s="9"/>
      <c r="H11" s="9" t="s">
        <v>16</v>
      </c>
      <c r="I11" s="8" t="s">
        <v>18</v>
      </c>
      <c r="J11" s="8" t="s">
        <v>19</v>
      </c>
      <c r="K11" s="9" t="s">
        <v>17</v>
      </c>
      <c r="L11" s="9" t="s">
        <v>16</v>
      </c>
      <c r="M11" s="9" t="s">
        <v>17</v>
      </c>
      <c r="N11" s="13" t="s">
        <v>20</v>
      </c>
      <c r="O11" s="13" t="s">
        <v>21</v>
      </c>
      <c r="P11" s="14" t="s">
        <v>22</v>
      </c>
      <c r="Q11" s="14" t="s">
        <v>21</v>
      </c>
      <c r="R11" s="56"/>
      <c r="S11" s="15"/>
    </row>
    <row r="12" spans="1:19">
      <c r="A12" s="8"/>
      <c r="B12" s="9"/>
      <c r="C12" s="9"/>
      <c r="D12" s="9"/>
      <c r="E12" s="9"/>
      <c r="F12" s="9"/>
      <c r="G12" s="9"/>
      <c r="H12" s="9"/>
      <c r="I12" s="8"/>
      <c r="J12" s="8"/>
      <c r="K12" s="9"/>
      <c r="L12" s="9"/>
      <c r="M12" s="9"/>
      <c r="N12" s="13"/>
      <c r="O12" s="13"/>
      <c r="P12" s="14"/>
      <c r="Q12" s="14"/>
      <c r="R12" s="56"/>
      <c r="S12" s="15"/>
    </row>
    <row r="13" spans="1:19" ht="20.25" customHeight="1">
      <c r="A13" s="8"/>
      <c r="B13" s="9"/>
      <c r="C13" s="9"/>
      <c r="D13" s="9"/>
      <c r="E13" s="9"/>
      <c r="F13" s="9"/>
      <c r="G13" s="9"/>
      <c r="H13" s="9"/>
      <c r="I13" s="8"/>
      <c r="J13" s="8"/>
      <c r="K13" s="9"/>
      <c r="L13" s="9"/>
      <c r="M13" s="9"/>
      <c r="N13" s="13"/>
      <c r="O13" s="13"/>
      <c r="P13" s="14"/>
      <c r="Q13" s="14"/>
      <c r="R13" s="56"/>
      <c r="S13" s="15"/>
    </row>
    <row r="14" spans="1:19">
      <c r="A14" s="16">
        <v>1</v>
      </c>
      <c r="B14" s="16">
        <v>2</v>
      </c>
      <c r="C14" s="16">
        <v>3</v>
      </c>
      <c r="D14" s="16">
        <v>4</v>
      </c>
      <c r="E14" s="16"/>
      <c r="F14" s="16">
        <v>5</v>
      </c>
      <c r="G14" s="16">
        <v>6</v>
      </c>
      <c r="H14" s="16">
        <v>7</v>
      </c>
      <c r="I14" s="16">
        <v>8</v>
      </c>
      <c r="J14" s="16">
        <v>9</v>
      </c>
      <c r="K14" s="16">
        <v>10</v>
      </c>
      <c r="L14" s="16">
        <v>11</v>
      </c>
      <c r="M14" s="16">
        <v>12</v>
      </c>
      <c r="N14" s="17"/>
      <c r="O14" s="17"/>
      <c r="P14" s="18"/>
      <c r="Q14" s="18"/>
      <c r="R14" s="57"/>
      <c r="S14" s="19"/>
    </row>
    <row r="15" spans="1:19" ht="59.25" customHeight="1">
      <c r="A15" s="20">
        <v>1</v>
      </c>
      <c r="B15" s="21" t="s">
        <v>23</v>
      </c>
      <c r="C15" s="21" t="s">
        <v>24</v>
      </c>
      <c r="D15" s="21" t="s">
        <v>25</v>
      </c>
      <c r="E15" s="21">
        <v>21</v>
      </c>
      <c r="F15" s="21">
        <v>12</v>
      </c>
      <c r="G15" s="21">
        <v>1</v>
      </c>
      <c r="H15" s="21">
        <v>23600</v>
      </c>
      <c r="I15" s="21">
        <f>E15*913</f>
        <v>19173</v>
      </c>
      <c r="J15" s="21">
        <f>H15-I15</f>
        <v>4427</v>
      </c>
      <c r="K15" s="21">
        <v>23600</v>
      </c>
      <c r="L15" s="21">
        <v>13750</v>
      </c>
      <c r="M15" s="21">
        <v>14740</v>
      </c>
      <c r="N15" s="22">
        <v>5144</v>
      </c>
      <c r="O15" s="22">
        <f>N15*F15</f>
        <v>61728</v>
      </c>
      <c r="P15" s="23">
        <f>J15+L15+K15/F15-N15</f>
        <v>14999.666666666668</v>
      </c>
      <c r="Q15" s="24">
        <f t="shared" ref="Q15:Q21" si="0">P15*F15</f>
        <v>179996</v>
      </c>
      <c r="R15" s="52">
        <f>M15</f>
        <v>14740</v>
      </c>
      <c r="S15" s="25"/>
    </row>
    <row r="16" spans="1:19" ht="60.75" customHeight="1">
      <c r="A16" s="20">
        <v>2</v>
      </c>
      <c r="B16" s="21" t="s">
        <v>23</v>
      </c>
      <c r="C16" s="21" t="s">
        <v>24</v>
      </c>
      <c r="D16" s="21" t="s">
        <v>26</v>
      </c>
      <c r="E16" s="21">
        <v>21</v>
      </c>
      <c r="F16" s="21">
        <v>12</v>
      </c>
      <c r="G16" s="21">
        <v>1</v>
      </c>
      <c r="H16" s="21">
        <v>23600</v>
      </c>
      <c r="I16" s="21">
        <f t="shared" ref="I16:I21" si="1">E16*913</f>
        <v>19173</v>
      </c>
      <c r="J16" s="21">
        <f t="shared" ref="J16:J21" si="2">H16-I16</f>
        <v>4427</v>
      </c>
      <c r="K16" s="21">
        <v>23600</v>
      </c>
      <c r="L16" s="21">
        <v>13750</v>
      </c>
      <c r="M16" s="21">
        <v>14740</v>
      </c>
      <c r="N16" s="22">
        <v>5144</v>
      </c>
      <c r="O16" s="22">
        <f>N16*F16</f>
        <v>61728</v>
      </c>
      <c r="P16" s="23">
        <f>J16+L16+K16/F16-N16</f>
        <v>14999.666666666668</v>
      </c>
      <c r="Q16" s="24">
        <f t="shared" si="0"/>
        <v>179996</v>
      </c>
      <c r="R16" s="52">
        <f>M16</f>
        <v>14740</v>
      </c>
      <c r="S16" s="25"/>
    </row>
    <row r="17" spans="1:19" ht="95.25" customHeight="1">
      <c r="A17" s="20">
        <v>3</v>
      </c>
      <c r="B17" s="21" t="s">
        <v>27</v>
      </c>
      <c r="C17" s="21" t="s">
        <v>28</v>
      </c>
      <c r="D17" s="21" t="s">
        <v>29</v>
      </c>
      <c r="E17" s="21">
        <v>21</v>
      </c>
      <c r="F17" s="21">
        <v>12</v>
      </c>
      <c r="G17" s="21">
        <v>1</v>
      </c>
      <c r="H17" s="21">
        <v>23600</v>
      </c>
      <c r="I17" s="21">
        <f t="shared" si="1"/>
        <v>19173</v>
      </c>
      <c r="J17" s="21">
        <f t="shared" si="2"/>
        <v>4427</v>
      </c>
      <c r="K17" s="21">
        <v>23600</v>
      </c>
      <c r="L17" s="21">
        <v>13750</v>
      </c>
      <c r="M17" s="21">
        <v>14740</v>
      </c>
      <c r="N17" s="22">
        <f>O17/F17</f>
        <v>20143.666666666668</v>
      </c>
      <c r="O17" s="22">
        <f>(F17*J17+F17*L17)+K17</f>
        <v>241724</v>
      </c>
      <c r="P17" s="23">
        <v>0</v>
      </c>
      <c r="Q17" s="24">
        <f t="shared" si="0"/>
        <v>0</v>
      </c>
      <c r="R17" s="52">
        <f>M17</f>
        <v>14740</v>
      </c>
      <c r="S17" s="25"/>
    </row>
    <row r="18" spans="1:19" ht="75.75" customHeight="1">
      <c r="A18" s="20">
        <v>4</v>
      </c>
      <c r="B18" s="21" t="s">
        <v>30</v>
      </c>
      <c r="C18" s="21" t="s">
        <v>28</v>
      </c>
      <c r="D18" s="21" t="s">
        <v>31</v>
      </c>
      <c r="E18" s="21">
        <v>21</v>
      </c>
      <c r="F18" s="21">
        <v>10</v>
      </c>
      <c r="G18" s="21">
        <v>0</v>
      </c>
      <c r="H18" s="21">
        <v>22173</v>
      </c>
      <c r="I18" s="21">
        <f t="shared" si="1"/>
        <v>19173</v>
      </c>
      <c r="J18" s="21">
        <f t="shared" si="2"/>
        <v>3000</v>
      </c>
      <c r="K18" s="21">
        <v>0</v>
      </c>
      <c r="L18" s="21">
        <v>0</v>
      </c>
      <c r="M18" s="21">
        <v>0</v>
      </c>
      <c r="N18" s="22">
        <v>0</v>
      </c>
      <c r="O18" s="22">
        <v>0</v>
      </c>
      <c r="P18" s="23">
        <f>J18</f>
        <v>3000</v>
      </c>
      <c r="Q18" s="24">
        <f t="shared" si="0"/>
        <v>30000</v>
      </c>
      <c r="R18" s="52">
        <v>0</v>
      </c>
      <c r="S18" s="25"/>
    </row>
    <row r="19" spans="1:19" ht="66.75" customHeight="1">
      <c r="A19" s="20">
        <v>5</v>
      </c>
      <c r="B19" s="21" t="s">
        <v>32</v>
      </c>
      <c r="C19" s="21" t="s">
        <v>28</v>
      </c>
      <c r="D19" s="21" t="s">
        <v>33</v>
      </c>
      <c r="E19" s="21">
        <v>21</v>
      </c>
      <c r="F19" s="21">
        <v>12</v>
      </c>
      <c r="G19" s="21">
        <v>1</v>
      </c>
      <c r="H19" s="26">
        <v>19300</v>
      </c>
      <c r="I19" s="26">
        <f t="shared" si="1"/>
        <v>19173</v>
      </c>
      <c r="J19" s="26">
        <f t="shared" si="2"/>
        <v>127</v>
      </c>
      <c r="K19" s="26">
        <v>0</v>
      </c>
      <c r="L19" s="21">
        <v>4400</v>
      </c>
      <c r="M19" s="21">
        <v>8500</v>
      </c>
      <c r="N19" s="22">
        <f>O19/F19</f>
        <v>708.33333333333337</v>
      </c>
      <c r="O19" s="22">
        <v>8500</v>
      </c>
      <c r="P19" s="23">
        <f>J19+L19</f>
        <v>4527</v>
      </c>
      <c r="Q19" s="24">
        <f>P19*F19</f>
        <v>54324</v>
      </c>
      <c r="R19" s="52">
        <v>0</v>
      </c>
      <c r="S19" s="25"/>
    </row>
    <row r="20" spans="1:19" ht="83.25" customHeight="1">
      <c r="A20" s="20">
        <v>6</v>
      </c>
      <c r="B20" s="21" t="s">
        <v>32</v>
      </c>
      <c r="C20" s="21" t="s">
        <v>28</v>
      </c>
      <c r="D20" s="21" t="s">
        <v>34</v>
      </c>
      <c r="E20" s="21">
        <v>20</v>
      </c>
      <c r="F20" s="21">
        <v>11</v>
      </c>
      <c r="G20" s="21">
        <v>1</v>
      </c>
      <c r="H20" s="26">
        <v>18381</v>
      </c>
      <c r="I20" s="26">
        <f t="shared" si="1"/>
        <v>18260</v>
      </c>
      <c r="J20" s="26">
        <f t="shared" si="2"/>
        <v>121</v>
      </c>
      <c r="K20" s="26">
        <v>0</v>
      </c>
      <c r="L20" s="21">
        <v>4400</v>
      </c>
      <c r="M20" s="21">
        <v>8500</v>
      </c>
      <c r="N20" s="22">
        <f>O20/F20</f>
        <v>766.72727272727275</v>
      </c>
      <c r="O20" s="22">
        <v>8434</v>
      </c>
      <c r="P20" s="23">
        <v>4527</v>
      </c>
      <c r="Q20" s="24">
        <f t="shared" si="0"/>
        <v>49797</v>
      </c>
      <c r="R20" s="52">
        <v>0</v>
      </c>
      <c r="S20" s="27"/>
    </row>
    <row r="21" spans="1:19" ht="127.5">
      <c r="A21" s="20">
        <v>7</v>
      </c>
      <c r="B21" s="21" t="s">
        <v>35</v>
      </c>
      <c r="C21" s="21" t="s">
        <v>28</v>
      </c>
      <c r="D21" s="21" t="s">
        <v>36</v>
      </c>
      <c r="E21" s="21">
        <v>6</v>
      </c>
      <c r="F21" s="21">
        <v>12</v>
      </c>
      <c r="G21" s="21">
        <v>1</v>
      </c>
      <c r="H21" s="21">
        <v>9085.68</v>
      </c>
      <c r="I21" s="21">
        <f t="shared" si="1"/>
        <v>5478</v>
      </c>
      <c r="J21" s="21">
        <f t="shared" si="2"/>
        <v>3607.6800000000003</v>
      </c>
      <c r="K21" s="21">
        <v>9085.68</v>
      </c>
      <c r="L21" s="21">
        <v>8140</v>
      </c>
      <c r="M21" s="21">
        <v>8415</v>
      </c>
      <c r="N21" s="22">
        <v>3206.07</v>
      </c>
      <c r="O21" s="22">
        <f>N21*F21+1440</f>
        <v>39912.840000000004</v>
      </c>
      <c r="P21" s="23">
        <f>J21+L21+(K21+M21)/F21-N21</f>
        <v>10000</v>
      </c>
      <c r="Q21" s="24">
        <f t="shared" si="0"/>
        <v>120000</v>
      </c>
      <c r="R21" s="52">
        <v>0</v>
      </c>
      <c r="S21" s="25"/>
    </row>
    <row r="22" spans="1:19" ht="107.25" customHeight="1">
      <c r="A22" s="20">
        <v>8</v>
      </c>
      <c r="B22" s="21" t="s">
        <v>35</v>
      </c>
      <c r="C22" s="21" t="s">
        <v>28</v>
      </c>
      <c r="D22" s="21" t="s">
        <v>37</v>
      </c>
      <c r="E22" s="21">
        <v>6</v>
      </c>
      <c r="F22" s="21">
        <v>9</v>
      </c>
      <c r="G22" s="21">
        <v>1</v>
      </c>
      <c r="H22" s="21">
        <v>9085.68</v>
      </c>
      <c r="I22" s="21">
        <f>E22*913</f>
        <v>5478</v>
      </c>
      <c r="J22" s="21">
        <f>H22-I22</f>
        <v>3607.6800000000003</v>
      </c>
      <c r="K22" s="21">
        <v>9085.68</v>
      </c>
      <c r="L22" s="21">
        <v>8140</v>
      </c>
      <c r="M22" s="21">
        <v>8415</v>
      </c>
      <c r="N22" s="22">
        <v>3968</v>
      </c>
      <c r="O22" s="22">
        <f>N22*F22+1080</f>
        <v>36792</v>
      </c>
      <c r="P22" s="23">
        <f>J22+L22+(K22+M22)/F22-N22</f>
        <v>9724.2000000000007</v>
      </c>
      <c r="Q22" s="24">
        <f>P22*F22</f>
        <v>87517.8</v>
      </c>
      <c r="R22" s="52">
        <v>0</v>
      </c>
      <c r="S22" s="25"/>
    </row>
    <row r="23" spans="1:19" ht="70.5" customHeight="1">
      <c r="A23" s="20">
        <v>9</v>
      </c>
      <c r="B23" s="21" t="s">
        <v>38</v>
      </c>
      <c r="C23" s="21" t="s">
        <v>28</v>
      </c>
      <c r="D23" s="21" t="s">
        <v>39</v>
      </c>
      <c r="E23" s="21">
        <v>6</v>
      </c>
      <c r="F23" s="21">
        <v>12</v>
      </c>
      <c r="G23" s="21">
        <v>1</v>
      </c>
      <c r="H23" s="21">
        <v>10600</v>
      </c>
      <c r="I23" s="21">
        <f>E23*913</f>
        <v>5478</v>
      </c>
      <c r="J23" s="21">
        <f>H23-I23</f>
        <v>5122</v>
      </c>
      <c r="K23" s="21">
        <v>10600</v>
      </c>
      <c r="L23" s="21">
        <v>8140</v>
      </c>
      <c r="M23" s="21">
        <v>8415</v>
      </c>
      <c r="N23" s="22">
        <f>O23/F23</f>
        <v>4967.0033333333331</v>
      </c>
      <c r="O23" s="22">
        <v>59604.04</v>
      </c>
      <c r="P23" s="23">
        <v>9999.58</v>
      </c>
      <c r="Q23" s="24">
        <f>P23*F23</f>
        <v>119994.95999999999</v>
      </c>
      <c r="R23" s="52">
        <v>0</v>
      </c>
      <c r="S23" s="25"/>
    </row>
    <row r="24" spans="1:19" ht="38.25">
      <c r="A24" s="20">
        <v>10</v>
      </c>
      <c r="B24" s="21" t="s">
        <v>40</v>
      </c>
      <c r="C24" s="21" t="s">
        <v>28</v>
      </c>
      <c r="D24" s="21" t="s">
        <v>41</v>
      </c>
      <c r="E24" s="21">
        <v>21</v>
      </c>
      <c r="F24" s="21">
        <v>14</v>
      </c>
      <c r="G24" s="21">
        <v>0</v>
      </c>
      <c r="H24" s="28">
        <v>0</v>
      </c>
      <c r="I24" s="28">
        <v>0</v>
      </c>
      <c r="J24" s="21">
        <f>H24-I24</f>
        <v>0</v>
      </c>
      <c r="K24" s="28">
        <v>0</v>
      </c>
      <c r="L24" s="28">
        <v>0</v>
      </c>
      <c r="M24" s="28">
        <v>0</v>
      </c>
      <c r="N24" s="22">
        <v>0</v>
      </c>
      <c r="O24" s="22">
        <v>0</v>
      </c>
      <c r="P24" s="28">
        <v>0</v>
      </c>
      <c r="Q24" s="28">
        <v>0</v>
      </c>
      <c r="R24" s="28">
        <v>0</v>
      </c>
      <c r="S24" s="25"/>
    </row>
    <row r="25" spans="1:19" ht="63.75">
      <c r="A25" s="20">
        <v>11</v>
      </c>
      <c r="B25" s="21" t="s">
        <v>42</v>
      </c>
      <c r="C25" s="21" t="s">
        <v>28</v>
      </c>
      <c r="D25" s="21" t="s">
        <v>26</v>
      </c>
      <c r="E25" s="21">
        <v>20</v>
      </c>
      <c r="F25" s="21">
        <v>9</v>
      </c>
      <c r="G25" s="21">
        <v>1</v>
      </c>
      <c r="H25" s="28">
        <v>22476</v>
      </c>
      <c r="I25" s="28">
        <v>18260</v>
      </c>
      <c r="J25" s="21">
        <f t="shared" ref="J25" si="3">H25-I25</f>
        <v>4216</v>
      </c>
      <c r="K25" s="28">
        <v>22476</v>
      </c>
      <c r="L25" s="28">
        <v>13750</v>
      </c>
      <c r="M25" s="28">
        <v>14740</v>
      </c>
      <c r="N25" s="29">
        <v>2739.5</v>
      </c>
      <c r="O25" s="29">
        <f>N25*F25+8726.97</f>
        <v>33382.47</v>
      </c>
      <c r="P25" s="30">
        <f>J25+L25+K25/F25-N25-969.66</f>
        <v>16754.173333333332</v>
      </c>
      <c r="Q25" s="31">
        <f t="shared" ref="Q25" si="4">P25*F25</f>
        <v>150787.56</v>
      </c>
      <c r="R25" s="53">
        <f t="shared" ref="R25" si="5">M25</f>
        <v>14740</v>
      </c>
      <c r="S25" s="25"/>
    </row>
    <row r="26" spans="1:19" ht="76.5">
      <c r="A26" s="20">
        <v>12</v>
      </c>
      <c r="B26" s="21" t="s">
        <v>43</v>
      </c>
      <c r="C26" s="21" t="s">
        <v>28</v>
      </c>
      <c r="D26" s="21" t="s">
        <v>44</v>
      </c>
      <c r="E26" s="21">
        <v>21</v>
      </c>
      <c r="F26" s="21">
        <v>8</v>
      </c>
      <c r="G26" s="21">
        <v>1</v>
      </c>
      <c r="H26" s="28">
        <v>23600</v>
      </c>
      <c r="I26" s="28">
        <f>E26*913</f>
        <v>19173</v>
      </c>
      <c r="J26" s="21">
        <f>H26-I26</f>
        <v>4427</v>
      </c>
      <c r="K26" s="28">
        <v>23600</v>
      </c>
      <c r="L26" s="28">
        <v>11500</v>
      </c>
      <c r="M26" s="28">
        <v>11800</v>
      </c>
      <c r="N26" s="29">
        <v>0</v>
      </c>
      <c r="O26" s="29">
        <v>0</v>
      </c>
      <c r="P26" s="32">
        <f>J26+L26+K26/F26</f>
        <v>18877</v>
      </c>
      <c r="Q26" s="33">
        <f>P26*F26</f>
        <v>151016</v>
      </c>
      <c r="R26" s="33">
        <f>M26</f>
        <v>11800</v>
      </c>
      <c r="S26" s="25"/>
    </row>
    <row r="27" spans="1:19" ht="89.25">
      <c r="A27" s="20">
        <v>13</v>
      </c>
      <c r="B27" s="21" t="s">
        <v>45</v>
      </c>
      <c r="C27" s="21" t="s">
        <v>28</v>
      </c>
      <c r="D27" s="34" t="s">
        <v>46</v>
      </c>
      <c r="E27" s="21">
        <v>5</v>
      </c>
      <c r="F27" s="21">
        <v>12</v>
      </c>
      <c r="G27" s="21">
        <v>1</v>
      </c>
      <c r="H27" s="28">
        <v>7500</v>
      </c>
      <c r="I27" s="28">
        <f>E27*913</f>
        <v>4565</v>
      </c>
      <c r="J27" s="21">
        <f>H27-I27</f>
        <v>2935</v>
      </c>
      <c r="K27" s="28">
        <v>7500</v>
      </c>
      <c r="L27" s="28">
        <v>4400</v>
      </c>
      <c r="M27" s="28">
        <v>4950</v>
      </c>
      <c r="N27" s="29">
        <f>O27/12</f>
        <v>4124.6608333333334</v>
      </c>
      <c r="O27" s="29">
        <v>49495.93</v>
      </c>
      <c r="P27" s="32">
        <f>Q27/F27</f>
        <v>4247.8391666666666</v>
      </c>
      <c r="Q27" s="33">
        <v>50974.07</v>
      </c>
      <c r="R27" s="33"/>
      <c r="S27" s="25"/>
    </row>
    <row r="28" spans="1:19" ht="26.25" customHeight="1">
      <c r="A28" s="23"/>
      <c r="B28" s="23" t="s">
        <v>47</v>
      </c>
      <c r="C28" s="23"/>
      <c r="D28" s="23"/>
      <c r="E28" s="23"/>
      <c r="F28" s="23">
        <f>SUM(F15:F26)</f>
        <v>133</v>
      </c>
      <c r="G28" s="23">
        <f>SUM(G15:G26)</f>
        <v>10</v>
      </c>
      <c r="H28" s="23"/>
      <c r="I28" s="23">
        <f>SUM(I15:I26)</f>
        <v>167992</v>
      </c>
      <c r="J28" s="23"/>
      <c r="K28" s="23"/>
      <c r="L28" s="23"/>
      <c r="M28" s="23"/>
      <c r="N28" s="22">
        <f>SUM(N15:N26)</f>
        <v>46787.300606060606</v>
      </c>
      <c r="O28" s="22">
        <f>SUM(O15:O27)</f>
        <v>601301.28</v>
      </c>
      <c r="P28" s="24">
        <f>SUM(P15:P26)</f>
        <v>107408.28666666668</v>
      </c>
      <c r="Q28" s="24">
        <f>SUM(Q15:Q26)</f>
        <v>1123429.32</v>
      </c>
      <c r="R28" s="54">
        <f>SUM(R15:R26)</f>
        <v>70760</v>
      </c>
      <c r="S28" s="35"/>
    </row>
    <row r="29" spans="1:19" ht="89.25">
      <c r="A29" s="20">
        <v>14</v>
      </c>
      <c r="B29" s="21" t="s">
        <v>23</v>
      </c>
      <c r="C29" s="21" t="s">
        <v>48</v>
      </c>
      <c r="D29" s="28" t="s">
        <v>49</v>
      </c>
      <c r="E29" s="21">
        <v>21</v>
      </c>
      <c r="F29" s="21">
        <v>24</v>
      </c>
      <c r="G29" s="21">
        <v>2</v>
      </c>
      <c r="H29" s="21">
        <v>23600</v>
      </c>
      <c r="I29" s="21">
        <v>23600</v>
      </c>
      <c r="J29" s="21">
        <f>I29-H29</f>
        <v>0</v>
      </c>
      <c r="K29" s="21">
        <v>23600</v>
      </c>
      <c r="L29" s="21">
        <f>13750*0.1</f>
        <v>1375</v>
      </c>
      <c r="M29" s="21">
        <v>14740</v>
      </c>
      <c r="N29" s="22">
        <v>23600</v>
      </c>
      <c r="O29" s="22">
        <f>N29*G29</f>
        <v>47200</v>
      </c>
      <c r="P29" s="23">
        <v>1375</v>
      </c>
      <c r="Q29" s="24">
        <f>P29*F29</f>
        <v>33000</v>
      </c>
      <c r="R29" s="52">
        <f>M29*2</f>
        <v>29480</v>
      </c>
      <c r="S29" s="35"/>
    </row>
    <row r="30" spans="1:19" ht="89.25">
      <c r="A30" s="20">
        <v>15</v>
      </c>
      <c r="B30" s="21" t="s">
        <v>45</v>
      </c>
      <c r="C30" s="21" t="s">
        <v>48</v>
      </c>
      <c r="D30" s="28" t="s">
        <v>50</v>
      </c>
      <c r="E30" s="21">
        <v>21</v>
      </c>
      <c r="F30" s="21">
        <v>11</v>
      </c>
      <c r="G30" s="21">
        <v>1</v>
      </c>
      <c r="H30" s="21">
        <v>19300</v>
      </c>
      <c r="I30" s="21">
        <v>19300</v>
      </c>
      <c r="J30" s="21">
        <v>0</v>
      </c>
      <c r="K30" s="21">
        <v>0</v>
      </c>
      <c r="L30" s="21">
        <f>4400*0.1</f>
        <v>440</v>
      </c>
      <c r="M30" s="21">
        <v>8500</v>
      </c>
      <c r="N30" s="22">
        <f>O30/F30</f>
        <v>772.72727272727275</v>
      </c>
      <c r="O30" s="22">
        <v>8500</v>
      </c>
      <c r="P30" s="23">
        <f>L30</f>
        <v>440</v>
      </c>
      <c r="Q30" s="24">
        <f>P30*F30</f>
        <v>4840</v>
      </c>
      <c r="R30" s="52">
        <v>0</v>
      </c>
      <c r="S30" s="35"/>
    </row>
    <row r="31" spans="1:19" ht="106.5" customHeight="1">
      <c r="A31" s="20">
        <v>16</v>
      </c>
      <c r="B31" s="21" t="s">
        <v>32</v>
      </c>
      <c r="C31" s="21" t="s">
        <v>48</v>
      </c>
      <c r="D31" s="28" t="s">
        <v>51</v>
      </c>
      <c r="E31" s="21">
        <v>20</v>
      </c>
      <c r="F31" s="21">
        <v>24</v>
      </c>
      <c r="G31" s="21">
        <v>2</v>
      </c>
      <c r="H31" s="21">
        <v>19300</v>
      </c>
      <c r="I31" s="21">
        <v>19300</v>
      </c>
      <c r="J31" s="21">
        <v>0</v>
      </c>
      <c r="K31" s="21">
        <v>0</v>
      </c>
      <c r="L31" s="21">
        <f>4400*0.1</f>
        <v>440</v>
      </c>
      <c r="M31" s="21">
        <v>8500</v>
      </c>
      <c r="N31" s="22">
        <v>8500</v>
      </c>
      <c r="O31" s="22">
        <f>N31*G31</f>
        <v>17000</v>
      </c>
      <c r="P31" s="23">
        <f>L31</f>
        <v>440</v>
      </c>
      <c r="Q31" s="24">
        <f>P31*F31</f>
        <v>10560</v>
      </c>
      <c r="R31" s="52">
        <v>0</v>
      </c>
      <c r="S31" s="35"/>
    </row>
    <row r="32" spans="1:19" ht="80.25" customHeight="1">
      <c r="A32" s="36">
        <v>17</v>
      </c>
      <c r="B32" s="21" t="s">
        <v>52</v>
      </c>
      <c r="C32" s="21" t="s">
        <v>48</v>
      </c>
      <c r="D32" s="21" t="s">
        <v>53</v>
      </c>
      <c r="E32" s="21">
        <v>21</v>
      </c>
      <c r="F32" s="21">
        <v>12</v>
      </c>
      <c r="G32" s="21">
        <v>0</v>
      </c>
      <c r="H32" s="21">
        <v>0</v>
      </c>
      <c r="I32" s="21">
        <v>0</v>
      </c>
      <c r="J32" s="21">
        <v>0</v>
      </c>
      <c r="K32" s="21"/>
      <c r="L32" s="21">
        <v>0</v>
      </c>
      <c r="M32" s="21">
        <v>0</v>
      </c>
      <c r="N32" s="22" t="s">
        <v>54</v>
      </c>
      <c r="O32" s="22" t="s">
        <v>54</v>
      </c>
      <c r="P32" s="22" t="s">
        <v>54</v>
      </c>
      <c r="Q32" s="22" t="s">
        <v>54</v>
      </c>
      <c r="R32" s="52" t="s">
        <v>54</v>
      </c>
      <c r="S32" s="35"/>
    </row>
    <row r="33" spans="1:19" ht="24.75" customHeight="1">
      <c r="A33" s="23"/>
      <c r="B33" s="23" t="s">
        <v>47</v>
      </c>
      <c r="C33" s="23"/>
      <c r="D33" s="23"/>
      <c r="E33" s="23"/>
      <c r="F33" s="23">
        <f>SUM(F29:F32)</f>
        <v>71</v>
      </c>
      <c r="G33" s="23">
        <f>SUM(G29:G32)</f>
        <v>5</v>
      </c>
      <c r="H33" s="23"/>
      <c r="I33" s="23">
        <f>SUM(I29:I32)</f>
        <v>62200</v>
      </c>
      <c r="J33" s="23"/>
      <c r="K33" s="23"/>
      <c r="L33" s="23"/>
      <c r="M33" s="23"/>
      <c r="N33" s="24">
        <f>SUM(N29:N32)</f>
        <v>32872.727272727272</v>
      </c>
      <c r="O33" s="24">
        <f>SUM(O29:O32)</f>
        <v>72700</v>
      </c>
      <c r="P33" s="24">
        <f>SUM(P29:P32)</f>
        <v>2255</v>
      </c>
      <c r="Q33" s="24">
        <f>SUM(Q29:Q32)</f>
        <v>48400</v>
      </c>
      <c r="R33" s="24">
        <f>SUM(R29:R32)</f>
        <v>29480</v>
      </c>
      <c r="S33" s="35"/>
    </row>
    <row r="34" spans="1:19" ht="114.75">
      <c r="A34" s="20">
        <v>18</v>
      </c>
      <c r="B34" s="21" t="s">
        <v>55</v>
      </c>
      <c r="C34" s="21" t="s">
        <v>56</v>
      </c>
      <c r="D34" s="21" t="s">
        <v>57</v>
      </c>
      <c r="E34" s="21">
        <v>21</v>
      </c>
      <c r="F34" s="21">
        <v>2</v>
      </c>
      <c r="G34" s="21">
        <v>0</v>
      </c>
      <c r="H34" s="21" t="s">
        <v>54</v>
      </c>
      <c r="I34" s="21" t="s">
        <v>54</v>
      </c>
      <c r="J34" s="21" t="s">
        <v>54</v>
      </c>
      <c r="K34" s="21" t="s">
        <v>54</v>
      </c>
      <c r="L34" s="21" t="s">
        <v>54</v>
      </c>
      <c r="M34" s="21" t="s">
        <v>54</v>
      </c>
      <c r="N34" s="21" t="s">
        <v>54</v>
      </c>
      <c r="O34" s="21" t="s">
        <v>54</v>
      </c>
      <c r="P34" s="21" t="s">
        <v>54</v>
      </c>
      <c r="Q34" s="21" t="s">
        <v>54</v>
      </c>
      <c r="R34" s="21" t="s">
        <v>54</v>
      </c>
      <c r="S34" s="35"/>
    </row>
    <row r="35" spans="1:19" ht="38.25">
      <c r="A35" s="20">
        <v>19</v>
      </c>
      <c r="B35" s="21" t="s">
        <v>58</v>
      </c>
      <c r="C35" s="21" t="s">
        <v>56</v>
      </c>
      <c r="D35" s="21" t="s">
        <v>59</v>
      </c>
      <c r="E35" s="21">
        <v>21</v>
      </c>
      <c r="F35" s="21">
        <v>1</v>
      </c>
      <c r="G35" s="21" t="s">
        <v>54</v>
      </c>
      <c r="H35" s="21">
        <v>0</v>
      </c>
      <c r="I35" s="21">
        <v>0</v>
      </c>
      <c r="J35" s="21">
        <v>0</v>
      </c>
      <c r="K35" s="21">
        <v>0</v>
      </c>
      <c r="L35" s="21">
        <v>15000</v>
      </c>
      <c r="M35" s="21">
        <v>0</v>
      </c>
      <c r="N35" s="21">
        <v>0</v>
      </c>
      <c r="O35" s="21">
        <v>0</v>
      </c>
      <c r="P35" s="21">
        <f>L35</f>
        <v>15000</v>
      </c>
      <c r="Q35" s="21">
        <v>0</v>
      </c>
      <c r="R35" s="21">
        <v>0</v>
      </c>
      <c r="S35" s="35"/>
    </row>
    <row r="36" spans="1:19" ht="38.25">
      <c r="A36" s="20">
        <v>20</v>
      </c>
      <c r="B36" s="21" t="s">
        <v>58</v>
      </c>
      <c r="C36" s="21" t="s">
        <v>56</v>
      </c>
      <c r="D36" s="21" t="s">
        <v>60</v>
      </c>
      <c r="E36" s="21">
        <v>21</v>
      </c>
      <c r="F36" s="21">
        <v>1</v>
      </c>
      <c r="G36" s="21" t="s">
        <v>54</v>
      </c>
      <c r="H36" s="21">
        <v>0</v>
      </c>
      <c r="I36" s="21">
        <v>0</v>
      </c>
      <c r="J36" s="21">
        <v>0</v>
      </c>
      <c r="K36" s="21">
        <v>0</v>
      </c>
      <c r="L36" s="21">
        <v>34600</v>
      </c>
      <c r="M36" s="21">
        <v>0</v>
      </c>
      <c r="N36" s="21">
        <v>0</v>
      </c>
      <c r="O36" s="21">
        <v>0</v>
      </c>
      <c r="P36" s="21">
        <f>L36</f>
        <v>34600</v>
      </c>
      <c r="Q36" s="21">
        <v>0</v>
      </c>
      <c r="R36" s="21">
        <v>0</v>
      </c>
      <c r="S36" s="35"/>
    </row>
    <row r="37" spans="1:19" ht="38.25">
      <c r="A37" s="20">
        <v>21</v>
      </c>
      <c r="B37" s="21" t="s">
        <v>58</v>
      </c>
      <c r="C37" s="21" t="s">
        <v>56</v>
      </c>
      <c r="D37" s="21" t="s">
        <v>61</v>
      </c>
      <c r="E37" s="21">
        <v>21</v>
      </c>
      <c r="F37" s="21">
        <v>1</v>
      </c>
      <c r="G37" s="21" t="s">
        <v>54</v>
      </c>
      <c r="H37" s="21">
        <v>0</v>
      </c>
      <c r="I37" s="21">
        <v>0</v>
      </c>
      <c r="J37" s="21">
        <v>0</v>
      </c>
      <c r="K37" s="21">
        <v>0</v>
      </c>
      <c r="L37" s="21">
        <v>15000</v>
      </c>
      <c r="M37" s="38">
        <v>0</v>
      </c>
      <c r="N37" s="21">
        <v>0</v>
      </c>
      <c r="O37" s="21">
        <v>0</v>
      </c>
      <c r="P37" s="21">
        <f>L37</f>
        <v>15000</v>
      </c>
      <c r="Q37" s="21">
        <v>0</v>
      </c>
      <c r="R37" s="21">
        <v>0</v>
      </c>
      <c r="S37" s="35"/>
    </row>
    <row r="38" spans="1:19" ht="94.5" customHeight="1">
      <c r="A38" s="39">
        <v>22</v>
      </c>
      <c r="B38" s="21" t="s">
        <v>62</v>
      </c>
      <c r="C38" s="21" t="s">
        <v>56</v>
      </c>
      <c r="D38" s="40" t="s">
        <v>63</v>
      </c>
      <c r="E38" s="41">
        <v>4</v>
      </c>
      <c r="F38" s="42">
        <v>4</v>
      </c>
      <c r="G38" s="42">
        <v>1</v>
      </c>
      <c r="H38" s="43"/>
      <c r="I38" s="44"/>
      <c r="J38" s="44"/>
      <c r="K38" s="43"/>
      <c r="L38" s="44"/>
      <c r="M38" s="43"/>
      <c r="N38" s="43"/>
      <c r="O38" s="43"/>
      <c r="P38" s="44"/>
      <c r="Q38" s="45"/>
      <c r="R38" s="44"/>
      <c r="S38" s="35"/>
    </row>
    <row r="39" spans="1:19" ht="103.5" customHeight="1">
      <c r="A39" s="39">
        <v>23</v>
      </c>
      <c r="B39" s="21" t="s">
        <v>64</v>
      </c>
      <c r="C39" s="21" t="s">
        <v>56</v>
      </c>
      <c r="D39" s="40" t="s">
        <v>65</v>
      </c>
      <c r="E39" s="46">
        <v>7</v>
      </c>
      <c r="F39" s="47">
        <v>8</v>
      </c>
      <c r="G39" s="47">
        <v>1</v>
      </c>
      <c r="H39" s="43"/>
      <c r="I39" s="48"/>
      <c r="J39" s="44"/>
      <c r="K39" s="43"/>
      <c r="L39" s="44"/>
      <c r="M39" s="43"/>
      <c r="N39" s="43"/>
      <c r="O39" s="43"/>
      <c r="P39" s="48"/>
      <c r="Q39" s="45"/>
      <c r="R39" s="44"/>
      <c r="S39" s="35"/>
    </row>
    <row r="40" spans="1:19" ht="86.25" customHeight="1">
      <c r="A40" s="39">
        <v>24</v>
      </c>
      <c r="B40" s="21" t="s">
        <v>66</v>
      </c>
      <c r="C40" s="21" t="s">
        <v>56</v>
      </c>
      <c r="D40" s="40" t="s">
        <v>67</v>
      </c>
      <c r="E40" s="49">
        <v>7</v>
      </c>
      <c r="F40" s="42">
        <v>18</v>
      </c>
      <c r="G40" s="42">
        <v>2</v>
      </c>
      <c r="H40" s="43"/>
      <c r="I40" s="49"/>
      <c r="J40" s="44"/>
      <c r="K40" s="43"/>
      <c r="L40" s="44"/>
      <c r="M40" s="43"/>
      <c r="N40" s="43"/>
      <c r="O40" s="43"/>
      <c r="P40" s="48"/>
      <c r="Q40" s="45"/>
      <c r="R40" s="43"/>
      <c r="S40" s="35"/>
    </row>
    <row r="41" spans="1:19" ht="120.75" customHeight="1">
      <c r="A41" s="39">
        <v>25</v>
      </c>
      <c r="B41" s="21" t="s">
        <v>68</v>
      </c>
      <c r="C41" s="21" t="s">
        <v>56</v>
      </c>
      <c r="D41" s="40" t="s">
        <v>69</v>
      </c>
      <c r="E41" s="46">
        <v>7</v>
      </c>
      <c r="F41" s="42">
        <v>9</v>
      </c>
      <c r="G41" s="42">
        <v>1</v>
      </c>
      <c r="H41" s="43"/>
      <c r="I41" s="48"/>
      <c r="J41" s="44"/>
      <c r="K41" s="43"/>
      <c r="L41" s="50"/>
      <c r="M41" s="43"/>
      <c r="N41" s="43"/>
      <c r="O41" s="43"/>
      <c r="P41" s="48"/>
      <c r="Q41" s="45"/>
      <c r="R41" s="44"/>
      <c r="S41" s="35"/>
    </row>
    <row r="42" spans="1:19" ht="32.25" customHeight="1">
      <c r="A42" s="24"/>
      <c r="B42" s="24" t="s">
        <v>70</v>
      </c>
      <c r="C42" s="24"/>
      <c r="D42" s="24"/>
      <c r="E42" s="51"/>
      <c r="F42" s="24">
        <f>F28+F33+F34</f>
        <v>206</v>
      </c>
      <c r="G42" s="24">
        <f>SUM(G28+G33)</f>
        <v>15</v>
      </c>
      <c r="H42" s="24"/>
      <c r="I42" s="51">
        <f>SUM(I28+I33)</f>
        <v>230192</v>
      </c>
      <c r="J42" s="24"/>
      <c r="K42" s="24"/>
      <c r="L42" s="24"/>
      <c r="M42" s="24"/>
      <c r="N42" s="24">
        <f>SUM(N33,N28)</f>
        <v>79660.027878787878</v>
      </c>
      <c r="O42" s="24">
        <f>SUM(O28)+O33</f>
        <v>674001.28</v>
      </c>
      <c r="P42" s="51">
        <f>SUM(P28)+P33</f>
        <v>109663.28666666668</v>
      </c>
      <c r="Q42" s="24">
        <f>SUM(Q28)+Q33</f>
        <v>1171829.32</v>
      </c>
      <c r="R42" s="37">
        <f>SUM(R33)+R28</f>
        <v>100240</v>
      </c>
      <c r="S42" s="35"/>
    </row>
  </sheetData>
  <mergeCells count="30">
    <mergeCell ref="Q11:Q13"/>
    <mergeCell ref="S11:S13"/>
    <mergeCell ref="K11:K13"/>
    <mergeCell ref="L11:L13"/>
    <mergeCell ref="M11:M13"/>
    <mergeCell ref="N11:N13"/>
    <mergeCell ref="O11:O13"/>
    <mergeCell ref="P11:P13"/>
    <mergeCell ref="H9:K10"/>
    <mergeCell ref="L9:M10"/>
    <mergeCell ref="N9:O10"/>
    <mergeCell ref="P9:Q10"/>
    <mergeCell ref="R9:R13"/>
    <mergeCell ref="F10:F13"/>
    <mergeCell ref="G10:G13"/>
    <mergeCell ref="H11:H13"/>
    <mergeCell ref="I11:I13"/>
    <mergeCell ref="J11:J13"/>
    <mergeCell ref="A9:A13"/>
    <mergeCell ref="B9:B13"/>
    <mergeCell ref="C9:C13"/>
    <mergeCell ref="D9:D13"/>
    <mergeCell ref="E9:E13"/>
    <mergeCell ref="F9:G9"/>
    <mergeCell ref="O2:R2"/>
    <mergeCell ref="O3:R3"/>
    <mergeCell ref="O4:R4"/>
    <mergeCell ref="O5:R5"/>
    <mergeCell ref="O6:S6"/>
    <mergeCell ref="A7:R7"/>
  </mergeCells>
  <pageMargins left="0.70866141732283472" right="0.70866141732283472" top="0.74803149606299213" bottom="0.74803149606299213" header="0.31496062992125984" footer="0.31496062992125984"/>
  <pageSetup paperSize="9" scale="62" orientation="landscape" horizontalDpi="180" verticalDpi="180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2015-12-10T10:46:30Z</dcterms:modified>
</cp:coreProperties>
</file>