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28" i="1"/>
  <c r="K11"/>
  <c r="K86"/>
  <c r="H86" s="1"/>
  <c r="K69"/>
  <c r="M49"/>
  <c r="J49"/>
  <c r="K49"/>
  <c r="L49"/>
  <c r="I49"/>
  <c r="H60"/>
  <c r="K41"/>
  <c r="H41" s="1"/>
  <c r="K36"/>
  <c r="K34"/>
  <c r="H34" s="1"/>
  <c r="K30"/>
  <c r="H30" s="1"/>
  <c r="K27"/>
  <c r="K18"/>
  <c r="K25"/>
  <c r="K22"/>
  <c r="K17"/>
  <c r="H17" s="1"/>
  <c r="K10"/>
  <c r="J84"/>
  <c r="L84"/>
  <c r="M84"/>
  <c r="I84"/>
  <c r="H87"/>
  <c r="J79"/>
  <c r="K79"/>
  <c r="L79"/>
  <c r="M79"/>
  <c r="I79"/>
  <c r="J74"/>
  <c r="K74"/>
  <c r="L74"/>
  <c r="M74"/>
  <c r="I74"/>
  <c r="H78"/>
  <c r="H77"/>
  <c r="H81"/>
  <c r="H83"/>
  <c r="H76"/>
  <c r="H73"/>
  <c r="H72"/>
  <c r="H70"/>
  <c r="H69"/>
  <c r="H68"/>
  <c r="H66"/>
  <c r="H64"/>
  <c r="H63"/>
  <c r="H62"/>
  <c r="H59"/>
  <c r="H57"/>
  <c r="H56"/>
  <c r="H54"/>
  <c r="H53"/>
  <c r="H51"/>
  <c r="J26"/>
  <c r="L26"/>
  <c r="M26"/>
  <c r="I26"/>
  <c r="H44"/>
  <c r="H45"/>
  <c r="H46"/>
  <c r="H48"/>
  <c r="H42"/>
  <c r="H37"/>
  <c r="H38"/>
  <c r="H39"/>
  <c r="H40"/>
  <c r="H28"/>
  <c r="H29"/>
  <c r="H31"/>
  <c r="H32"/>
  <c r="H33"/>
  <c r="H35"/>
  <c r="H36"/>
  <c r="J8"/>
  <c r="L8"/>
  <c r="M8"/>
  <c r="I8"/>
  <c r="H21"/>
  <c r="H22"/>
  <c r="H23"/>
  <c r="H24"/>
  <c r="H25"/>
  <c r="H27"/>
  <c r="H16"/>
  <c r="H18"/>
  <c r="H19"/>
  <c r="H12"/>
  <c r="H13"/>
  <c r="H14"/>
  <c r="H11"/>
  <c r="H10"/>
  <c r="K8" l="1"/>
  <c r="K84"/>
  <c r="H84" s="1"/>
  <c r="H49"/>
  <c r="L7"/>
  <c r="K26"/>
  <c r="I7"/>
  <c r="J7"/>
  <c r="M7"/>
  <c r="H8"/>
  <c r="H74"/>
  <c r="H79"/>
  <c r="K7" l="1"/>
  <c r="H7" s="1"/>
  <c r="H26"/>
</calcChain>
</file>

<file path=xl/sharedStrings.xml><?xml version="1.0" encoding="utf-8"?>
<sst xmlns="http://schemas.openxmlformats.org/spreadsheetml/2006/main" count="403" uniqueCount="217">
  <si>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</si>
  <si>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</si>
  <si>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</si>
  <si>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</si>
  <si>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</si>
  <si>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</si>
  <si>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</si>
  <si>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</si>
  <si>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</si>
  <si>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</si>
  <si>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</si>
  <si>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</si>
  <si>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</si>
  <si>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</si>
  <si>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</si>
  <si>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</si>
  <si>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</si>
  <si>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</si>
  <si>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</si>
  <si>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</si>
  <si>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</si>
  <si>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</si>
  <si>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</si>
  <si>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</si>
  <si>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</si>
  <si>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</si>
  <si>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</si>
  <si>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</si>
  <si>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</si>
  <si>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</si>
  <si>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</si>
  <si>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</si>
  <si>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</si>
  <si>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</si>
  <si>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</si>
  <si>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</si>
  <si>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</si>
  <si>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</si>
  <si>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</si>
  <si>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</si>
  <si>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</si>
  <si>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</si>
  <si>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</si>
  <si>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</si>
  <si>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</si>
  <si>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</si>
  <si>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</si>
  <si>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</si>
  <si>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</si>
  <si>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</si>
  <si>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</si>
  <si>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</si>
  <si>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</si>
  <si>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</si>
  <si>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</si>
  <si>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</si>
  <si>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</si>
  <si>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</si>
  <si>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0410112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</si>
  <si>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</si>
  <si>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</si>
  <si>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</si>
  <si>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</si>
  <si>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</si>
  <si>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</si>
  <si>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</si>
  <si>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</si>
  <si>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</si>
  <si>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</si>
  <si>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</si>
  <si>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</si>
  <si>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</si>
  <si>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</si>
  <si>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</si>
  <si>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</si>
  <si>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</si>
  <si>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</si>
  <si>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</si>
  <si>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</si>
  <si>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Проведение капитальных ремонтов в общеобразовательных учреждениях</t>
  </si>
  <si>
    <t>04 2 2Д 00000</t>
  </si>
  <si>
    <t>Основное мероприятие 2.5.</t>
  </si>
  <si>
    <t>Основное мероприятие 2.6.</t>
  </si>
  <si>
    <t>2.6.1. Выполнение противопожарных мероприятий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</si>
  <si>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</si>
  <si>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</si>
  <si>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</si>
  <si>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Проведение текущих ремонтов в общеобразовательных учреждениях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</si>
  <si>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</si>
  <si>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</si>
  <si>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</si>
  <si>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</si>
  <si>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</si>
  <si>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</si>
  <si>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</si>
  <si>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</si>
  <si>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</si>
  <si>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</si>
  <si>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</si>
  <si>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</si>
  <si>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</si>
  <si>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</si>
  <si>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</si>
  <si>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</si>
  <si>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</si>
  <si>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</si>
  <si>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</si>
  <si>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</si>
  <si>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</si>
  <si>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</si>
  <si>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</si>
  <si>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</si>
  <si>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</si>
  <si>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</si>
  <si>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</si>
  <si>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</si>
  <si>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</si>
  <si>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</si>
  <si>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</si>
  <si>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</si>
  <si>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</si>
  <si>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</si>
  <si>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</si>
  <si>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</si>
  <si>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</si>
  <si>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</si>
  <si>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</si>
  <si>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</si>
  <si>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</si>
  <si>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04 3 3Д 00000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</si>
  <si>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</si>
  <si>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</si>
  <si>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</si>
  <si>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</si>
  <si>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</si>
  <si>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</si>
  <si>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</si>
  <si>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</si>
  <si>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</si>
  <si>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</si>
  <si>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</si>
  <si>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</si>
  <si>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</si>
  <si>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</si>
  <si>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</si>
  <si>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</si>
  <si>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</si>
  <si>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</si>
  <si>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</si>
  <si>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1000</t>
  </si>
  <si>
    <t>04 3 3К 00000</t>
  </si>
  <si>
    <t>300</t>
  </si>
  <si>
    <t>0435020</t>
  </si>
  <si>
    <t>0437210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</si>
  <si>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</si>
  <si>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</si>
  <si>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</si>
  <si>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</si>
  <si>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</si>
  <si>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</si>
  <si>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</si>
  <si>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</si>
  <si>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</si>
  <si>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</si>
  <si>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</si>
  <si>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</si>
  <si>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</si>
  <si>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</si>
  <si>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Основное мероприятие 3.18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</si>
  <si>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</si>
  <si>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</si>
  <si>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</si>
  <si>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</si>
  <si>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</si>
  <si>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</si>
  <si>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</si>
  <si>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</si>
  <si>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04 4 4А 00000</t>
  </si>
  <si>
    <t>0447204</t>
  </si>
  <si>
    <t>Основное мероприятие 4.2.</t>
  </si>
  <si>
    <t xml:space="preserve">4.1.1. Обеспечение деятельности лагерей с дневным пребыванием детей 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</si>
  <si>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</si>
  <si>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</si>
  <si>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</si>
  <si>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</si>
  <si>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</si>
  <si>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</si>
  <si>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</si>
  <si>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</si>
  <si>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</si>
  <si>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</si>
  <si>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</si>
  <si>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</si>
  <si>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</si>
  <si>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</si>
  <si>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</si>
  <si>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</si>
  <si>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</si>
  <si>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</si>
  <si>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</si>
  <si>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</si>
  <si>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</si>
  <si>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</si>
  <si>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</si>
  <si>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</si>
  <si>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</si>
  <si>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</si>
  <si>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к Муниципальной программе "Развитие образования в Княжпогостском районе"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</si>
  <si>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</si>
  <si>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</si>
  <si>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200           350</t>
  </si>
  <si>
    <t xml:space="preserve">"Приложение 4                                                          </t>
  </si>
  <si>
    <t xml:space="preserve">Приложение 1                                                                                                                                                                                        </t>
  </si>
  <si>
    <t>к постановлению администрации МР "Княжпогостский" от 05.05.2016 г. № 137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</si>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</sst>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7"/>
  <sheetViews>
    <sheetView tabSelected="1" zoomScaleNormal="100" workbookViewId="0">
      <selection activeCell="G83" sqref="G83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7" width="8.85546875" style="1"/>
    <col min="8" max="8" width="13.28515625" style="1" customWidth="1"/>
    <col min="9" max="10" width="11" style="1" customWidth="1"/>
    <col min="11" max="11" width="11" style="27" customWidth="1"/>
    <col min="12" max="13" width="11" style="1" customWidth="1"/>
    <col min="14" max="16384" width="8.85546875" style="1"/>
  </cols>
  <sheetData>
    <row r="1" spans="1:13" ht="29.25" customHeight="1">
      <c r="J1" s="33" t="s">
        <v>212</v>
      </c>
      <c r="K1" s="33"/>
      <c r="L1" s="33"/>
      <c r="M1" s="33"/>
    </row>
    <row r="2" spans="1:13" ht="29.25" customHeight="1">
      <c r="J2" s="33" t="s">
        <v>213</v>
      </c>
      <c r="K2" s="33"/>
      <c r="L2" s="33"/>
      <c r="M2" s="33"/>
    </row>
    <row r="3" spans="1:13" ht="35.25" customHeight="1">
      <c r="J3" s="34" t="s">
        <v>211</v>
      </c>
      <c r="K3" s="34"/>
      <c r="L3" s="34"/>
      <c r="M3" s="34"/>
    </row>
    <row r="4" spans="1:13" ht="47.25" customHeight="1">
      <c r="J4" s="38" t="s">
        <v>207</v>
      </c>
      <c r="K4" s="38"/>
      <c r="L4" s="38"/>
      <c r="M4" s="38"/>
    </row>
    <row r="5" spans="1:13" s="3" customFormat="1">
      <c r="A5" s="39" t="s">
        <v>0</v>
      </c>
      <c r="B5" s="39" t="s">
        <v>1</v>
      </c>
      <c r="C5" s="39" t="s">
        <v>2</v>
      </c>
      <c r="D5" s="35" t="s">
        <v>3</v>
      </c>
      <c r="E5" s="36"/>
      <c r="F5" s="36"/>
      <c r="G5" s="37"/>
      <c r="H5" s="35" t="s">
        <v>8</v>
      </c>
      <c r="I5" s="36"/>
      <c r="J5" s="36"/>
      <c r="K5" s="36"/>
      <c r="L5" s="36"/>
      <c r="M5" s="37"/>
    </row>
    <row r="6" spans="1:13" s="3" customFormat="1">
      <c r="A6" s="40"/>
      <c r="B6" s="40"/>
      <c r="C6" s="40"/>
      <c r="D6" s="2" t="s">
        <v>4</v>
      </c>
      <c r="E6" s="2" t="s">
        <v>5</v>
      </c>
      <c r="F6" s="2" t="s">
        <v>6</v>
      </c>
      <c r="G6" s="2" t="s">
        <v>7</v>
      </c>
      <c r="H6" s="4" t="s">
        <v>9</v>
      </c>
      <c r="I6" s="5">
        <v>2014</v>
      </c>
      <c r="J6" s="5">
        <v>2015</v>
      </c>
      <c r="K6" s="24">
        <v>2016</v>
      </c>
      <c r="L6" s="5">
        <v>2017</v>
      </c>
      <c r="M6" s="5">
        <v>2018</v>
      </c>
    </row>
    <row r="7" spans="1:13" s="6" customFormat="1" ht="57">
      <c r="A7" s="9" t="s">
        <v>10</v>
      </c>
      <c r="B7" s="9" t="s">
        <v>11</v>
      </c>
      <c r="C7" s="9" t="s">
        <v>12</v>
      </c>
      <c r="D7" s="11">
        <v>975</v>
      </c>
      <c r="E7" s="11"/>
      <c r="F7" s="13" t="s">
        <v>13</v>
      </c>
      <c r="G7" s="11"/>
      <c r="H7" s="7">
        <f>SUM(I7:M7)</f>
        <v>1829933.1</v>
      </c>
      <c r="I7" s="7">
        <f>I8+I26+I49+I74+I79+I84</f>
        <v>386844.49999999994</v>
      </c>
      <c r="J7" s="7">
        <f t="shared" ref="J7:M7" si="0">J8+J26+J49+J74+J79+J84</f>
        <v>390549</v>
      </c>
      <c r="K7" s="25">
        <f t="shared" si="0"/>
        <v>359333.19999999995</v>
      </c>
      <c r="L7" s="7">
        <f t="shared" si="0"/>
        <v>346962</v>
      </c>
      <c r="M7" s="7">
        <f t="shared" si="0"/>
        <v>346244.4</v>
      </c>
    </row>
    <row r="8" spans="1:13" s="18" customFormat="1" ht="90">
      <c r="A8" s="15" t="s">
        <v>14</v>
      </c>
      <c r="B8" s="15" t="s">
        <v>15</v>
      </c>
      <c r="C8" s="15" t="s">
        <v>16</v>
      </c>
      <c r="D8" s="16"/>
      <c r="E8" s="16"/>
      <c r="F8" s="17" t="s">
        <v>17</v>
      </c>
      <c r="G8" s="16"/>
      <c r="H8" s="22">
        <f>SUM(I8:M8)</f>
        <v>616894.30000000005</v>
      </c>
      <c r="I8" s="22">
        <f>I10+I11+I12+I13+I14+I16+I17+I18+I19+I21+I22+I23+I24+I25</f>
        <v>140952.1</v>
      </c>
      <c r="J8" s="22">
        <f t="shared" ref="J8:M8" si="1">J10+J11+J12+J13+J14+J16+J17+J18+J19+J21+J22+J23+J24+J25</f>
        <v>119768.20000000003</v>
      </c>
      <c r="K8" s="22">
        <f t="shared" si="1"/>
        <v>120488.4</v>
      </c>
      <c r="L8" s="22">
        <f t="shared" si="1"/>
        <v>117758.7</v>
      </c>
      <c r="M8" s="22">
        <f t="shared" si="1"/>
        <v>117926.9</v>
      </c>
    </row>
    <row r="9" spans="1:13" ht="30.75" customHeight="1">
      <c r="A9" s="10" t="s">
        <v>18</v>
      </c>
      <c r="B9" s="28" t="s">
        <v>19</v>
      </c>
      <c r="C9" s="29"/>
      <c r="D9" s="12"/>
      <c r="E9" s="12"/>
      <c r="F9" s="14"/>
      <c r="G9" s="12"/>
      <c r="H9" s="8"/>
      <c r="I9" s="8"/>
      <c r="J9" s="8"/>
      <c r="K9" s="26"/>
      <c r="L9" s="8"/>
      <c r="M9" s="8"/>
    </row>
    <row r="10" spans="1:13" ht="84.75" customHeight="1">
      <c r="A10" s="30" t="s">
        <v>20</v>
      </c>
      <c r="B10" s="10" t="s">
        <v>21</v>
      </c>
      <c r="C10" s="21" t="s">
        <v>12</v>
      </c>
      <c r="D10" s="12">
        <v>975</v>
      </c>
      <c r="E10" s="19" t="s">
        <v>22</v>
      </c>
      <c r="F10" s="20" t="s">
        <v>23</v>
      </c>
      <c r="G10" s="19" t="s">
        <v>24</v>
      </c>
      <c r="H10" s="8">
        <f>SUM(I10:M10)</f>
        <v>188056.5</v>
      </c>
      <c r="I10" s="8">
        <v>40844.6</v>
      </c>
      <c r="J10" s="8">
        <v>34832.400000000001</v>
      </c>
      <c r="K10" s="26">
        <f>37819.7-500</f>
        <v>37319.699999999997</v>
      </c>
      <c r="L10" s="8">
        <v>37529.9</v>
      </c>
      <c r="M10" s="8">
        <v>37529.9</v>
      </c>
    </row>
    <row r="11" spans="1:13" ht="85.5" customHeight="1">
      <c r="A11" s="31"/>
      <c r="B11" s="10" t="s">
        <v>25</v>
      </c>
      <c r="C11" s="21" t="s">
        <v>12</v>
      </c>
      <c r="D11" s="12">
        <v>975</v>
      </c>
      <c r="E11" s="19" t="s">
        <v>22</v>
      </c>
      <c r="F11" s="20" t="s">
        <v>32</v>
      </c>
      <c r="G11" s="19" t="s">
        <v>24</v>
      </c>
      <c r="H11" s="8">
        <f>SUM(I11:M11)</f>
        <v>384562.5</v>
      </c>
      <c r="I11" s="8">
        <v>92730.4</v>
      </c>
      <c r="J11" s="8">
        <v>72773.3</v>
      </c>
      <c r="K11" s="26">
        <f>77019.6-4000</f>
        <v>73019.600000000006</v>
      </c>
      <c r="L11" s="8">
        <v>73019.600000000006</v>
      </c>
      <c r="M11" s="8">
        <v>73019.600000000006</v>
      </c>
    </row>
    <row r="12" spans="1:13" ht="45">
      <c r="A12" s="30" t="s">
        <v>28</v>
      </c>
      <c r="B12" s="10" t="s">
        <v>214</v>
      </c>
      <c r="C12" s="10" t="s">
        <v>12</v>
      </c>
      <c r="D12" s="12"/>
      <c r="E12" s="19"/>
      <c r="F12" s="20"/>
      <c r="G12" s="19"/>
      <c r="H12" s="8">
        <f t="shared" ref="H12:H48" si="2">SUM(I12:M12)</f>
        <v>0</v>
      </c>
      <c r="I12" s="8">
        <v>0</v>
      </c>
      <c r="J12" s="8">
        <v>0</v>
      </c>
      <c r="K12" s="26">
        <v>0</v>
      </c>
      <c r="L12" s="8">
        <v>0</v>
      </c>
      <c r="M12" s="8">
        <v>0</v>
      </c>
    </row>
    <row r="13" spans="1:13" ht="105">
      <c r="A13" s="31"/>
      <c r="B13" s="10" t="s">
        <v>26</v>
      </c>
      <c r="C13" s="10" t="s">
        <v>12</v>
      </c>
      <c r="D13" s="12">
        <v>975</v>
      </c>
      <c r="E13" s="19" t="s">
        <v>22</v>
      </c>
      <c r="F13" s="20" t="s">
        <v>27</v>
      </c>
      <c r="G13" s="19" t="s">
        <v>24</v>
      </c>
      <c r="H13" s="8">
        <f t="shared" si="2"/>
        <v>103.2</v>
      </c>
      <c r="I13" s="8">
        <v>103.2</v>
      </c>
      <c r="J13" s="8">
        <v>0</v>
      </c>
      <c r="K13" s="26">
        <v>0</v>
      </c>
      <c r="L13" s="8">
        <v>0</v>
      </c>
      <c r="M13" s="8">
        <v>0</v>
      </c>
    </row>
    <row r="14" spans="1:13" ht="150">
      <c r="A14" s="10" t="s">
        <v>29</v>
      </c>
      <c r="B14" s="10" t="s">
        <v>30</v>
      </c>
      <c r="C14" s="10" t="s">
        <v>12</v>
      </c>
      <c r="D14" s="12">
        <v>975</v>
      </c>
      <c r="E14" s="19" t="s">
        <v>149</v>
      </c>
      <c r="F14" s="20" t="s">
        <v>31</v>
      </c>
      <c r="G14" s="19" t="s">
        <v>24</v>
      </c>
      <c r="H14" s="8">
        <f t="shared" si="2"/>
        <v>22765.699999999997</v>
      </c>
      <c r="I14" s="8">
        <v>2540.1</v>
      </c>
      <c r="J14" s="8">
        <v>5781.6</v>
      </c>
      <c r="K14" s="26">
        <v>4595.3999999999996</v>
      </c>
      <c r="L14" s="8">
        <v>4840.2</v>
      </c>
      <c r="M14" s="8">
        <v>5008.3999999999996</v>
      </c>
    </row>
    <row r="15" spans="1:13" ht="30.75" customHeight="1">
      <c r="A15" s="10" t="s">
        <v>18</v>
      </c>
      <c r="B15" s="28" t="s">
        <v>33</v>
      </c>
      <c r="C15" s="29"/>
      <c r="D15" s="12"/>
      <c r="E15" s="19"/>
      <c r="F15" s="20"/>
      <c r="G15" s="19"/>
      <c r="H15" s="8"/>
      <c r="I15" s="8"/>
      <c r="J15" s="8"/>
      <c r="K15" s="26"/>
      <c r="L15" s="8"/>
      <c r="M15" s="8"/>
    </row>
    <row r="16" spans="1:13" ht="45">
      <c r="A16" s="10" t="s">
        <v>34</v>
      </c>
      <c r="B16" s="10" t="s">
        <v>35</v>
      </c>
      <c r="C16" s="10" t="s">
        <v>12</v>
      </c>
      <c r="D16" s="12">
        <v>975</v>
      </c>
      <c r="E16" s="19" t="s">
        <v>22</v>
      </c>
      <c r="F16" s="20" t="s">
        <v>36</v>
      </c>
      <c r="G16" s="19" t="s">
        <v>24</v>
      </c>
      <c r="H16" s="8">
        <f t="shared" si="2"/>
        <v>7199.1</v>
      </c>
      <c r="I16" s="8">
        <v>0</v>
      </c>
      <c r="J16" s="8">
        <v>2996.8</v>
      </c>
      <c r="K16" s="26">
        <v>4202.3</v>
      </c>
      <c r="L16" s="8">
        <v>0</v>
      </c>
      <c r="M16" s="8">
        <v>0</v>
      </c>
    </row>
    <row r="17" spans="1:13" ht="45">
      <c r="A17" s="10" t="s">
        <v>37</v>
      </c>
      <c r="B17" s="10" t="s">
        <v>38</v>
      </c>
      <c r="C17" s="10" t="s">
        <v>12</v>
      </c>
      <c r="D17" s="12">
        <v>975</v>
      </c>
      <c r="E17" s="19" t="s">
        <v>22</v>
      </c>
      <c r="F17" s="20" t="s">
        <v>39</v>
      </c>
      <c r="G17" s="19" t="s">
        <v>24</v>
      </c>
      <c r="H17" s="8">
        <f t="shared" si="2"/>
        <v>3945</v>
      </c>
      <c r="I17" s="8">
        <v>725</v>
      </c>
      <c r="J17" s="8">
        <v>730</v>
      </c>
      <c r="K17" s="26">
        <f>860-90</f>
        <v>770</v>
      </c>
      <c r="L17" s="8">
        <v>860</v>
      </c>
      <c r="M17" s="8">
        <v>860</v>
      </c>
    </row>
    <row r="18" spans="1:13" ht="60">
      <c r="A18" s="30" t="s">
        <v>42</v>
      </c>
      <c r="B18" s="10" t="s">
        <v>40</v>
      </c>
      <c r="C18" s="10" t="s">
        <v>12</v>
      </c>
      <c r="D18" s="12">
        <v>975</v>
      </c>
      <c r="E18" s="19" t="s">
        <v>22</v>
      </c>
      <c r="F18" s="20" t="s">
        <v>43</v>
      </c>
      <c r="G18" s="19" t="s">
        <v>24</v>
      </c>
      <c r="H18" s="8">
        <f t="shared" si="2"/>
        <v>5148.3999999999996</v>
      </c>
      <c r="I18" s="8">
        <v>865.4</v>
      </c>
      <c r="J18" s="8">
        <v>2124.6</v>
      </c>
      <c r="K18" s="26">
        <f>1008.7-33.2-817.1</f>
        <v>158.39999999999998</v>
      </c>
      <c r="L18" s="8">
        <v>1000</v>
      </c>
      <c r="M18" s="8">
        <v>1000</v>
      </c>
    </row>
    <row r="19" spans="1:13" ht="60">
      <c r="A19" s="31"/>
      <c r="B19" s="10" t="s">
        <v>41</v>
      </c>
      <c r="C19" s="10" t="s">
        <v>12</v>
      </c>
      <c r="D19" s="12">
        <v>975</v>
      </c>
      <c r="E19" s="19" t="s">
        <v>22</v>
      </c>
      <c r="F19" s="20" t="s">
        <v>44</v>
      </c>
      <c r="G19" s="19" t="s">
        <v>24</v>
      </c>
      <c r="H19" s="8">
        <f t="shared" si="2"/>
        <v>236.9</v>
      </c>
      <c r="I19" s="8">
        <v>236.9</v>
      </c>
      <c r="J19" s="8">
        <v>0</v>
      </c>
      <c r="K19" s="26">
        <v>0</v>
      </c>
      <c r="L19" s="8">
        <v>0</v>
      </c>
      <c r="M19" s="8">
        <v>0</v>
      </c>
    </row>
    <row r="20" spans="1:13" ht="30.75" customHeight="1">
      <c r="A20" s="10" t="s">
        <v>18</v>
      </c>
      <c r="B20" s="28" t="s">
        <v>45</v>
      </c>
      <c r="C20" s="29"/>
      <c r="D20" s="12"/>
      <c r="E20" s="19"/>
      <c r="F20" s="20"/>
      <c r="G20" s="19"/>
      <c r="H20" s="8"/>
      <c r="I20" s="8"/>
      <c r="J20" s="8"/>
      <c r="K20" s="26"/>
      <c r="L20" s="8"/>
      <c r="M20" s="8"/>
    </row>
    <row r="21" spans="1:13" ht="74.25" customHeight="1">
      <c r="A21" s="10" t="s">
        <v>46</v>
      </c>
      <c r="B21" s="10" t="s">
        <v>47</v>
      </c>
      <c r="C21" s="10" t="s">
        <v>12</v>
      </c>
      <c r="D21" s="12">
        <v>975</v>
      </c>
      <c r="E21" s="19" t="s">
        <v>22</v>
      </c>
      <c r="F21" s="20" t="s">
        <v>48</v>
      </c>
      <c r="G21" s="19" t="s">
        <v>52</v>
      </c>
      <c r="H21" s="8">
        <f t="shared" si="2"/>
        <v>75</v>
      </c>
      <c r="I21" s="8">
        <v>15</v>
      </c>
      <c r="J21" s="8">
        <v>15</v>
      </c>
      <c r="K21" s="26">
        <v>15</v>
      </c>
      <c r="L21" s="8">
        <v>15</v>
      </c>
      <c r="M21" s="8">
        <v>15</v>
      </c>
    </row>
    <row r="22" spans="1:13" ht="151.5" customHeight="1">
      <c r="A22" s="10" t="s">
        <v>49</v>
      </c>
      <c r="B22" s="10" t="s">
        <v>50</v>
      </c>
      <c r="C22" s="10" t="s">
        <v>12</v>
      </c>
      <c r="D22" s="12">
        <v>975</v>
      </c>
      <c r="E22" s="19" t="s">
        <v>22</v>
      </c>
      <c r="F22" s="20" t="s">
        <v>51</v>
      </c>
      <c r="G22" s="19" t="s">
        <v>53</v>
      </c>
      <c r="H22" s="8">
        <f t="shared" si="2"/>
        <v>1774</v>
      </c>
      <c r="I22" s="8">
        <v>386</v>
      </c>
      <c r="J22" s="8">
        <v>310</v>
      </c>
      <c r="K22" s="26">
        <f>386-80</f>
        <v>306</v>
      </c>
      <c r="L22" s="8">
        <v>386</v>
      </c>
      <c r="M22" s="8">
        <v>386</v>
      </c>
    </row>
    <row r="23" spans="1:13" ht="45">
      <c r="A23" s="10" t="s">
        <v>55</v>
      </c>
      <c r="B23" s="10" t="s">
        <v>35</v>
      </c>
      <c r="C23" s="10" t="s">
        <v>12</v>
      </c>
      <c r="D23" s="12">
        <v>975</v>
      </c>
      <c r="E23" s="19" t="s">
        <v>22</v>
      </c>
      <c r="F23" s="20" t="s">
        <v>54</v>
      </c>
      <c r="G23" s="19" t="s">
        <v>24</v>
      </c>
      <c r="H23" s="8">
        <f t="shared" si="2"/>
        <v>1994.7</v>
      </c>
      <c r="I23" s="8">
        <v>1994.7</v>
      </c>
      <c r="J23" s="8">
        <v>0</v>
      </c>
      <c r="K23" s="26">
        <v>0</v>
      </c>
      <c r="L23" s="8">
        <v>0</v>
      </c>
      <c r="M23" s="8">
        <v>0</v>
      </c>
    </row>
    <row r="24" spans="1:13" ht="45">
      <c r="A24" s="10" t="s">
        <v>56</v>
      </c>
      <c r="B24" s="10" t="s">
        <v>57</v>
      </c>
      <c r="C24" s="10" t="s">
        <v>12</v>
      </c>
      <c r="D24" s="12">
        <v>975</v>
      </c>
      <c r="E24" s="19" t="s">
        <v>22</v>
      </c>
      <c r="F24" s="20" t="s">
        <v>58</v>
      </c>
      <c r="G24" s="19" t="s">
        <v>24</v>
      </c>
      <c r="H24" s="8">
        <f t="shared" si="2"/>
        <v>628.20000000000005</v>
      </c>
      <c r="I24" s="8">
        <v>510.8</v>
      </c>
      <c r="J24" s="8">
        <v>117.4</v>
      </c>
      <c r="K24" s="26">
        <v>0</v>
      </c>
      <c r="L24" s="8">
        <v>0</v>
      </c>
      <c r="M24" s="8">
        <v>0</v>
      </c>
    </row>
    <row r="25" spans="1:13" ht="45">
      <c r="A25" s="10" t="s">
        <v>59</v>
      </c>
      <c r="B25" s="10" t="s">
        <v>60</v>
      </c>
      <c r="C25" s="10" t="s">
        <v>12</v>
      </c>
      <c r="D25" s="12">
        <v>975</v>
      </c>
      <c r="E25" s="19" t="s">
        <v>22</v>
      </c>
      <c r="F25" s="20" t="s">
        <v>61</v>
      </c>
      <c r="G25" s="19" t="s">
        <v>24</v>
      </c>
      <c r="H25" s="8">
        <f t="shared" si="2"/>
        <v>405.1</v>
      </c>
      <c r="I25" s="8">
        <v>0</v>
      </c>
      <c r="J25" s="8">
        <v>87.1</v>
      </c>
      <c r="K25" s="26">
        <f>108-6</f>
        <v>102</v>
      </c>
      <c r="L25" s="8">
        <v>108</v>
      </c>
      <c r="M25" s="8">
        <v>108</v>
      </c>
    </row>
    <row r="26" spans="1:13" ht="90">
      <c r="A26" s="15" t="s">
        <v>62</v>
      </c>
      <c r="B26" s="15" t="s">
        <v>63</v>
      </c>
      <c r="C26" s="15" t="s">
        <v>16</v>
      </c>
      <c r="D26" s="16"/>
      <c r="E26" s="16"/>
      <c r="F26" s="17" t="s">
        <v>64</v>
      </c>
      <c r="G26" s="16"/>
      <c r="H26" s="22">
        <f>SUM(I26:M26)</f>
        <v>1016066.2000000001</v>
      </c>
      <c r="I26" s="22">
        <f>I27+I28+I29+I30+I31+I32+I33+I34+I35+I36+I37+I38+I39+I40+I41+I42+I44+I45+I46+I48</f>
        <v>204702.49999999997</v>
      </c>
      <c r="J26" s="23">
        <f t="shared" ref="J26:M26" si="3">J27+J28+J29+J30+J31+J32+J33+J34+J35+J36+J37+J38+J39+J40+J41+J42+J44+J45+J46+J48</f>
        <v>227518.4</v>
      </c>
      <c r="K26" s="22">
        <f t="shared" si="3"/>
        <v>201200.69999999998</v>
      </c>
      <c r="L26" s="22">
        <f t="shared" si="3"/>
        <v>191765.2</v>
      </c>
      <c r="M26" s="22">
        <f t="shared" si="3"/>
        <v>190879.40000000002</v>
      </c>
    </row>
    <row r="27" spans="1:13" ht="60">
      <c r="A27" s="30" t="s">
        <v>67</v>
      </c>
      <c r="B27" s="10" t="s">
        <v>65</v>
      </c>
      <c r="C27" s="10" t="s">
        <v>12</v>
      </c>
      <c r="D27" s="12">
        <v>975</v>
      </c>
      <c r="E27" s="19" t="s">
        <v>22</v>
      </c>
      <c r="F27" s="20" t="s">
        <v>68</v>
      </c>
      <c r="G27" s="19" t="s">
        <v>24</v>
      </c>
      <c r="H27" s="8">
        <f t="shared" si="2"/>
        <v>219098.6</v>
      </c>
      <c r="I27" s="8">
        <v>42550</v>
      </c>
      <c r="J27" s="8">
        <v>38472.800000000003</v>
      </c>
      <c r="K27" s="26">
        <f>46358.6-1000</f>
        <v>45358.6</v>
      </c>
      <c r="L27" s="8">
        <v>46358.6</v>
      </c>
      <c r="M27" s="8">
        <v>46358.6</v>
      </c>
    </row>
    <row r="28" spans="1:13" ht="85.5" customHeight="1">
      <c r="A28" s="31"/>
      <c r="B28" s="10" t="s">
        <v>66</v>
      </c>
      <c r="C28" s="10" t="s">
        <v>12</v>
      </c>
      <c r="D28" s="12">
        <v>975</v>
      </c>
      <c r="E28" s="19" t="s">
        <v>22</v>
      </c>
      <c r="F28" s="20" t="s">
        <v>69</v>
      </c>
      <c r="G28" s="19" t="s">
        <v>24</v>
      </c>
      <c r="H28" s="8">
        <f t="shared" si="2"/>
        <v>709568.59999999986</v>
      </c>
      <c r="I28" s="8">
        <v>141469.29999999999</v>
      </c>
      <c r="J28" s="8">
        <v>149482.4</v>
      </c>
      <c r="K28" s="26">
        <f>144539.5-3397.4</f>
        <v>141142.1</v>
      </c>
      <c r="L28" s="8">
        <v>139210.6</v>
      </c>
      <c r="M28" s="8">
        <v>138264.20000000001</v>
      </c>
    </row>
    <row r="29" spans="1:13" ht="165">
      <c r="A29" s="10" t="s">
        <v>67</v>
      </c>
      <c r="B29" s="10" t="s">
        <v>70</v>
      </c>
      <c r="C29" s="10" t="s">
        <v>12</v>
      </c>
      <c r="D29" s="12">
        <v>975</v>
      </c>
      <c r="E29" s="19" t="s">
        <v>149</v>
      </c>
      <c r="F29" s="20" t="s">
        <v>71</v>
      </c>
      <c r="G29" s="19" t="s">
        <v>24</v>
      </c>
      <c r="H29" s="8">
        <f t="shared" si="2"/>
        <v>2817.7</v>
      </c>
      <c r="I29" s="8">
        <v>375.8</v>
      </c>
      <c r="J29" s="8">
        <v>569</v>
      </c>
      <c r="K29" s="26">
        <v>584.1</v>
      </c>
      <c r="L29" s="8">
        <v>614.1</v>
      </c>
      <c r="M29" s="8">
        <v>674.7</v>
      </c>
    </row>
    <row r="30" spans="1:13" ht="45">
      <c r="A30" s="10" t="s">
        <v>72</v>
      </c>
      <c r="B30" s="10" t="s">
        <v>60</v>
      </c>
      <c r="C30" s="10" t="s">
        <v>12</v>
      </c>
      <c r="D30" s="12">
        <v>975</v>
      </c>
      <c r="E30" s="19" t="s">
        <v>22</v>
      </c>
      <c r="F30" s="20" t="s">
        <v>73</v>
      </c>
      <c r="G30" s="19" t="s">
        <v>24</v>
      </c>
      <c r="H30" s="8">
        <f t="shared" si="2"/>
        <v>6328.3000000000011</v>
      </c>
      <c r="I30" s="8">
        <v>1232.5999999999999</v>
      </c>
      <c r="J30" s="8">
        <v>1180.2</v>
      </c>
      <c r="K30" s="26">
        <f>1314.1-26.8</f>
        <v>1287.3</v>
      </c>
      <c r="L30" s="8">
        <v>1314.1</v>
      </c>
      <c r="M30" s="8">
        <v>1314.1</v>
      </c>
    </row>
    <row r="31" spans="1:13" ht="45">
      <c r="A31" s="30" t="s">
        <v>74</v>
      </c>
      <c r="B31" s="10" t="s">
        <v>75</v>
      </c>
      <c r="C31" s="10" t="s">
        <v>12</v>
      </c>
      <c r="D31" s="12">
        <v>975</v>
      </c>
      <c r="E31" s="19" t="s">
        <v>22</v>
      </c>
      <c r="F31" s="20" t="s">
        <v>77</v>
      </c>
      <c r="G31" s="19" t="s">
        <v>24</v>
      </c>
      <c r="H31" s="8">
        <f t="shared" si="2"/>
        <v>10342.299999999999</v>
      </c>
      <c r="I31" s="8">
        <v>964.4</v>
      </c>
      <c r="J31" s="8">
        <v>3377.9</v>
      </c>
      <c r="K31" s="26">
        <v>2000</v>
      </c>
      <c r="L31" s="8">
        <v>2000</v>
      </c>
      <c r="M31" s="8">
        <v>2000</v>
      </c>
    </row>
    <row r="32" spans="1:13" ht="60">
      <c r="A32" s="31"/>
      <c r="B32" s="10" t="s">
        <v>76</v>
      </c>
      <c r="C32" s="10" t="s">
        <v>12</v>
      </c>
      <c r="D32" s="12">
        <v>975</v>
      </c>
      <c r="E32" s="19" t="s">
        <v>22</v>
      </c>
      <c r="F32" s="20" t="s">
        <v>78</v>
      </c>
      <c r="G32" s="19" t="s">
        <v>24</v>
      </c>
      <c r="H32" s="8">
        <f t="shared" si="2"/>
        <v>11078</v>
      </c>
      <c r="I32" s="8">
        <v>0</v>
      </c>
      <c r="J32" s="8">
        <v>11078</v>
      </c>
      <c r="K32" s="26">
        <v>0</v>
      </c>
      <c r="L32" s="8">
        <v>0</v>
      </c>
      <c r="M32" s="8">
        <v>0</v>
      </c>
    </row>
    <row r="33" spans="1:13" ht="45">
      <c r="A33" s="10" t="s">
        <v>81</v>
      </c>
      <c r="B33" s="10" t="s">
        <v>79</v>
      </c>
      <c r="C33" s="10" t="s">
        <v>12</v>
      </c>
      <c r="D33" s="12">
        <v>975</v>
      </c>
      <c r="E33" s="19" t="s">
        <v>22</v>
      </c>
      <c r="F33" s="20" t="s">
        <v>80</v>
      </c>
      <c r="G33" s="19" t="s">
        <v>24</v>
      </c>
      <c r="H33" s="8">
        <f t="shared" si="2"/>
        <v>20800</v>
      </c>
      <c r="I33" s="8">
        <v>6540.9</v>
      </c>
      <c r="J33" s="8">
        <v>11784.1</v>
      </c>
      <c r="K33" s="26">
        <v>2475</v>
      </c>
      <c r="L33" s="8">
        <v>0</v>
      </c>
      <c r="M33" s="8">
        <v>0</v>
      </c>
    </row>
    <row r="34" spans="1:13" ht="60">
      <c r="A34" s="30" t="s">
        <v>82</v>
      </c>
      <c r="B34" s="10" t="s">
        <v>83</v>
      </c>
      <c r="C34" s="10" t="s">
        <v>12</v>
      </c>
      <c r="D34" s="12">
        <v>975</v>
      </c>
      <c r="E34" s="19" t="s">
        <v>22</v>
      </c>
      <c r="F34" s="20" t="s">
        <v>85</v>
      </c>
      <c r="G34" s="19" t="s">
        <v>24</v>
      </c>
      <c r="H34" s="8">
        <f t="shared" si="2"/>
        <v>5552.2</v>
      </c>
      <c r="I34" s="8">
        <v>2868.4</v>
      </c>
      <c r="J34" s="8">
        <v>1546.8</v>
      </c>
      <c r="K34" s="26">
        <f>354+75</f>
        <v>429</v>
      </c>
      <c r="L34" s="8">
        <v>354</v>
      </c>
      <c r="M34" s="8">
        <v>354</v>
      </c>
    </row>
    <row r="35" spans="1:13" ht="60">
      <c r="A35" s="31"/>
      <c r="B35" s="10" t="s">
        <v>84</v>
      </c>
      <c r="C35" s="10" t="s">
        <v>12</v>
      </c>
      <c r="D35" s="12">
        <v>975</v>
      </c>
      <c r="E35" s="19" t="s">
        <v>22</v>
      </c>
      <c r="F35" s="20" t="s">
        <v>78</v>
      </c>
      <c r="G35" s="19" t="s">
        <v>24</v>
      </c>
      <c r="H35" s="8">
        <f t="shared" si="2"/>
        <v>165.1</v>
      </c>
      <c r="I35" s="8">
        <v>165.1</v>
      </c>
      <c r="J35" s="8">
        <v>0</v>
      </c>
      <c r="K35" s="26">
        <v>0</v>
      </c>
      <c r="L35" s="8">
        <v>0</v>
      </c>
      <c r="M35" s="8">
        <v>0</v>
      </c>
    </row>
    <row r="36" spans="1:13" ht="45">
      <c r="A36" s="10" t="s">
        <v>86</v>
      </c>
      <c r="B36" s="10" t="s">
        <v>87</v>
      </c>
      <c r="C36" s="10" t="s">
        <v>12</v>
      </c>
      <c r="D36" s="12">
        <v>975</v>
      </c>
      <c r="E36" s="19" t="s">
        <v>22</v>
      </c>
      <c r="F36" s="20" t="s">
        <v>88</v>
      </c>
      <c r="G36" s="19" t="s">
        <v>24</v>
      </c>
      <c r="H36" s="8">
        <f t="shared" si="2"/>
        <v>5970</v>
      </c>
      <c r="I36" s="8">
        <v>1160</v>
      </c>
      <c r="J36" s="8">
        <v>1195</v>
      </c>
      <c r="K36" s="26">
        <f>1255-150</f>
        <v>1105</v>
      </c>
      <c r="L36" s="8">
        <v>1255</v>
      </c>
      <c r="M36" s="8">
        <v>1255</v>
      </c>
    </row>
    <row r="37" spans="1:13" ht="90">
      <c r="A37" s="10" t="s">
        <v>89</v>
      </c>
      <c r="B37" s="10" t="s">
        <v>90</v>
      </c>
      <c r="C37" s="10" t="s">
        <v>12</v>
      </c>
      <c r="D37" s="12">
        <v>975</v>
      </c>
      <c r="E37" s="19" t="s">
        <v>22</v>
      </c>
      <c r="F37" s="20" t="s">
        <v>91</v>
      </c>
      <c r="G37" s="19" t="s">
        <v>92</v>
      </c>
      <c r="H37" s="8">
        <f t="shared" si="2"/>
        <v>0</v>
      </c>
      <c r="I37" s="8">
        <v>0</v>
      </c>
      <c r="J37" s="8">
        <v>0</v>
      </c>
      <c r="K37" s="26">
        <v>0</v>
      </c>
      <c r="L37" s="8">
        <v>0</v>
      </c>
      <c r="M37" s="8">
        <v>0</v>
      </c>
    </row>
    <row r="38" spans="1:13" ht="45">
      <c r="A38" s="10" t="s">
        <v>93</v>
      </c>
      <c r="B38" s="10" t="s">
        <v>75</v>
      </c>
      <c r="C38" s="10" t="s">
        <v>12</v>
      </c>
      <c r="D38" s="12">
        <v>975</v>
      </c>
      <c r="E38" s="19" t="s">
        <v>22</v>
      </c>
      <c r="F38" s="20" t="s">
        <v>94</v>
      </c>
      <c r="G38" s="19" t="s">
        <v>24</v>
      </c>
      <c r="H38" s="8">
        <f t="shared" si="2"/>
        <v>0</v>
      </c>
      <c r="I38" s="8">
        <v>0</v>
      </c>
      <c r="J38" s="8">
        <v>0</v>
      </c>
      <c r="K38" s="26">
        <v>0</v>
      </c>
      <c r="L38" s="8">
        <v>0</v>
      </c>
      <c r="M38" s="8">
        <v>0</v>
      </c>
    </row>
    <row r="39" spans="1:13" ht="45">
      <c r="A39" s="10" t="s">
        <v>95</v>
      </c>
      <c r="B39" s="10" t="s">
        <v>96</v>
      </c>
      <c r="C39" s="10" t="s">
        <v>12</v>
      </c>
      <c r="D39" s="12">
        <v>975</v>
      </c>
      <c r="E39" s="19" t="s">
        <v>22</v>
      </c>
      <c r="F39" s="20" t="s">
        <v>97</v>
      </c>
      <c r="G39" s="19" t="s">
        <v>52</v>
      </c>
      <c r="H39" s="8">
        <f t="shared" si="2"/>
        <v>93</v>
      </c>
      <c r="I39" s="8">
        <v>18.899999999999999</v>
      </c>
      <c r="J39" s="8">
        <v>17.399999999999999</v>
      </c>
      <c r="K39" s="26">
        <v>18.899999999999999</v>
      </c>
      <c r="L39" s="8">
        <v>18.899999999999999</v>
      </c>
      <c r="M39" s="8">
        <v>18.899999999999999</v>
      </c>
    </row>
    <row r="40" spans="1:13" ht="45">
      <c r="A40" s="10" t="s">
        <v>98</v>
      </c>
      <c r="B40" s="10" t="s">
        <v>99</v>
      </c>
      <c r="C40" s="10" t="s">
        <v>12</v>
      </c>
      <c r="D40" s="12">
        <v>975</v>
      </c>
      <c r="E40" s="19" t="s">
        <v>22</v>
      </c>
      <c r="F40" s="20" t="s">
        <v>100</v>
      </c>
      <c r="G40" s="19" t="s">
        <v>52</v>
      </c>
      <c r="H40" s="8">
        <f t="shared" si="2"/>
        <v>0</v>
      </c>
      <c r="I40" s="8">
        <v>0</v>
      </c>
      <c r="J40" s="8">
        <v>0</v>
      </c>
      <c r="K40" s="26">
        <v>0</v>
      </c>
      <c r="L40" s="8">
        <v>0</v>
      </c>
      <c r="M40" s="8">
        <v>0</v>
      </c>
    </row>
    <row r="41" spans="1:13" ht="180">
      <c r="A41" s="10" t="s">
        <v>101</v>
      </c>
      <c r="B41" s="10" t="s">
        <v>215</v>
      </c>
      <c r="C41" s="10" t="s">
        <v>12</v>
      </c>
      <c r="D41" s="12">
        <v>975</v>
      </c>
      <c r="E41" s="19" t="s">
        <v>22</v>
      </c>
      <c r="F41" s="20" t="s">
        <v>102</v>
      </c>
      <c r="G41" s="19" t="s">
        <v>103</v>
      </c>
      <c r="H41" s="8">
        <f t="shared" si="2"/>
        <v>2350.5</v>
      </c>
      <c r="I41" s="8">
        <v>494.9</v>
      </c>
      <c r="J41" s="8">
        <v>490.9</v>
      </c>
      <c r="K41" s="26">
        <f>494.9-120</f>
        <v>374.9</v>
      </c>
      <c r="L41" s="8">
        <v>494.9</v>
      </c>
      <c r="M41" s="8">
        <v>494.9</v>
      </c>
    </row>
    <row r="42" spans="1:13" ht="180">
      <c r="A42" s="10" t="s">
        <v>104</v>
      </c>
      <c r="B42" s="10" t="s">
        <v>105</v>
      </c>
      <c r="C42" s="10" t="s">
        <v>12</v>
      </c>
      <c r="D42" s="12">
        <v>975</v>
      </c>
      <c r="E42" s="19" t="s">
        <v>22</v>
      </c>
      <c r="F42" s="20" t="s">
        <v>106</v>
      </c>
      <c r="G42" s="19" t="s">
        <v>107</v>
      </c>
      <c r="H42" s="8">
        <f t="shared" si="2"/>
        <v>653.79999999999995</v>
      </c>
      <c r="I42" s="8">
        <v>135</v>
      </c>
      <c r="J42" s="8">
        <v>83.8</v>
      </c>
      <c r="K42" s="26">
        <v>145</v>
      </c>
      <c r="L42" s="8">
        <v>145</v>
      </c>
      <c r="M42" s="8">
        <v>145</v>
      </c>
    </row>
    <row r="43" spans="1:13" ht="33" customHeight="1">
      <c r="A43" s="10" t="s">
        <v>18</v>
      </c>
      <c r="B43" s="28" t="s">
        <v>108</v>
      </c>
      <c r="C43" s="29"/>
      <c r="D43" s="12"/>
      <c r="E43" s="19"/>
      <c r="F43" s="20"/>
      <c r="G43" s="19"/>
      <c r="H43" s="8"/>
      <c r="I43" s="8"/>
      <c r="J43" s="8"/>
      <c r="K43" s="26"/>
      <c r="L43" s="8"/>
      <c r="M43" s="8"/>
    </row>
    <row r="44" spans="1:13" ht="48" customHeight="1">
      <c r="A44" s="30" t="s">
        <v>109</v>
      </c>
      <c r="B44" s="10" t="s">
        <v>110</v>
      </c>
      <c r="C44" s="10" t="s">
        <v>12</v>
      </c>
      <c r="D44" s="12">
        <v>975</v>
      </c>
      <c r="E44" s="19" t="s">
        <v>22</v>
      </c>
      <c r="F44" s="20" t="s">
        <v>113</v>
      </c>
      <c r="G44" s="19" t="s">
        <v>24</v>
      </c>
      <c r="H44" s="8">
        <f t="shared" si="2"/>
        <v>465</v>
      </c>
      <c r="I44" s="8">
        <v>0</v>
      </c>
      <c r="J44" s="8">
        <v>465</v>
      </c>
      <c r="K44" s="26">
        <v>0</v>
      </c>
      <c r="L44" s="8">
        <v>0</v>
      </c>
      <c r="M44" s="8">
        <v>0</v>
      </c>
    </row>
    <row r="45" spans="1:13" ht="62.25" customHeight="1">
      <c r="A45" s="32"/>
      <c r="B45" s="10" t="s">
        <v>111</v>
      </c>
      <c r="C45" s="10" t="s">
        <v>12</v>
      </c>
      <c r="D45" s="12">
        <v>975</v>
      </c>
      <c r="E45" s="19" t="s">
        <v>22</v>
      </c>
      <c r="F45" s="20" t="s">
        <v>114</v>
      </c>
      <c r="G45" s="19" t="s">
        <v>24</v>
      </c>
      <c r="H45" s="8">
        <f t="shared" si="2"/>
        <v>756</v>
      </c>
      <c r="I45" s="8">
        <v>0</v>
      </c>
      <c r="J45" s="8">
        <v>756</v>
      </c>
      <c r="K45" s="26">
        <v>0</v>
      </c>
      <c r="L45" s="8">
        <v>0</v>
      </c>
      <c r="M45" s="8">
        <v>0</v>
      </c>
    </row>
    <row r="46" spans="1:13" ht="105">
      <c r="A46" s="31"/>
      <c r="B46" s="10" t="s">
        <v>112</v>
      </c>
      <c r="C46" s="10" t="s">
        <v>12</v>
      </c>
      <c r="D46" s="12">
        <v>975</v>
      </c>
      <c r="E46" s="19" t="s">
        <v>22</v>
      </c>
      <c r="F46" s="20" t="s">
        <v>115</v>
      </c>
      <c r="G46" s="19" t="s">
        <v>24</v>
      </c>
      <c r="H46" s="8">
        <f t="shared" si="2"/>
        <v>400</v>
      </c>
      <c r="I46" s="8">
        <v>0</v>
      </c>
      <c r="J46" s="8">
        <v>400</v>
      </c>
      <c r="K46" s="26">
        <v>0</v>
      </c>
      <c r="L46" s="8">
        <v>0</v>
      </c>
      <c r="M46" s="8">
        <v>0</v>
      </c>
    </row>
    <row r="47" spans="1:13">
      <c r="A47" s="10" t="s">
        <v>18</v>
      </c>
      <c r="B47" s="28" t="s">
        <v>116</v>
      </c>
      <c r="C47" s="29"/>
      <c r="D47" s="12"/>
      <c r="E47" s="19"/>
      <c r="F47" s="20"/>
      <c r="G47" s="19"/>
      <c r="H47" s="8"/>
      <c r="I47" s="8"/>
      <c r="J47" s="8"/>
      <c r="K47" s="26"/>
      <c r="L47" s="8"/>
      <c r="M47" s="8"/>
    </row>
    <row r="48" spans="1:13" ht="106.5" customHeight="1">
      <c r="A48" s="10" t="s">
        <v>117</v>
      </c>
      <c r="B48" s="10" t="s">
        <v>118</v>
      </c>
      <c r="C48" s="10" t="s">
        <v>12</v>
      </c>
      <c r="D48" s="12">
        <v>975</v>
      </c>
      <c r="E48" s="19" t="s">
        <v>22</v>
      </c>
      <c r="F48" s="20" t="s">
        <v>119</v>
      </c>
      <c r="G48" s="19" t="s">
        <v>24</v>
      </c>
      <c r="H48" s="8">
        <f t="shared" si="2"/>
        <v>19627.099999999999</v>
      </c>
      <c r="I48" s="8">
        <v>6727.2</v>
      </c>
      <c r="J48" s="8">
        <v>6619.1</v>
      </c>
      <c r="K48" s="26">
        <v>6280.8</v>
      </c>
      <c r="L48" s="8">
        <v>0</v>
      </c>
      <c r="M48" s="8">
        <v>0</v>
      </c>
    </row>
    <row r="49" spans="1:13" ht="90">
      <c r="A49" s="15" t="s">
        <v>121</v>
      </c>
      <c r="B49" s="15" t="s">
        <v>122</v>
      </c>
      <c r="C49" s="15" t="s">
        <v>16</v>
      </c>
      <c r="D49" s="16"/>
      <c r="E49" s="16"/>
      <c r="F49" s="17" t="s">
        <v>120</v>
      </c>
      <c r="G49" s="16"/>
      <c r="H49" s="22">
        <f>SUM(I49:M49)</f>
        <v>103567</v>
      </c>
      <c r="I49" s="22">
        <f>I51+I53+I54+I56+I57+I59+I62+I63+I64+I66+I68+I69+I70+I72+I73+I60</f>
        <v>25267.899999999998</v>
      </c>
      <c r="J49" s="22">
        <f t="shared" ref="J49:L49" si="4">J51+J53+J54+J56+J57+J59+J62+J63+J64+J66+J68+J69+J70+J72+J73+J60</f>
        <v>23319.300000000003</v>
      </c>
      <c r="K49" s="22">
        <f t="shared" si="4"/>
        <v>18310.599999999999</v>
      </c>
      <c r="L49" s="22">
        <f t="shared" si="4"/>
        <v>18334.599999999999</v>
      </c>
      <c r="M49" s="22">
        <f>M51+M53+M54+M56+M57+M59+M62+M63+M64+M66+M68+M69+M70+M72+M73+M60</f>
        <v>18334.599999999999</v>
      </c>
    </row>
    <row r="50" spans="1:13" ht="31.5" customHeight="1">
      <c r="A50" s="10" t="s">
        <v>18</v>
      </c>
      <c r="B50" s="28" t="s">
        <v>123</v>
      </c>
      <c r="C50" s="29"/>
      <c r="D50" s="12"/>
      <c r="E50" s="19"/>
      <c r="F50" s="20"/>
      <c r="G50" s="19"/>
      <c r="H50" s="8"/>
      <c r="I50" s="8"/>
      <c r="J50" s="8"/>
      <c r="K50" s="26"/>
      <c r="L50" s="8"/>
      <c r="M50" s="8"/>
    </row>
    <row r="51" spans="1:13" ht="60">
      <c r="A51" s="10" t="s">
        <v>124</v>
      </c>
      <c r="B51" s="10" t="s">
        <v>125</v>
      </c>
      <c r="C51" s="10" t="s">
        <v>12</v>
      </c>
      <c r="D51" s="12">
        <v>975</v>
      </c>
      <c r="E51" s="19" t="s">
        <v>22</v>
      </c>
      <c r="F51" s="20" t="s">
        <v>126</v>
      </c>
      <c r="G51" s="19" t="s">
        <v>52</v>
      </c>
      <c r="H51" s="8">
        <f>SUM(I51:M51)</f>
        <v>30</v>
      </c>
      <c r="I51" s="8">
        <v>6</v>
      </c>
      <c r="J51" s="8">
        <v>6</v>
      </c>
      <c r="K51" s="26">
        <v>6</v>
      </c>
      <c r="L51" s="8">
        <v>6</v>
      </c>
      <c r="M51" s="8">
        <v>6</v>
      </c>
    </row>
    <row r="52" spans="1:13" ht="32.25" customHeight="1">
      <c r="A52" s="10" t="s">
        <v>18</v>
      </c>
      <c r="B52" s="28" t="s">
        <v>128</v>
      </c>
      <c r="C52" s="29"/>
      <c r="D52" s="12"/>
      <c r="E52" s="19"/>
      <c r="F52" s="20"/>
      <c r="G52" s="19"/>
      <c r="H52" s="8"/>
      <c r="I52" s="8"/>
      <c r="J52" s="8"/>
      <c r="K52" s="26"/>
      <c r="L52" s="8"/>
      <c r="M52" s="8"/>
    </row>
    <row r="53" spans="1:13" ht="45">
      <c r="A53" s="10" t="s">
        <v>127</v>
      </c>
      <c r="B53" s="10" t="s">
        <v>130</v>
      </c>
      <c r="C53" s="10" t="s">
        <v>12</v>
      </c>
      <c r="D53" s="12">
        <v>975</v>
      </c>
      <c r="E53" s="19" t="s">
        <v>22</v>
      </c>
      <c r="F53" s="20" t="s">
        <v>129</v>
      </c>
      <c r="G53" s="19" t="s">
        <v>52</v>
      </c>
      <c r="H53" s="8">
        <f t="shared" ref="H53:H73" si="5">SUM(I53:M53)</f>
        <v>4000</v>
      </c>
      <c r="I53" s="8">
        <v>800</v>
      </c>
      <c r="J53" s="8">
        <v>800</v>
      </c>
      <c r="K53" s="26">
        <v>800</v>
      </c>
      <c r="L53" s="8">
        <v>800</v>
      </c>
      <c r="M53" s="8">
        <v>800</v>
      </c>
    </row>
    <row r="54" spans="1:13" ht="45">
      <c r="A54" s="10" t="s">
        <v>127</v>
      </c>
      <c r="B54" s="10" t="s">
        <v>131</v>
      </c>
      <c r="C54" s="10" t="s">
        <v>12</v>
      </c>
      <c r="D54" s="12">
        <v>975</v>
      </c>
      <c r="E54" s="19" t="s">
        <v>22</v>
      </c>
      <c r="F54" s="20" t="s">
        <v>132</v>
      </c>
      <c r="G54" s="19" t="s">
        <v>52</v>
      </c>
      <c r="H54" s="8">
        <f t="shared" si="5"/>
        <v>36</v>
      </c>
      <c r="I54" s="8">
        <v>9</v>
      </c>
      <c r="J54" s="8">
        <v>9</v>
      </c>
      <c r="K54" s="26">
        <v>0</v>
      </c>
      <c r="L54" s="8">
        <v>9</v>
      </c>
      <c r="M54" s="8">
        <v>9</v>
      </c>
    </row>
    <row r="55" spans="1:13">
      <c r="A55" s="10" t="s">
        <v>18</v>
      </c>
      <c r="B55" s="28" t="s">
        <v>133</v>
      </c>
      <c r="C55" s="29"/>
      <c r="D55" s="12"/>
      <c r="E55" s="19"/>
      <c r="F55" s="20"/>
      <c r="G55" s="19"/>
      <c r="H55" s="8"/>
      <c r="I55" s="8"/>
      <c r="J55" s="8"/>
      <c r="K55" s="26"/>
      <c r="L55" s="8"/>
      <c r="M55" s="8"/>
    </row>
    <row r="56" spans="1:13" ht="45">
      <c r="A56" s="10" t="s">
        <v>134</v>
      </c>
      <c r="B56" s="10" t="s">
        <v>135</v>
      </c>
      <c r="C56" s="10" t="s">
        <v>12</v>
      </c>
      <c r="D56" s="12">
        <v>975</v>
      </c>
      <c r="E56" s="19" t="s">
        <v>22</v>
      </c>
      <c r="F56" s="20" t="s">
        <v>136</v>
      </c>
      <c r="G56" s="19" t="s">
        <v>52</v>
      </c>
      <c r="H56" s="8">
        <f t="shared" si="5"/>
        <v>446.4</v>
      </c>
      <c r="I56" s="8">
        <v>187.5</v>
      </c>
      <c r="J56" s="8">
        <v>77.400000000000006</v>
      </c>
      <c r="K56" s="26">
        <v>60.5</v>
      </c>
      <c r="L56" s="8">
        <v>60.5</v>
      </c>
      <c r="M56" s="8">
        <v>60.5</v>
      </c>
    </row>
    <row r="57" spans="1:13" ht="53.25" customHeight="1">
      <c r="A57" s="10" t="s">
        <v>137</v>
      </c>
      <c r="B57" s="10" t="s">
        <v>138</v>
      </c>
      <c r="C57" s="10" t="s">
        <v>12</v>
      </c>
      <c r="D57" s="12">
        <v>975</v>
      </c>
      <c r="E57" s="19" t="s">
        <v>22</v>
      </c>
      <c r="F57" s="20" t="s">
        <v>139</v>
      </c>
      <c r="G57" s="19" t="s">
        <v>52</v>
      </c>
      <c r="H57" s="8">
        <f t="shared" si="5"/>
        <v>0</v>
      </c>
      <c r="I57" s="8">
        <v>0</v>
      </c>
      <c r="J57" s="8">
        <v>0</v>
      </c>
      <c r="K57" s="26">
        <v>0</v>
      </c>
      <c r="L57" s="8">
        <v>0</v>
      </c>
      <c r="M57" s="8">
        <v>0</v>
      </c>
    </row>
    <row r="58" spans="1:13">
      <c r="A58" s="10" t="s">
        <v>18</v>
      </c>
      <c r="B58" s="28" t="s">
        <v>140</v>
      </c>
      <c r="C58" s="29"/>
      <c r="D58" s="12"/>
      <c r="E58" s="19"/>
      <c r="F58" s="20"/>
      <c r="G58" s="19"/>
      <c r="H58" s="8"/>
      <c r="I58" s="8"/>
      <c r="J58" s="8"/>
      <c r="K58" s="26"/>
      <c r="L58" s="8"/>
      <c r="M58" s="8"/>
    </row>
    <row r="59" spans="1:13" ht="165">
      <c r="A59" s="10" t="s">
        <v>142</v>
      </c>
      <c r="B59" s="10" t="s">
        <v>141</v>
      </c>
      <c r="C59" s="10" t="s">
        <v>12</v>
      </c>
      <c r="D59" s="12">
        <v>975</v>
      </c>
      <c r="E59" s="19" t="s">
        <v>22</v>
      </c>
      <c r="F59" s="20" t="s">
        <v>143</v>
      </c>
      <c r="G59" s="19" t="s">
        <v>210</v>
      </c>
      <c r="H59" s="8">
        <f t="shared" si="5"/>
        <v>1015.3</v>
      </c>
      <c r="I59" s="8">
        <v>192</v>
      </c>
      <c r="J59" s="8">
        <v>227.3</v>
      </c>
      <c r="K59" s="26">
        <v>0</v>
      </c>
      <c r="L59" s="8">
        <v>298</v>
      </c>
      <c r="M59" s="8">
        <v>298</v>
      </c>
    </row>
    <row r="60" spans="1:13" ht="165.75" customHeight="1">
      <c r="A60" s="10" t="s">
        <v>208</v>
      </c>
      <c r="B60" s="10" t="s">
        <v>209</v>
      </c>
      <c r="C60" s="10" t="s">
        <v>12</v>
      </c>
      <c r="D60" s="12">
        <v>975</v>
      </c>
      <c r="E60" s="19" t="s">
        <v>22</v>
      </c>
      <c r="F60" s="20" t="s">
        <v>166</v>
      </c>
      <c r="G60" s="19" t="s">
        <v>210</v>
      </c>
      <c r="H60" s="8">
        <f t="shared" ref="H60" si="6">SUM(I60:M60)</f>
        <v>298</v>
      </c>
      <c r="I60" s="8">
        <v>0</v>
      </c>
      <c r="J60" s="8">
        <v>0</v>
      </c>
      <c r="K60" s="26">
        <v>298</v>
      </c>
      <c r="L60" s="8">
        <v>0</v>
      </c>
      <c r="M60" s="8">
        <v>0</v>
      </c>
    </row>
    <row r="61" spans="1:13">
      <c r="A61" s="10" t="s">
        <v>18</v>
      </c>
      <c r="B61" s="28" t="s">
        <v>144</v>
      </c>
      <c r="C61" s="29"/>
      <c r="D61" s="12"/>
      <c r="E61" s="19"/>
      <c r="F61" s="20"/>
      <c r="G61" s="19"/>
      <c r="H61" s="8"/>
      <c r="I61" s="8"/>
      <c r="J61" s="8"/>
      <c r="K61" s="26"/>
      <c r="L61" s="8"/>
      <c r="M61" s="8"/>
    </row>
    <row r="62" spans="1:13" ht="60">
      <c r="A62" s="30" t="s">
        <v>145</v>
      </c>
      <c r="B62" s="10" t="s">
        <v>146</v>
      </c>
      <c r="C62" s="10" t="s">
        <v>12</v>
      </c>
      <c r="D62" s="12">
        <v>975</v>
      </c>
      <c r="E62" s="19" t="s">
        <v>149</v>
      </c>
      <c r="F62" s="20" t="s">
        <v>150</v>
      </c>
      <c r="G62" s="19" t="s">
        <v>151</v>
      </c>
      <c r="H62" s="8">
        <f t="shared" si="5"/>
        <v>4372.6000000000004</v>
      </c>
      <c r="I62" s="8">
        <v>1328.2</v>
      </c>
      <c r="J62" s="8">
        <v>761.1</v>
      </c>
      <c r="K62" s="26">
        <v>761.1</v>
      </c>
      <c r="L62" s="8">
        <v>761.1</v>
      </c>
      <c r="M62" s="8">
        <v>761.1</v>
      </c>
    </row>
    <row r="63" spans="1:13" ht="59.25" customHeight="1">
      <c r="A63" s="32"/>
      <c r="B63" s="10" t="s">
        <v>147</v>
      </c>
      <c r="C63" s="10" t="s">
        <v>12</v>
      </c>
      <c r="D63" s="12">
        <v>975</v>
      </c>
      <c r="E63" s="19" t="s">
        <v>149</v>
      </c>
      <c r="F63" s="20" t="s">
        <v>152</v>
      </c>
      <c r="G63" s="19" t="s">
        <v>151</v>
      </c>
      <c r="H63" s="8">
        <f t="shared" si="5"/>
        <v>701.7</v>
      </c>
      <c r="I63" s="8">
        <v>240</v>
      </c>
      <c r="J63" s="8">
        <v>461.7</v>
      </c>
      <c r="K63" s="26">
        <v>0</v>
      </c>
      <c r="L63" s="8">
        <v>0</v>
      </c>
      <c r="M63" s="8">
        <v>0</v>
      </c>
    </row>
    <row r="64" spans="1:13" ht="90">
      <c r="A64" s="31"/>
      <c r="B64" s="10" t="s">
        <v>148</v>
      </c>
      <c r="C64" s="10" t="s">
        <v>12</v>
      </c>
      <c r="D64" s="12">
        <v>975</v>
      </c>
      <c r="E64" s="19" t="s">
        <v>149</v>
      </c>
      <c r="F64" s="20" t="s">
        <v>153</v>
      </c>
      <c r="G64" s="19" t="s">
        <v>151</v>
      </c>
      <c r="H64" s="8">
        <f t="shared" si="5"/>
        <v>1516.8</v>
      </c>
      <c r="I64" s="8">
        <v>770.9</v>
      </c>
      <c r="J64" s="8">
        <v>745.9</v>
      </c>
      <c r="K64" s="26">
        <v>0</v>
      </c>
      <c r="L64" s="8">
        <v>0</v>
      </c>
      <c r="M64" s="8">
        <v>0</v>
      </c>
    </row>
    <row r="65" spans="1:13">
      <c r="A65" s="10" t="s">
        <v>18</v>
      </c>
      <c r="B65" s="28" t="s">
        <v>154</v>
      </c>
      <c r="C65" s="29"/>
      <c r="D65" s="12"/>
      <c r="E65" s="19"/>
      <c r="F65" s="20"/>
      <c r="G65" s="19"/>
      <c r="H65" s="8"/>
      <c r="I65" s="8"/>
      <c r="J65" s="8"/>
      <c r="K65" s="26"/>
      <c r="L65" s="8"/>
      <c r="M65" s="8"/>
    </row>
    <row r="66" spans="1:13" ht="60">
      <c r="A66" s="10" t="s">
        <v>155</v>
      </c>
      <c r="B66" s="10" t="s">
        <v>156</v>
      </c>
      <c r="C66" s="10" t="s">
        <v>12</v>
      </c>
      <c r="D66" s="12">
        <v>975</v>
      </c>
      <c r="E66" s="19" t="s">
        <v>22</v>
      </c>
      <c r="F66" s="20" t="s">
        <v>157</v>
      </c>
      <c r="G66" s="19" t="s">
        <v>24</v>
      </c>
      <c r="H66" s="8">
        <f t="shared" si="5"/>
        <v>87704</v>
      </c>
      <c r="I66" s="8">
        <v>19814.099999999999</v>
      </c>
      <c r="J66" s="8">
        <v>19109.900000000001</v>
      </c>
      <c r="K66" s="26">
        <v>16260</v>
      </c>
      <c r="L66" s="8">
        <v>16260</v>
      </c>
      <c r="M66" s="8">
        <v>16260</v>
      </c>
    </row>
    <row r="67" spans="1:13">
      <c r="A67" s="10" t="s">
        <v>18</v>
      </c>
      <c r="B67" s="28" t="s">
        <v>154</v>
      </c>
      <c r="C67" s="29"/>
      <c r="D67" s="12"/>
      <c r="E67" s="19"/>
      <c r="F67" s="20"/>
      <c r="G67" s="19"/>
      <c r="H67" s="8"/>
      <c r="I67" s="8"/>
      <c r="J67" s="8"/>
      <c r="K67" s="26"/>
      <c r="L67" s="8"/>
      <c r="M67" s="8"/>
    </row>
    <row r="68" spans="1:13" ht="45.75" customHeight="1">
      <c r="A68" s="10" t="s">
        <v>158</v>
      </c>
      <c r="B68" s="10" t="s">
        <v>159</v>
      </c>
      <c r="C68" s="10" t="s">
        <v>12</v>
      </c>
      <c r="D68" s="12">
        <v>975</v>
      </c>
      <c r="E68" s="19" t="s">
        <v>22</v>
      </c>
      <c r="F68" s="20" t="s">
        <v>160</v>
      </c>
      <c r="G68" s="19" t="s">
        <v>24</v>
      </c>
      <c r="H68" s="8">
        <f t="shared" si="5"/>
        <v>1046</v>
      </c>
      <c r="I68" s="8">
        <v>0</v>
      </c>
      <c r="J68" s="8">
        <v>1046</v>
      </c>
      <c r="K68" s="26">
        <v>0</v>
      </c>
      <c r="L68" s="8">
        <v>0</v>
      </c>
      <c r="M68" s="8">
        <v>0</v>
      </c>
    </row>
    <row r="69" spans="1:13" ht="45">
      <c r="A69" s="10" t="s">
        <v>161</v>
      </c>
      <c r="B69" s="10" t="s">
        <v>162</v>
      </c>
      <c r="C69" s="10" t="s">
        <v>12</v>
      </c>
      <c r="D69" s="12">
        <v>975</v>
      </c>
      <c r="E69" s="19" t="s">
        <v>22</v>
      </c>
      <c r="F69" s="20" t="s">
        <v>163</v>
      </c>
      <c r="G69" s="19" t="s">
        <v>24</v>
      </c>
      <c r="H69" s="8">
        <f t="shared" si="5"/>
        <v>595</v>
      </c>
      <c r="I69" s="8">
        <v>115</v>
      </c>
      <c r="J69" s="8">
        <v>75</v>
      </c>
      <c r="K69" s="26">
        <f>140-15</f>
        <v>125</v>
      </c>
      <c r="L69" s="8">
        <v>140</v>
      </c>
      <c r="M69" s="8">
        <v>140</v>
      </c>
    </row>
    <row r="70" spans="1:13" ht="45">
      <c r="A70" s="10" t="s">
        <v>164</v>
      </c>
      <c r="B70" s="10" t="s">
        <v>165</v>
      </c>
      <c r="C70" s="10" t="s">
        <v>12</v>
      </c>
      <c r="D70" s="12">
        <v>975</v>
      </c>
      <c r="E70" s="19" t="s">
        <v>22</v>
      </c>
      <c r="F70" s="20" t="s">
        <v>166</v>
      </c>
      <c r="G70" s="19" t="s">
        <v>24</v>
      </c>
      <c r="H70" s="8">
        <f t="shared" si="5"/>
        <v>179.2</v>
      </c>
      <c r="I70" s="8">
        <v>179.2</v>
      </c>
      <c r="J70" s="8">
        <v>0</v>
      </c>
      <c r="K70" s="26">
        <v>0</v>
      </c>
      <c r="L70" s="8">
        <v>0</v>
      </c>
      <c r="M70" s="8">
        <v>0</v>
      </c>
    </row>
    <row r="71" spans="1:13" ht="31.5" customHeight="1">
      <c r="A71" s="10" t="s">
        <v>18</v>
      </c>
      <c r="B71" s="28" t="s">
        <v>167</v>
      </c>
      <c r="C71" s="29"/>
      <c r="D71" s="12"/>
      <c r="E71" s="19"/>
      <c r="F71" s="20"/>
      <c r="G71" s="19"/>
      <c r="H71" s="8"/>
      <c r="I71" s="8"/>
      <c r="J71" s="8"/>
      <c r="K71" s="26"/>
      <c r="L71" s="8"/>
      <c r="M71" s="8"/>
    </row>
    <row r="72" spans="1:13" ht="90">
      <c r="A72" s="30" t="s">
        <v>168</v>
      </c>
      <c r="B72" s="10" t="s">
        <v>169</v>
      </c>
      <c r="C72" s="10" t="s">
        <v>12</v>
      </c>
      <c r="D72" s="12">
        <v>975</v>
      </c>
      <c r="E72" s="19" t="s">
        <v>22</v>
      </c>
      <c r="F72" s="20" t="s">
        <v>171</v>
      </c>
      <c r="G72" s="19" t="s">
        <v>24</v>
      </c>
      <c r="H72" s="8">
        <f t="shared" si="5"/>
        <v>290.5</v>
      </c>
      <c r="I72" s="8">
        <v>290.5</v>
      </c>
      <c r="J72" s="8">
        <v>0</v>
      </c>
      <c r="K72" s="26">
        <v>0</v>
      </c>
      <c r="L72" s="8">
        <v>0</v>
      </c>
      <c r="M72" s="8">
        <v>0</v>
      </c>
    </row>
    <row r="73" spans="1:13" ht="75">
      <c r="A73" s="31"/>
      <c r="B73" s="10" t="s">
        <v>170</v>
      </c>
      <c r="C73" s="10" t="s">
        <v>12</v>
      </c>
      <c r="D73" s="12">
        <v>975</v>
      </c>
      <c r="E73" s="19" t="s">
        <v>22</v>
      </c>
      <c r="F73" s="20" t="s">
        <v>172</v>
      </c>
      <c r="G73" s="19" t="s">
        <v>24</v>
      </c>
      <c r="H73" s="8">
        <f t="shared" si="5"/>
        <v>1335.5</v>
      </c>
      <c r="I73" s="8">
        <v>1335.5</v>
      </c>
      <c r="J73" s="8">
        <v>0</v>
      </c>
      <c r="K73" s="26">
        <v>0</v>
      </c>
      <c r="L73" s="8">
        <v>0</v>
      </c>
      <c r="M73" s="8">
        <v>0</v>
      </c>
    </row>
    <row r="74" spans="1:13" ht="90">
      <c r="A74" s="15" t="s">
        <v>173</v>
      </c>
      <c r="B74" s="15" t="s">
        <v>174</v>
      </c>
      <c r="C74" s="15" t="s">
        <v>16</v>
      </c>
      <c r="D74" s="16"/>
      <c r="E74" s="16"/>
      <c r="F74" s="17" t="s">
        <v>175</v>
      </c>
      <c r="G74" s="16"/>
      <c r="H74" s="22">
        <f>SUM(I74:M74)</f>
        <v>7202.1</v>
      </c>
      <c r="I74" s="22">
        <f>I76+I77+I78</f>
        <v>1415.6</v>
      </c>
      <c r="J74" s="22">
        <f t="shared" ref="J74:M74" si="7">J76+J77+J78</f>
        <v>2186.5</v>
      </c>
      <c r="K74" s="22">
        <f t="shared" si="7"/>
        <v>1200</v>
      </c>
      <c r="L74" s="22">
        <f t="shared" si="7"/>
        <v>1200</v>
      </c>
      <c r="M74" s="22">
        <f t="shared" si="7"/>
        <v>1200</v>
      </c>
    </row>
    <row r="75" spans="1:13" ht="30" customHeight="1">
      <c r="A75" s="10" t="s">
        <v>18</v>
      </c>
      <c r="B75" s="28" t="s">
        <v>174</v>
      </c>
      <c r="C75" s="29"/>
      <c r="D75" s="12"/>
      <c r="E75" s="19"/>
      <c r="F75" s="20"/>
      <c r="G75" s="19"/>
      <c r="H75" s="8"/>
      <c r="I75" s="8"/>
      <c r="J75" s="8"/>
      <c r="K75" s="26"/>
      <c r="L75" s="8"/>
      <c r="M75" s="8"/>
    </row>
    <row r="76" spans="1:13" ht="45" customHeight="1">
      <c r="A76" s="30" t="s">
        <v>176</v>
      </c>
      <c r="B76" s="10" t="s">
        <v>180</v>
      </c>
      <c r="C76" s="10" t="s">
        <v>12</v>
      </c>
      <c r="D76" s="12">
        <v>975</v>
      </c>
      <c r="E76" s="19" t="s">
        <v>22</v>
      </c>
      <c r="F76" s="20" t="s">
        <v>177</v>
      </c>
      <c r="G76" s="19" t="s">
        <v>184</v>
      </c>
      <c r="H76" s="8">
        <f>SUM(I76:M76)</f>
        <v>2674.8</v>
      </c>
      <c r="I76" s="8">
        <v>350</v>
      </c>
      <c r="J76" s="8">
        <v>660.7</v>
      </c>
      <c r="K76" s="26">
        <v>554.70000000000005</v>
      </c>
      <c r="L76" s="8">
        <v>554.70000000000005</v>
      </c>
      <c r="M76" s="8">
        <v>554.70000000000005</v>
      </c>
    </row>
    <row r="77" spans="1:13" ht="53.25" customHeight="1">
      <c r="A77" s="31"/>
      <c r="B77" s="10" t="s">
        <v>181</v>
      </c>
      <c r="C77" s="10" t="s">
        <v>12</v>
      </c>
      <c r="D77" s="12">
        <v>975</v>
      </c>
      <c r="E77" s="19" t="s">
        <v>22</v>
      </c>
      <c r="F77" s="20" t="s">
        <v>178</v>
      </c>
      <c r="G77" s="19" t="s">
        <v>24</v>
      </c>
      <c r="H77" s="8">
        <f t="shared" ref="H77:H87" si="8">SUM(I77:M77)</f>
        <v>1559.6</v>
      </c>
      <c r="I77" s="8">
        <v>707.8</v>
      </c>
      <c r="J77" s="8">
        <v>851.8</v>
      </c>
      <c r="K77" s="26">
        <v>0</v>
      </c>
      <c r="L77" s="8">
        <v>0</v>
      </c>
      <c r="M77" s="8">
        <v>0</v>
      </c>
    </row>
    <row r="78" spans="1:13" ht="45">
      <c r="A78" s="10" t="s">
        <v>179</v>
      </c>
      <c r="B78" s="10" t="s">
        <v>182</v>
      </c>
      <c r="C78" s="10" t="s">
        <v>12</v>
      </c>
      <c r="D78" s="12">
        <v>975</v>
      </c>
      <c r="E78" s="19" t="s">
        <v>22</v>
      </c>
      <c r="F78" s="20" t="s">
        <v>183</v>
      </c>
      <c r="G78" s="19" t="s">
        <v>53</v>
      </c>
      <c r="H78" s="8">
        <f t="shared" si="8"/>
        <v>2967.7</v>
      </c>
      <c r="I78" s="8">
        <v>357.8</v>
      </c>
      <c r="J78" s="8">
        <v>674</v>
      </c>
      <c r="K78" s="26">
        <v>645.29999999999995</v>
      </c>
      <c r="L78" s="8">
        <v>645.29999999999995</v>
      </c>
      <c r="M78" s="8">
        <v>645.29999999999995</v>
      </c>
    </row>
    <row r="79" spans="1:13" ht="90">
      <c r="A79" s="15" t="s">
        <v>185</v>
      </c>
      <c r="B79" s="15" t="s">
        <v>186</v>
      </c>
      <c r="C79" s="15" t="s">
        <v>16</v>
      </c>
      <c r="D79" s="16"/>
      <c r="E79" s="16"/>
      <c r="F79" s="17" t="s">
        <v>187</v>
      </c>
      <c r="G79" s="16"/>
      <c r="H79" s="22">
        <f>SUM(I79:M79)</f>
        <v>267</v>
      </c>
      <c r="I79" s="22">
        <f>I81+I83</f>
        <v>48.6</v>
      </c>
      <c r="J79" s="22">
        <f t="shared" ref="J79:M79" si="9">J81+J83</f>
        <v>45.599999999999994</v>
      </c>
      <c r="K79" s="22">
        <f t="shared" si="9"/>
        <v>57.6</v>
      </c>
      <c r="L79" s="22">
        <f t="shared" si="9"/>
        <v>57.6</v>
      </c>
      <c r="M79" s="22">
        <f t="shared" si="9"/>
        <v>57.6</v>
      </c>
    </row>
    <row r="80" spans="1:13" ht="31.5" customHeight="1">
      <c r="A80" s="10" t="s">
        <v>18</v>
      </c>
      <c r="B80" s="28" t="s">
        <v>188</v>
      </c>
      <c r="C80" s="29"/>
      <c r="D80" s="12"/>
      <c r="E80" s="19"/>
      <c r="F80" s="20"/>
      <c r="G80" s="19"/>
      <c r="H80" s="8"/>
      <c r="I80" s="8"/>
      <c r="J80" s="8"/>
      <c r="K80" s="26"/>
      <c r="L80" s="8"/>
      <c r="M80" s="8"/>
    </row>
    <row r="81" spans="1:13" ht="45">
      <c r="A81" s="10" t="s">
        <v>190</v>
      </c>
      <c r="B81" s="10" t="s">
        <v>189</v>
      </c>
      <c r="C81" s="10" t="s">
        <v>12</v>
      </c>
      <c r="D81" s="12">
        <v>975</v>
      </c>
      <c r="E81" s="19" t="s">
        <v>22</v>
      </c>
      <c r="F81" s="20" t="s">
        <v>191</v>
      </c>
      <c r="G81" s="19" t="s">
        <v>192</v>
      </c>
      <c r="H81" s="8">
        <f t="shared" si="8"/>
        <v>161.9</v>
      </c>
      <c r="I81" s="8">
        <v>27.5</v>
      </c>
      <c r="J81" s="8">
        <v>24.9</v>
      </c>
      <c r="K81" s="26">
        <v>36.5</v>
      </c>
      <c r="L81" s="8">
        <v>36.5</v>
      </c>
      <c r="M81" s="8">
        <v>36.5</v>
      </c>
    </row>
    <row r="82" spans="1:13" ht="46.5" customHeight="1">
      <c r="A82" s="10" t="s">
        <v>18</v>
      </c>
      <c r="B82" s="28" t="s">
        <v>193</v>
      </c>
      <c r="C82" s="29"/>
      <c r="D82" s="12"/>
      <c r="E82" s="19"/>
      <c r="F82" s="20"/>
      <c r="G82" s="19"/>
      <c r="H82" s="8"/>
      <c r="I82" s="8"/>
      <c r="J82" s="8"/>
      <c r="K82" s="26"/>
      <c r="L82" s="8"/>
      <c r="M82" s="8"/>
    </row>
    <row r="83" spans="1:13" ht="45">
      <c r="A83" s="10" t="s">
        <v>194</v>
      </c>
      <c r="B83" s="10" t="s">
        <v>195</v>
      </c>
      <c r="C83" s="10" t="s">
        <v>12</v>
      </c>
      <c r="D83" s="12">
        <v>975</v>
      </c>
      <c r="E83" s="19" t="s">
        <v>22</v>
      </c>
      <c r="F83" s="20" t="s">
        <v>216</v>
      </c>
      <c r="G83" s="19" t="s">
        <v>192</v>
      </c>
      <c r="H83" s="8">
        <f t="shared" si="8"/>
        <v>105.1</v>
      </c>
      <c r="I83" s="8">
        <v>21.1</v>
      </c>
      <c r="J83" s="8">
        <v>20.7</v>
      </c>
      <c r="K83" s="26">
        <v>21.1</v>
      </c>
      <c r="L83" s="8">
        <v>21.1</v>
      </c>
      <c r="M83" s="8">
        <v>21.1</v>
      </c>
    </row>
    <row r="84" spans="1:13" ht="90">
      <c r="A84" s="15" t="s">
        <v>196</v>
      </c>
      <c r="B84" s="15" t="s">
        <v>197</v>
      </c>
      <c r="C84" s="15" t="s">
        <v>16</v>
      </c>
      <c r="D84" s="16"/>
      <c r="E84" s="16"/>
      <c r="F84" s="17" t="s">
        <v>198</v>
      </c>
      <c r="G84" s="16"/>
      <c r="H84" s="22">
        <f>SUM(I84:M84)</f>
        <v>85936.5</v>
      </c>
      <c r="I84" s="22">
        <f>I86+I87</f>
        <v>14457.8</v>
      </c>
      <c r="J84" s="22">
        <f t="shared" ref="J84:M84" si="10">J86+J87</f>
        <v>17711</v>
      </c>
      <c r="K84" s="22">
        <f t="shared" si="10"/>
        <v>18075.900000000001</v>
      </c>
      <c r="L84" s="22">
        <f t="shared" si="10"/>
        <v>17845.900000000001</v>
      </c>
      <c r="M84" s="22">
        <f t="shared" si="10"/>
        <v>17845.900000000001</v>
      </c>
    </row>
    <row r="85" spans="1:13" ht="32.25" customHeight="1">
      <c r="A85" s="10" t="s">
        <v>18</v>
      </c>
      <c r="B85" s="28" t="s">
        <v>199</v>
      </c>
      <c r="C85" s="29"/>
      <c r="D85" s="12"/>
      <c r="E85" s="19"/>
      <c r="F85" s="20"/>
      <c r="G85" s="19"/>
      <c r="H85" s="8"/>
      <c r="I85" s="8"/>
      <c r="J85" s="8"/>
      <c r="K85" s="26"/>
      <c r="L85" s="8"/>
      <c r="M85" s="8"/>
    </row>
    <row r="86" spans="1:13" ht="45">
      <c r="A86" s="10" t="s">
        <v>200</v>
      </c>
      <c r="B86" s="10" t="s">
        <v>202</v>
      </c>
      <c r="C86" s="10" t="s">
        <v>12</v>
      </c>
      <c r="D86" s="12">
        <v>975</v>
      </c>
      <c r="E86" s="19" t="s">
        <v>22</v>
      </c>
      <c r="F86" s="20" t="s">
        <v>204</v>
      </c>
      <c r="G86" s="19" t="s">
        <v>205</v>
      </c>
      <c r="H86" s="8">
        <f t="shared" si="8"/>
        <v>74321.900000000009</v>
      </c>
      <c r="I86" s="8">
        <v>2843.2</v>
      </c>
      <c r="J86" s="8">
        <v>17711</v>
      </c>
      <c r="K86" s="26">
        <f>17840.9-10-10+255-70.7+70.7</f>
        <v>18075.900000000001</v>
      </c>
      <c r="L86" s="8">
        <v>17845.900000000001</v>
      </c>
      <c r="M86" s="8">
        <v>17845.900000000001</v>
      </c>
    </row>
    <row r="87" spans="1:13" ht="52.5" customHeight="1">
      <c r="A87" s="10" t="s">
        <v>201</v>
      </c>
      <c r="B87" s="10" t="s">
        <v>203</v>
      </c>
      <c r="C87" s="10" t="s">
        <v>12</v>
      </c>
      <c r="D87" s="12">
        <v>975</v>
      </c>
      <c r="E87" s="19" t="s">
        <v>22</v>
      </c>
      <c r="F87" s="20" t="s">
        <v>206</v>
      </c>
      <c r="G87" s="19" t="s">
        <v>205</v>
      </c>
      <c r="H87" s="8">
        <f t="shared" si="8"/>
        <v>11614.6</v>
      </c>
      <c r="I87" s="8">
        <v>11614.6</v>
      </c>
      <c r="J87" s="8">
        <v>0</v>
      </c>
      <c r="K87" s="26">
        <v>0</v>
      </c>
      <c r="L87" s="8">
        <v>0</v>
      </c>
      <c r="M87" s="8">
        <v>0</v>
      </c>
    </row>
  </sheetData>
  <mergeCells count="36">
    <mergeCell ref="A31:A32"/>
    <mergeCell ref="B15:C15"/>
    <mergeCell ref="B9:C9"/>
    <mergeCell ref="A10:A11"/>
    <mergeCell ref="A12:A13"/>
    <mergeCell ref="J1:M1"/>
    <mergeCell ref="J2:M2"/>
    <mergeCell ref="J3:M3"/>
    <mergeCell ref="D5:G5"/>
    <mergeCell ref="H5:M5"/>
    <mergeCell ref="J4:M4"/>
    <mergeCell ref="A5:A6"/>
    <mergeCell ref="B5:B6"/>
    <mergeCell ref="C5:C6"/>
    <mergeCell ref="A18:A19"/>
    <mergeCell ref="B20:C20"/>
    <mergeCell ref="B71:C71"/>
    <mergeCell ref="B43:C43"/>
    <mergeCell ref="A44:A46"/>
    <mergeCell ref="B47:C47"/>
    <mergeCell ref="B50:C50"/>
    <mergeCell ref="B52:C52"/>
    <mergeCell ref="B55:C55"/>
    <mergeCell ref="B58:C58"/>
    <mergeCell ref="B61:C61"/>
    <mergeCell ref="A62:A64"/>
    <mergeCell ref="B65:C65"/>
    <mergeCell ref="B67:C67"/>
    <mergeCell ref="A34:A35"/>
    <mergeCell ref="A27:A28"/>
    <mergeCell ref="B85:C85"/>
    <mergeCell ref="A72:A73"/>
    <mergeCell ref="B75:C75"/>
    <mergeCell ref="A76:A77"/>
    <mergeCell ref="B80:C80"/>
    <mergeCell ref="B82:C82"/>
  </mergeCells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2016-05-30T07:15:13Z</dcterms:modified>
</cp:coreProperties>
</file>