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15" firstSheet="2" activeTab="6"/>
  </bookViews>
  <sheets>
    <sheet name="лето" sheetId="1" r:id="rId1"/>
    <sheet name="весна, осень" sheetId="2" r:id="rId2"/>
    <sheet name="твое призвание" sheetId="15" r:id="rId3"/>
    <sheet name="школа мол. актива (дневной)" sheetId="3" r:id="rId4"/>
    <sheet name="мы-патриоты (дневной)" sheetId="13" r:id="rId5"/>
    <sheet name="слет кадетов (дневной)" sheetId="17" r:id="rId6"/>
    <sheet name="РДШ" sheetId="18" r:id="rId7"/>
    <sheet name="Лист4" sheetId="14" r:id="rId8"/>
  </sheets>
  <calcPr calcId="145621" iterateDelta="1E-4" concurrentCalc="0"/>
</workbook>
</file>

<file path=xl/calcChain.xml><?xml version="1.0" encoding="utf-8"?>
<calcChain xmlns="http://schemas.openxmlformats.org/spreadsheetml/2006/main">
  <c r="F13" i="1"/>
  <c r="E13" i="18"/>
  <c r="E14"/>
  <c r="E15"/>
  <c r="E16"/>
  <c r="E17"/>
  <c r="E12"/>
  <c r="F25" i="2"/>
  <c r="F24"/>
  <c r="F23"/>
  <c r="F21"/>
  <c r="F19"/>
  <c r="F17"/>
  <c r="F16"/>
  <c r="F15"/>
  <c r="F13"/>
  <c r="F12"/>
  <c r="E13" i="17"/>
  <c r="E12"/>
  <c r="E12" i="13"/>
  <c r="E11" i="3"/>
  <c r="E11" i="15"/>
  <c r="H29" i="1"/>
  <c r="G29"/>
  <c r="I29"/>
  <c r="I28"/>
  <c r="J27"/>
  <c r="I27"/>
  <c r="I26"/>
  <c r="I25"/>
  <c r="I23"/>
  <c r="I22"/>
  <c r="I20"/>
  <c r="J19"/>
  <c r="I19"/>
  <c r="J17"/>
  <c r="I17"/>
  <c r="I16"/>
  <c r="I15"/>
  <c r="I14"/>
  <c r="I13"/>
  <c r="H13"/>
  <c r="G13"/>
  <c r="I11"/>
  <c r="H11"/>
  <c r="G11"/>
  <c r="E12" i="2"/>
  <c r="E13"/>
  <c r="F24" i="1"/>
  <c r="F12"/>
  <c r="G18"/>
  <c r="F18"/>
  <c r="F21"/>
  <c r="H12"/>
  <c r="G12"/>
  <c r="F11" i="2"/>
  <c r="F14"/>
  <c r="F18"/>
  <c r="F20"/>
  <c r="F22"/>
  <c r="E25"/>
  <c r="E24"/>
  <c r="E23"/>
  <c r="E21"/>
  <c r="E19"/>
  <c r="E17"/>
  <c r="E16"/>
  <c r="E15"/>
  <c r="D49" i="1"/>
  <c r="H13" i="18"/>
  <c r="H14"/>
  <c r="H15"/>
  <c r="H16"/>
  <c r="H17"/>
  <c r="F19"/>
  <c r="G19"/>
  <c r="E19"/>
  <c r="D19"/>
  <c r="C19"/>
  <c r="H12"/>
  <c r="H13" i="17"/>
  <c r="F15"/>
  <c r="G15"/>
  <c r="E15"/>
  <c r="D15"/>
  <c r="C15"/>
  <c r="C11" i="2"/>
  <c r="O29" i="1"/>
  <c r="O28"/>
  <c r="O27"/>
  <c r="O17"/>
  <c r="O11"/>
  <c r="M29"/>
  <c r="N29"/>
  <c r="L28"/>
  <c r="L29"/>
  <c r="M27"/>
  <c r="L27"/>
  <c r="L26"/>
  <c r="L25"/>
  <c r="L24"/>
  <c r="L21"/>
  <c r="L23"/>
  <c r="L22"/>
  <c r="M18"/>
  <c r="N18"/>
  <c r="L18"/>
  <c r="L20"/>
  <c r="M19"/>
  <c r="L19"/>
  <c r="M17"/>
  <c r="L17"/>
  <c r="L12"/>
  <c r="M12"/>
  <c r="N12"/>
  <c r="L14"/>
  <c r="L15"/>
  <c r="L16"/>
  <c r="M13"/>
  <c r="N13"/>
  <c r="L13"/>
  <c r="M11"/>
  <c r="N11"/>
  <c r="L11"/>
  <c r="K12"/>
  <c r="J18"/>
  <c r="J12"/>
  <c r="H19" i="18"/>
  <c r="I24" i="1"/>
  <c r="O24"/>
  <c r="I21"/>
  <c r="O21"/>
  <c r="I18"/>
  <c r="O18"/>
  <c r="I12"/>
  <c r="O12"/>
  <c r="E24"/>
  <c r="D24"/>
  <c r="C24"/>
  <c r="D21"/>
  <c r="E21"/>
  <c r="C21"/>
  <c r="D18"/>
  <c r="E18"/>
  <c r="C18"/>
  <c r="D12"/>
  <c r="E12"/>
  <c r="C12"/>
  <c r="E14" i="2"/>
  <c r="G25"/>
  <c r="E22"/>
  <c r="G22"/>
  <c r="E20"/>
  <c r="E18"/>
  <c r="G17"/>
  <c r="D22"/>
  <c r="C22"/>
  <c r="D20"/>
  <c r="C20"/>
  <c r="C26"/>
  <c r="D18"/>
  <c r="C18"/>
  <c r="D14"/>
  <c r="C14"/>
  <c r="G14"/>
  <c r="G18"/>
  <c r="G24"/>
  <c r="G20"/>
  <c r="E11"/>
  <c r="G11"/>
  <c r="F26"/>
  <c r="D11"/>
  <c r="D26"/>
  <c r="G26"/>
  <c r="E26"/>
  <c r="K30" i="1"/>
  <c r="F30"/>
  <c r="G30"/>
  <c r="H30"/>
  <c r="F13" i="3"/>
  <c r="J30" i="1"/>
  <c r="E30"/>
  <c r="I30"/>
  <c r="D50"/>
  <c r="E50"/>
  <c r="H12" i="17"/>
  <c r="H15"/>
  <c r="D13" i="15"/>
  <c r="D14" i="13"/>
  <c r="C14"/>
  <c r="D13" i="3"/>
  <c r="E14" i="13"/>
  <c r="F14"/>
  <c r="C13" i="3"/>
  <c r="E13" i="15"/>
  <c r="G13"/>
  <c r="H12" i="13"/>
  <c r="H14"/>
  <c r="G14"/>
  <c r="H11" i="15"/>
  <c r="H13"/>
  <c r="D30" i="1"/>
  <c r="C30"/>
  <c r="M30"/>
  <c r="N30"/>
  <c r="L30"/>
  <c r="O30"/>
  <c r="E13" i="3"/>
  <c r="D51" i="1"/>
  <c r="G13" i="3"/>
  <c r="E51" i="1"/>
  <c r="H11" i="3"/>
  <c r="H13"/>
</calcChain>
</file>

<file path=xl/sharedStrings.xml><?xml version="1.0" encoding="utf-8"?>
<sst xmlns="http://schemas.openxmlformats.org/spreadsheetml/2006/main" count="243" uniqueCount="111">
  <si>
    <t>Наименование образовательной организации</t>
  </si>
  <si>
    <t>Численность детей в смену</t>
  </si>
  <si>
    <t>1 смена (июнь)</t>
  </si>
  <si>
    <t>Источники финансирования</t>
  </si>
  <si>
    <t>Итого</t>
  </si>
  <si>
    <t>№ п/п</t>
  </si>
  <si>
    <t>средства республиканского бюджета</t>
  </si>
  <si>
    <t>средства местного бюджета</t>
  </si>
  <si>
    <t>МБОУ "СОШ №2" г. Емва</t>
  </si>
  <si>
    <t>- учебный корпус в г. Емва</t>
  </si>
  <si>
    <t>- учебный корпус в пст. Тракт</t>
  </si>
  <si>
    <t>МАОУ "НШДС" г. Емвы</t>
  </si>
  <si>
    <t>МБОУ "СОШ" пгт. Синдор</t>
  </si>
  <si>
    <t>- учебный корпус в пгт. Синдор</t>
  </si>
  <si>
    <t>- учебный корпус в пст. Иоссер</t>
  </si>
  <si>
    <t>МАОУ "СОШ" с. Серёгово</t>
  </si>
  <si>
    <t>- учебный корпус в с. Серёгово</t>
  </si>
  <si>
    <t>- учебный корпус в пст. Ляли</t>
  </si>
  <si>
    <t>МБОУ "СОШ" с. Шошка</t>
  </si>
  <si>
    <t>МБОУ "СОШ" пст. Чиньяворык</t>
  </si>
  <si>
    <t>МБОУ "СОШ" пст. Чернореченский</t>
  </si>
  <si>
    <t xml:space="preserve">МБОУ "СОШ №1" г. Емвы </t>
  </si>
  <si>
    <t>осенние каникулы</t>
  </si>
  <si>
    <t>Приложение №2</t>
  </si>
  <si>
    <t>к Постановлению администрации</t>
  </si>
  <si>
    <t>муниципального района "Княжпогостский"</t>
  </si>
  <si>
    <t>Приложение №3</t>
  </si>
  <si>
    <t>Примечание 1:</t>
  </si>
  <si>
    <t>Примечание 2:</t>
  </si>
  <si>
    <t>1 смена (июль)</t>
  </si>
  <si>
    <t>Численность сопровождающих</t>
  </si>
  <si>
    <t>2. Дети, чьи семьи относятся к категории малоимущих, освобождаются от уплаты родительского взноса.</t>
  </si>
  <si>
    <t>4. Сумма оплаты страховки на период действия лагеря с дневным пребыванием не входит в родительский взнос. Оплата страхового взноса осуществляется родителями.</t>
  </si>
  <si>
    <t>- учебный корпус в с. Шошка</t>
  </si>
  <si>
    <t>- учебный корпус в пст. Мещура</t>
  </si>
  <si>
    <t>1. Родительский взнос в виде безвозмездного поступления в размере 300 рублей с одного ребенка в смену.</t>
  </si>
  <si>
    <t>1. Родительский взнос не взимается</t>
  </si>
  <si>
    <t>2. Сумма оплаты страховки на период действия лагеря с дневным пребыванием не входит в родительский взнос. Оплата страхового взноса осуществляется родителями.</t>
  </si>
  <si>
    <t>родительский взнос за смену (300 рублей) без учета детей ТЖС</t>
  </si>
  <si>
    <t>Численность сопровождающих в смену</t>
  </si>
  <si>
    <t>МБОУ "СОШ №1" г. Емвы</t>
  </si>
  <si>
    <t>2 смена (июнь-июль)</t>
  </si>
  <si>
    <t>3 смена (июль-август)</t>
  </si>
  <si>
    <t>2 смена                            (июнь-июль)</t>
  </si>
  <si>
    <t>Примечание 3:</t>
  </si>
  <si>
    <t>МАУДО "ДДТ" Княжпогостского района (питание организовано на базе МБОУ "СОШ №1" г. Емвы)</t>
  </si>
  <si>
    <t>1. Питание организовано на базе МБОУ "СОШ №1" г. Емвы</t>
  </si>
  <si>
    <t>Организация работы профильной патриотической смены с дневным пребыванием детей "Мы-патриоты!"</t>
  </si>
  <si>
    <t>весенние каникулы</t>
  </si>
  <si>
    <t>МАУДО "ДДТ" Княжпогостского района (питание в период весенних каникул организовано на базе МБОУ "СОШ №2" г. Емвы, в период осенних каникул питание организовано на базе МБОУ "СОШ №1" г. Емвы)</t>
  </si>
  <si>
    <t>1. Образовательные организации организуют работу лагерей с дневным пребыванием детей согласно плану организации учебного процесса.</t>
  </si>
  <si>
    <t>2. Родительский взнос не взимается.</t>
  </si>
  <si>
    <t>3. Сумма оплаты страховки на период действия лагеря с дневным пребыванием не входит в родительский взнос. Оплата страхового взноса осуществляется родителями.</t>
  </si>
  <si>
    <t>Охват всего</t>
  </si>
  <si>
    <t>Республика</t>
  </si>
  <si>
    <t>Местный</t>
  </si>
  <si>
    <t>- учебный корпус МАОДО "ДШИ" Княжпогостского района (реализация образовательной программы)</t>
  </si>
  <si>
    <t>- учебный корпус МАУДО "ДЮСШ" Княжпогостского района (реализация образовательной программы)</t>
  </si>
  <si>
    <t>- учебный корпус МБОУ "СОШ №1" г. Емвы</t>
  </si>
  <si>
    <t>План организации оздоровительных лагерей с дневным пребыванием детей при образовательных организациях в период весенних и осенних каникул</t>
  </si>
  <si>
    <t>План организации оздоровительных лагерей с дневным пребыванием детей при образовательных организациях в период летних каникул</t>
  </si>
  <si>
    <t>план</t>
  </si>
  <si>
    <t>факт</t>
  </si>
  <si>
    <t>1. Первая смена будет работать с 1 по 21 июня. Торжественное открытие оздоровительных лагерей с дневным пребыванием детей состоится 1 июня 2018 года в 10.00 ч.</t>
  </si>
  <si>
    <t>Родительский взнос за смену                   (300 рублей) без учета детей ТЖС</t>
  </si>
  <si>
    <t>3. Вторая смена будет работать с 29 июня по 19 июля. Открытие смены состоится 29 июня в 10.00 ч.</t>
  </si>
  <si>
    <t>4. Закрытие 2 смены 19 июля в 14.00 ч. Выходные дни - 30 июня 1,7,8,14 и 15 июля 2018 года.</t>
  </si>
  <si>
    <t>5. Третья смена будет работать с 1 по 21 августа. Открытие смены состоится 1 августа в 10.00 ч.</t>
  </si>
  <si>
    <t>6. Закрытие 3 смены 21 августа в 14.00 ч. Выходные дни - 4,5,11,12,18 и 19 августа 2018 года.</t>
  </si>
  <si>
    <r>
      <t xml:space="preserve">3. Родители могут вносить добровольные пожертвования </t>
    </r>
    <r>
      <rPr>
        <b/>
        <sz val="10"/>
        <rFont val="Times New Roman"/>
        <family val="1"/>
        <charset val="204"/>
      </rPr>
      <t>на укрепление МТБ оздоровительного лагеря с дневным пребыванием детей.</t>
    </r>
  </si>
  <si>
    <t>3. Закрытие смены 19 июля в 14.00 ч. Выходные дни - 30 июня 1,7,8,14 и 15 июля 2018 года.</t>
  </si>
  <si>
    <t>Организация работы профильной смены в лагере с дневным пребыванием детей "Школа молодого актива".</t>
  </si>
  <si>
    <t>2.  Профильная смена в лагере с дневным пребыванием "Школа молодого актива" будет работать с 29 июня по 19 июля. Торжественное открытие лагеря состоится 29 июня 2018 года в 10.00 ч.</t>
  </si>
  <si>
    <t>1. Профильная смена в лагере с дневным пребыванием "Школа молодого актива" в период летних каникул при МАУДО "ДДТ" Княжпогостского района работает 15 рабочих дней.</t>
  </si>
  <si>
    <t>1. Профильная смена в лагере с дневным пребыванием "Твое призвание" в период летних каникул при МАУДО "ДДТ" Княжпогостского района работает 15 рабочих дней.</t>
  </si>
  <si>
    <t>2.  Профильная смена в лагере с дневным пребыванием "Твое призвание" будет работать с 29 июня по 19 июля. Торжественное открытие лагеря состоится 29 июня 2018 года в 10.00 ч.</t>
  </si>
  <si>
    <t>Организация работы профильной смены в лагере с дневным прибыванием детей "Твое призвание"</t>
  </si>
  <si>
    <t>1. Профильная смена в лагере с дневным пребыванием "Мы-патриоты!" при МАУДО "ДДТ" Княжпогостского района работает 5 рабочих дней.</t>
  </si>
  <si>
    <t xml:space="preserve"> Профильная смена в лагере с дневным пребыванием детей при образовательных организациях района в период осенних каникул</t>
  </si>
  <si>
    <t>2.  Профильная смена в лагере с дневным пребывание "Ма-патриоты!" будет работать со 2 ноября по 9 ноября 2018 года. Торжественное открытие лагеря состоится 2 ноября 2018 года в 10.00 ч.</t>
  </si>
  <si>
    <t>3. Закрытие смены состоится 9 ноября 2018 года в 14.00 ч. Выходные дни 3,4 и 5 ноября 2017 года</t>
  </si>
  <si>
    <t>Организация работы профильной патриотической смены с дневным пребыванием детей "Слет кадетов"</t>
  </si>
  <si>
    <t xml:space="preserve"> Профильная смена в лагере с дневным пребыванием детей при образовательных организациях района в период летних каникул</t>
  </si>
  <si>
    <t>2.  Профильная смена в лагере с дневным пребывание "Слет кадетов" будет работать с 1 по 21 августа 2018 года. Торжественное открытие лагеря состоится 1 августа 2018 года в 10.00 ч.</t>
  </si>
  <si>
    <t>3. Закрытие смены состоится 21 августа 2018 года в 14.00 ч. Выходные дни - 4,5,11,12,18 и 19 августа 2018 года.</t>
  </si>
  <si>
    <t>1. Профильная смена в лагере с дневным пребыванием "Слет кадетов" работает 15 рабочих дней.</t>
  </si>
  <si>
    <t>МБОУ "СОШ №2" г. Емвы</t>
  </si>
  <si>
    <t>Организация работы профильной смены с круглосуточным пребыванием детей "Российское движение школьников"</t>
  </si>
  <si>
    <t xml:space="preserve"> Профильная смена в лагере с круглосуточным пребыванием детей при образовательных организациях района в период летних каникул</t>
  </si>
  <si>
    <t>3. Закрытие смены состоится 3 июля 2018 года в 14.00 ч.</t>
  </si>
  <si>
    <t>1. Профильная смена в лагере с круглосуточным пребыванием "Российской движение школьников" работает 5 календарных дней.</t>
  </si>
  <si>
    <t>весенние каникулы,            91 р/д * 5 раб. дней</t>
  </si>
  <si>
    <t>2. Профильная смена в лагере с круглосуточным пребывание "Российское движение школьников" будет работать с 29 июня по 3 июля 2018 года. Торжественное открытие лагеря состоится 29 июня 2018 года в 10.00 ч.</t>
  </si>
  <si>
    <t>МАУДО "ДДТ" Княжпогостского района (питание 1-ой смены организовано на базе МБОУ "СОШ №2" г. Емвы, питание 2-ей и 3-ей смены организовано на базе МБОУ "СОШ №1" г. Емвы)</t>
  </si>
  <si>
    <t>2 смена                            (июнь-июль),             99 р/д * 15 дней</t>
  </si>
  <si>
    <t xml:space="preserve">1 смена (июль),         99,0 р/д * 15 дней        </t>
  </si>
  <si>
    <t xml:space="preserve">99 р/д * 5 раб. дней        </t>
  </si>
  <si>
    <t xml:space="preserve">99,0 р/д * 5 раб. дней        </t>
  </si>
  <si>
    <t xml:space="preserve">99,0 р/д * 15 дней        </t>
  </si>
  <si>
    <t>1 смена (июнь),            99 р/д * 14 раб. дней</t>
  </si>
  <si>
    <t>2 смена (июнь-июль),         99 р/д * 15 раб. дней</t>
  </si>
  <si>
    <t>3 смена (июль-август),            99 р/д * 15 раб. дней</t>
  </si>
  <si>
    <t>осенние каникулы,            99 р/д * 5 раб. дней</t>
  </si>
  <si>
    <t xml:space="preserve">162,80 р/д * 5 дней        </t>
  </si>
  <si>
    <t>2. Закрытие смены 21 июня в 14.00 ч. Выходные дни - 2,3,10,11, 12,16 и 17 июня 2018 года.</t>
  </si>
  <si>
    <t>Приложение № 4</t>
  </si>
  <si>
    <t>Приложение № 5</t>
  </si>
  <si>
    <t>Приложение № 6</t>
  </si>
  <si>
    <t>Приложение № 7</t>
  </si>
  <si>
    <t>Приложение № 8</t>
  </si>
  <si>
    <t>от 28 мая 2018 года №194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</si>
</sst>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F7D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0" xfId="0" applyFont="1"/>
    <xf numFmtId="4" fontId="4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4" fontId="1" fillId="0" borderId="5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4" fontId="1" fillId="0" borderId="5" xfId="0" applyNumberFormat="1" applyFont="1" applyBorder="1" applyAlignment="1">
      <alignment horizontal="center"/>
    </xf>
    <xf numFmtId="0" fontId="2" fillId="0" borderId="0" xfId="0" applyFont="1"/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0" xfId="0" applyFont="1"/>
    <xf numFmtId="4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0" xfId="0" applyNumberFormat="1" applyFont="1"/>
    <xf numFmtId="0" fontId="7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2" fillId="0" borderId="0" xfId="0" applyNumberFormat="1" applyFont="1" applyFill="1" applyAlignment="1">
      <alignment horizontal="left"/>
    </xf>
    <xf numFmtId="4" fontId="2" fillId="0" borderId="0" xfId="0" applyNumberFormat="1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4" fontId="6" fillId="0" borderId="0" xfId="0" applyNumberFormat="1" applyFont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wrapText="1"/>
    </xf>
    <xf numFmtId="4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7" fillId="0" borderId="0" xfId="0" applyFont="1"/>
    <xf numFmtId="49" fontId="7" fillId="0" borderId="0" xfId="0" applyNumberFormat="1" applyFont="1"/>
    <xf numFmtId="0" fontId="3" fillId="2" borderId="5" xfId="0" applyFon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3" fontId="6" fillId="0" borderId="0" xfId="0" applyNumberFormat="1" applyFont="1"/>
    <xf numFmtId="49" fontId="2" fillId="0" borderId="0" xfId="0" applyNumberFormat="1" applyFont="1" applyAlignment="1">
      <alignment horizontal="left"/>
    </xf>
    <xf numFmtId="4" fontId="2" fillId="0" borderId="0" xfId="0" applyNumberFormat="1" applyFont="1" applyAlignment="1">
      <alignment horizontal="left"/>
    </xf>
    <xf numFmtId="0" fontId="2" fillId="0" borderId="0" xfId="0" applyFont="1" applyAlignment="1"/>
    <xf numFmtId="0" fontId="8" fillId="0" borderId="0" xfId="0" applyFont="1"/>
    <xf numFmtId="49" fontId="2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6" fillId="0" borderId="0" xfId="0" applyNumberFormat="1" applyFont="1" applyAlignment="1">
      <alignment horizontal="left" wrapText="1"/>
    </xf>
    <xf numFmtId="4" fontId="2" fillId="3" borderId="0" xfId="0" applyNumberFormat="1" applyFont="1" applyFill="1"/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CF7D2"/>
      <color rgb="FFD2FC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CF7D2"/>
  </sheetPr>
  <dimension ref="A1:S54"/>
  <sheetViews>
    <sheetView topLeftCell="A10" zoomScaleNormal="100" workbookViewId="0">
      <selection activeCell="B29" sqref="B29"/>
    </sheetView>
  </sheetViews>
  <sheetFormatPr defaultColWidth="8.85546875" defaultRowHeight="12.75"/>
  <cols>
    <col min="1" max="1" width="5.140625" style="22" customWidth="1"/>
    <col min="2" max="2" width="40.28515625" style="22" customWidth="1"/>
    <col min="3" max="3" width="10.28515625" style="22" customWidth="1"/>
    <col min="4" max="4" width="10.85546875" style="22" customWidth="1"/>
    <col min="5" max="5" width="10.28515625" style="22" customWidth="1"/>
    <col min="6" max="11" width="11.42578125" style="22" customWidth="1"/>
    <col min="12" max="14" width="10" style="22" customWidth="1"/>
    <col min="15" max="15" width="12" style="22" customWidth="1"/>
    <col min="16" max="19" width="9.85546875" style="22" bestFit="1" customWidth="1"/>
    <col min="20" max="16384" width="8.85546875" style="22"/>
  </cols>
  <sheetData>
    <row r="1" spans="1:17">
      <c r="L1" s="88" t="s">
        <v>23</v>
      </c>
      <c r="M1" s="88"/>
      <c r="N1" s="88"/>
      <c r="O1" s="88"/>
    </row>
    <row r="2" spans="1:17">
      <c r="L2" s="88" t="s">
        <v>24</v>
      </c>
      <c r="M2" s="88"/>
      <c r="N2" s="88"/>
      <c r="O2" s="88"/>
    </row>
    <row r="3" spans="1:17">
      <c r="L3" s="88" t="s">
        <v>25</v>
      </c>
      <c r="M3" s="88"/>
      <c r="N3" s="88"/>
      <c r="O3" s="88"/>
    </row>
    <row r="4" spans="1:17">
      <c r="L4" s="89" t="s">
        <v>110</v>
      </c>
      <c r="M4" s="89"/>
      <c r="N4" s="89"/>
      <c r="O4" s="89"/>
    </row>
    <row r="5" spans="1:17">
      <c r="L5" s="48"/>
      <c r="M5" s="48"/>
      <c r="N5" s="48"/>
      <c r="O5" s="48"/>
    </row>
    <row r="6" spans="1:17">
      <c r="A6" s="91" t="s">
        <v>60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</row>
    <row r="8" spans="1:17" s="26" customFormat="1" ht="14.45" customHeight="1">
      <c r="A8" s="103" t="s">
        <v>5</v>
      </c>
      <c r="B8" s="90" t="s">
        <v>0</v>
      </c>
      <c r="C8" s="92" t="s">
        <v>1</v>
      </c>
      <c r="D8" s="93"/>
      <c r="E8" s="93"/>
      <c r="F8" s="96" t="s">
        <v>3</v>
      </c>
      <c r="G8" s="97"/>
      <c r="H8" s="97"/>
      <c r="I8" s="97"/>
      <c r="J8" s="97"/>
      <c r="K8" s="97"/>
      <c r="L8" s="97"/>
      <c r="M8" s="97"/>
      <c r="N8" s="97"/>
      <c r="O8" s="90" t="s">
        <v>4</v>
      </c>
    </row>
    <row r="9" spans="1:17" s="26" customFormat="1" ht="39.6" customHeight="1">
      <c r="A9" s="104"/>
      <c r="B9" s="90"/>
      <c r="C9" s="94"/>
      <c r="D9" s="95"/>
      <c r="E9" s="95"/>
      <c r="F9" s="96" t="s">
        <v>7</v>
      </c>
      <c r="G9" s="97"/>
      <c r="H9" s="97"/>
      <c r="I9" s="96" t="s">
        <v>6</v>
      </c>
      <c r="J9" s="97"/>
      <c r="K9" s="97"/>
      <c r="L9" s="96" t="s">
        <v>64</v>
      </c>
      <c r="M9" s="97"/>
      <c r="N9" s="97"/>
      <c r="O9" s="90"/>
    </row>
    <row r="10" spans="1:17" s="26" customFormat="1" ht="63.75">
      <c r="A10" s="105"/>
      <c r="B10" s="90"/>
      <c r="C10" s="55" t="s">
        <v>2</v>
      </c>
      <c r="D10" s="55" t="s">
        <v>41</v>
      </c>
      <c r="E10" s="55" t="s">
        <v>42</v>
      </c>
      <c r="F10" s="73" t="s">
        <v>99</v>
      </c>
      <c r="G10" s="73" t="s">
        <v>100</v>
      </c>
      <c r="H10" s="73" t="s">
        <v>101</v>
      </c>
      <c r="I10" s="84" t="s">
        <v>99</v>
      </c>
      <c r="J10" s="84" t="s">
        <v>100</v>
      </c>
      <c r="K10" s="84" t="s">
        <v>101</v>
      </c>
      <c r="L10" s="55" t="s">
        <v>2</v>
      </c>
      <c r="M10" s="55" t="s">
        <v>41</v>
      </c>
      <c r="N10" s="55" t="s">
        <v>42</v>
      </c>
      <c r="O10" s="90"/>
    </row>
    <row r="11" spans="1:17">
      <c r="A11" s="27">
        <v>1</v>
      </c>
      <c r="B11" s="28" t="s">
        <v>21</v>
      </c>
      <c r="C11" s="55">
        <v>60</v>
      </c>
      <c r="D11" s="55">
        <v>60</v>
      </c>
      <c r="E11" s="55">
        <v>50</v>
      </c>
      <c r="F11" s="23">
        <v>6720</v>
      </c>
      <c r="G11" s="23">
        <f>D11*99*15</f>
        <v>89100</v>
      </c>
      <c r="H11" s="23">
        <f>E11*99*15</f>
        <v>74250</v>
      </c>
      <c r="I11" s="23">
        <f>C11*99*14-6720</f>
        <v>76440</v>
      </c>
      <c r="J11" s="23"/>
      <c r="K11" s="23"/>
      <c r="L11" s="23">
        <f>C11*300</f>
        <v>18000</v>
      </c>
      <c r="M11" s="23">
        <f t="shared" ref="M11:N11" si="0">D11*300</f>
        <v>18000</v>
      </c>
      <c r="N11" s="23">
        <f t="shared" si="0"/>
        <v>15000</v>
      </c>
      <c r="O11" s="23">
        <f>I11+J11+K11+L11+M11+N11+F11+G11+H11</f>
        <v>297510</v>
      </c>
      <c r="P11" s="35"/>
      <c r="Q11" s="35"/>
    </row>
    <row r="12" spans="1:17">
      <c r="A12" s="27">
        <v>2</v>
      </c>
      <c r="B12" s="29" t="s">
        <v>8</v>
      </c>
      <c r="C12" s="30">
        <f>C13+C14+C15+C16</f>
        <v>115</v>
      </c>
      <c r="D12" s="30">
        <f t="shared" ref="D12:E12" si="1">D13+D14+D15+D16</f>
        <v>50</v>
      </c>
      <c r="E12" s="30">
        <f t="shared" si="1"/>
        <v>30</v>
      </c>
      <c r="F12" s="24">
        <f>F13+F14+F15+F16</f>
        <v>12885</v>
      </c>
      <c r="G12" s="24">
        <f t="shared" ref="G12:H12" si="2">G13+G14+G15+G16</f>
        <v>74250</v>
      </c>
      <c r="H12" s="24">
        <f t="shared" si="2"/>
        <v>44550</v>
      </c>
      <c r="I12" s="24">
        <f>I13+I14+I15+I16</f>
        <v>146510</v>
      </c>
      <c r="J12" s="24">
        <f t="shared" ref="J12:K12" si="3">J13+J14+J15+J16</f>
        <v>0</v>
      </c>
      <c r="K12" s="24">
        <f t="shared" si="3"/>
        <v>0</v>
      </c>
      <c r="L12" s="24">
        <f t="shared" ref="L12" si="4">L13+L14+L15+L16</f>
        <v>34500</v>
      </c>
      <c r="M12" s="24">
        <f t="shared" ref="M12" si="5">M13+M14+M15+M16</f>
        <v>15000</v>
      </c>
      <c r="N12" s="24">
        <f t="shared" ref="N12" si="6">N13+N14+N15+N16</f>
        <v>9000</v>
      </c>
      <c r="O12" s="23">
        <f>I12+J12+K12+L12+M12+N12+F12+G12+H12</f>
        <v>336695</v>
      </c>
      <c r="P12" s="35"/>
      <c r="Q12" s="35"/>
    </row>
    <row r="13" spans="1:17" s="34" customFormat="1" ht="12">
      <c r="A13" s="31"/>
      <c r="B13" s="32" t="s">
        <v>9</v>
      </c>
      <c r="C13" s="33">
        <v>50</v>
      </c>
      <c r="D13" s="33">
        <v>50</v>
      </c>
      <c r="E13" s="33">
        <v>30</v>
      </c>
      <c r="F13" s="51">
        <f>5600+5</f>
        <v>5605</v>
      </c>
      <c r="G13" s="51">
        <f>D13*99*15</f>
        <v>74250</v>
      </c>
      <c r="H13" s="51">
        <f>E13*99*15</f>
        <v>44550</v>
      </c>
      <c r="I13" s="51">
        <f>C13*99*14-5600</f>
        <v>63700</v>
      </c>
      <c r="J13" s="51"/>
      <c r="K13" s="51"/>
      <c r="L13" s="51">
        <f>C13*300</f>
        <v>15000</v>
      </c>
      <c r="M13" s="51">
        <f t="shared" ref="M13:N13" si="7">D13*300</f>
        <v>15000</v>
      </c>
      <c r="N13" s="51">
        <f t="shared" si="7"/>
        <v>9000</v>
      </c>
      <c r="O13" s="25"/>
    </row>
    <row r="14" spans="1:17" s="34" customFormat="1" ht="12">
      <c r="A14" s="31"/>
      <c r="B14" s="32" t="s">
        <v>10</v>
      </c>
      <c r="C14" s="33">
        <v>10</v>
      </c>
      <c r="D14" s="31"/>
      <c r="E14" s="31"/>
      <c r="F14" s="51">
        <v>1120</v>
      </c>
      <c r="G14" s="25"/>
      <c r="H14" s="25"/>
      <c r="I14" s="51">
        <f>C14*99*14-1120</f>
        <v>12740</v>
      </c>
      <c r="J14" s="25"/>
      <c r="K14" s="25"/>
      <c r="L14" s="51">
        <f t="shared" ref="L14:L16" si="8">C14*300</f>
        <v>3000</v>
      </c>
      <c r="M14" s="51"/>
      <c r="N14" s="51"/>
      <c r="O14" s="25"/>
    </row>
    <row r="15" spans="1:17" s="34" customFormat="1" ht="36">
      <c r="A15" s="31"/>
      <c r="B15" s="57" t="s">
        <v>56</v>
      </c>
      <c r="C15" s="31">
        <v>30</v>
      </c>
      <c r="D15" s="31"/>
      <c r="E15" s="31"/>
      <c r="F15" s="51">
        <v>3360</v>
      </c>
      <c r="G15" s="25"/>
      <c r="H15" s="25"/>
      <c r="I15" s="51">
        <f>C15*99*14-3360</f>
        <v>38220</v>
      </c>
      <c r="J15" s="25"/>
      <c r="K15" s="25"/>
      <c r="L15" s="51">
        <f t="shared" si="8"/>
        <v>9000</v>
      </c>
      <c r="M15" s="51"/>
      <c r="N15" s="51"/>
      <c r="O15" s="23"/>
    </row>
    <row r="16" spans="1:17" s="34" customFormat="1" ht="36">
      <c r="A16" s="31"/>
      <c r="B16" s="57" t="s">
        <v>57</v>
      </c>
      <c r="C16" s="31">
        <v>25</v>
      </c>
      <c r="D16" s="31"/>
      <c r="E16" s="31"/>
      <c r="F16" s="51">
        <v>2800</v>
      </c>
      <c r="G16" s="25"/>
      <c r="H16" s="25"/>
      <c r="I16" s="51">
        <f>C16*99*14-2800</f>
        <v>31850</v>
      </c>
      <c r="J16" s="51"/>
      <c r="K16" s="58"/>
      <c r="L16" s="51">
        <f t="shared" si="8"/>
        <v>7500</v>
      </c>
      <c r="M16" s="51"/>
      <c r="N16" s="51"/>
      <c r="O16" s="23"/>
    </row>
    <row r="17" spans="1:19">
      <c r="A17" s="27">
        <v>3</v>
      </c>
      <c r="B17" s="29" t="s">
        <v>11</v>
      </c>
      <c r="C17" s="30">
        <v>30</v>
      </c>
      <c r="D17" s="30">
        <v>20</v>
      </c>
      <c r="E17" s="30"/>
      <c r="F17" s="24">
        <v>3360</v>
      </c>
      <c r="G17" s="24">
        <v>9879</v>
      </c>
      <c r="H17" s="24"/>
      <c r="I17" s="23">
        <f>C17*99*14-3360</f>
        <v>38220</v>
      </c>
      <c r="J17" s="23">
        <f>D17*99*15-9879</f>
        <v>19821</v>
      </c>
      <c r="K17" s="24"/>
      <c r="L17" s="23">
        <f>C17*300</f>
        <v>9000</v>
      </c>
      <c r="M17" s="23">
        <f>D17*300</f>
        <v>6000</v>
      </c>
      <c r="N17" s="23"/>
      <c r="O17" s="23">
        <f>I17+J17+K17+L17+M17+N17+F17+G17+H17</f>
        <v>86280</v>
      </c>
      <c r="P17" s="35"/>
      <c r="Q17" s="87"/>
    </row>
    <row r="18" spans="1:19">
      <c r="A18" s="27">
        <v>4</v>
      </c>
      <c r="B18" s="29" t="s">
        <v>12</v>
      </c>
      <c r="C18" s="30">
        <f>C19+C20</f>
        <v>55</v>
      </c>
      <c r="D18" s="30">
        <f t="shared" ref="D18:E18" si="9">D19+D20</f>
        <v>35</v>
      </c>
      <c r="E18" s="30">
        <f t="shared" si="9"/>
        <v>0</v>
      </c>
      <c r="F18" s="24">
        <f>F19+F20</f>
        <v>6160</v>
      </c>
      <c r="G18" s="24">
        <f>G19+G20</f>
        <v>4200</v>
      </c>
      <c r="H18" s="24"/>
      <c r="I18" s="23">
        <f>I19+I20</f>
        <v>70070</v>
      </c>
      <c r="J18" s="23">
        <f>J19+J20</f>
        <v>47775</v>
      </c>
      <c r="K18" s="24"/>
      <c r="L18" s="24">
        <f>L19+L20</f>
        <v>16500</v>
      </c>
      <c r="M18" s="24">
        <f t="shared" ref="M18:N18" si="10">M19+M20</f>
        <v>10500</v>
      </c>
      <c r="N18" s="24">
        <f t="shared" si="10"/>
        <v>0</v>
      </c>
      <c r="O18" s="23">
        <f>I18+J18+K18+L18+M18+N18+F18+G18+H18</f>
        <v>155205</v>
      </c>
      <c r="P18" s="35"/>
      <c r="Q18" s="35"/>
    </row>
    <row r="19" spans="1:19" s="34" customFormat="1" ht="12">
      <c r="A19" s="31"/>
      <c r="B19" s="32" t="s">
        <v>13</v>
      </c>
      <c r="C19" s="33">
        <v>50</v>
      </c>
      <c r="D19" s="33">
        <v>35</v>
      </c>
      <c r="E19" s="33"/>
      <c r="F19" s="25">
        <v>5600</v>
      </c>
      <c r="G19" s="25">
        <v>4200</v>
      </c>
      <c r="H19" s="25"/>
      <c r="I19" s="51">
        <f>C19*99*14-5600</f>
        <v>63700</v>
      </c>
      <c r="J19" s="51">
        <f>D19*99*15-4200</f>
        <v>47775</v>
      </c>
      <c r="K19" s="25"/>
      <c r="L19" s="51">
        <f>C19*300</f>
        <v>15000</v>
      </c>
      <c r="M19" s="51">
        <f>D19*300</f>
        <v>10500</v>
      </c>
      <c r="N19" s="51"/>
      <c r="O19" s="25"/>
    </row>
    <row r="20" spans="1:19" s="34" customFormat="1" ht="12">
      <c r="A20" s="31"/>
      <c r="B20" s="32" t="s">
        <v>14</v>
      </c>
      <c r="C20" s="33">
        <v>5</v>
      </c>
      <c r="D20" s="33"/>
      <c r="E20" s="33"/>
      <c r="F20" s="25">
        <v>560</v>
      </c>
      <c r="G20" s="25"/>
      <c r="H20" s="25"/>
      <c r="I20" s="51">
        <f>C20*99*14-560</f>
        <v>6370</v>
      </c>
      <c r="J20" s="51"/>
      <c r="K20" s="25"/>
      <c r="L20" s="51">
        <f>C20*300</f>
        <v>1500</v>
      </c>
      <c r="M20" s="51"/>
      <c r="N20" s="51"/>
      <c r="O20" s="25"/>
    </row>
    <row r="21" spans="1:19">
      <c r="A21" s="27">
        <v>5</v>
      </c>
      <c r="B21" s="29" t="s">
        <v>15</v>
      </c>
      <c r="C21" s="30">
        <f>C22+C23</f>
        <v>25</v>
      </c>
      <c r="D21" s="30">
        <f t="shared" ref="D21:E21" si="11">D22+D23</f>
        <v>0</v>
      </c>
      <c r="E21" s="30">
        <f t="shared" si="11"/>
        <v>0</v>
      </c>
      <c r="F21" s="24">
        <f>F22+F23</f>
        <v>2800</v>
      </c>
      <c r="G21" s="24"/>
      <c r="H21" s="24"/>
      <c r="I21" s="23">
        <f>I22+I23</f>
        <v>31850</v>
      </c>
      <c r="J21" s="24"/>
      <c r="K21" s="24"/>
      <c r="L21" s="24">
        <f>L22+L23</f>
        <v>7500</v>
      </c>
      <c r="M21" s="24"/>
      <c r="N21" s="24"/>
      <c r="O21" s="23">
        <f>I21+J21+K21+L21+M21+N21+F21+G21+H21</f>
        <v>42150</v>
      </c>
      <c r="P21" s="35"/>
      <c r="Q21" s="87"/>
    </row>
    <row r="22" spans="1:19" s="34" customFormat="1" ht="12">
      <c r="A22" s="31"/>
      <c r="B22" s="32" t="s">
        <v>16</v>
      </c>
      <c r="C22" s="33">
        <v>20</v>
      </c>
      <c r="D22" s="33"/>
      <c r="E22" s="33"/>
      <c r="F22" s="25">
        <v>2240</v>
      </c>
      <c r="G22" s="25"/>
      <c r="H22" s="25"/>
      <c r="I22" s="51">
        <f>C22*99*14-2240</f>
        <v>25480</v>
      </c>
      <c r="J22" s="25"/>
      <c r="K22" s="25"/>
      <c r="L22" s="51">
        <f>C22*300</f>
        <v>6000</v>
      </c>
      <c r="M22" s="51"/>
      <c r="N22" s="51"/>
      <c r="O22" s="25"/>
    </row>
    <row r="23" spans="1:19" s="34" customFormat="1" ht="12">
      <c r="A23" s="31"/>
      <c r="B23" s="32" t="s">
        <v>17</v>
      </c>
      <c r="C23" s="33">
        <v>5</v>
      </c>
      <c r="D23" s="33"/>
      <c r="E23" s="33"/>
      <c r="F23" s="25">
        <v>560</v>
      </c>
      <c r="G23" s="25"/>
      <c r="H23" s="25"/>
      <c r="I23" s="51">
        <f>C23*99*14-560</f>
        <v>6370</v>
      </c>
      <c r="J23" s="25"/>
      <c r="K23" s="25"/>
      <c r="L23" s="51">
        <f>C23*300</f>
        <v>1500</v>
      </c>
      <c r="M23" s="51"/>
      <c r="N23" s="51"/>
      <c r="O23" s="25"/>
    </row>
    <row r="24" spans="1:19">
      <c r="A24" s="27">
        <v>6</v>
      </c>
      <c r="B24" s="29" t="s">
        <v>18</v>
      </c>
      <c r="C24" s="30">
        <f>C25+C26</f>
        <v>34</v>
      </c>
      <c r="D24" s="30">
        <f>D25+D26</f>
        <v>0</v>
      </c>
      <c r="E24" s="30">
        <f>E25+E26</f>
        <v>0</v>
      </c>
      <c r="F24" s="24">
        <f>F25+F26</f>
        <v>3808</v>
      </c>
      <c r="G24" s="24"/>
      <c r="H24" s="24"/>
      <c r="I24" s="23">
        <f>I25+I26</f>
        <v>43316</v>
      </c>
      <c r="J24" s="24"/>
      <c r="K24" s="24"/>
      <c r="L24" s="24">
        <f>L25+L26</f>
        <v>10200</v>
      </c>
      <c r="M24" s="24"/>
      <c r="N24" s="24"/>
      <c r="O24" s="23">
        <f>I24+J24+K24+L24+M24+N24+F24+G24+H24</f>
        <v>57324</v>
      </c>
      <c r="P24" s="35"/>
      <c r="Q24" s="35"/>
    </row>
    <row r="25" spans="1:19" s="34" customFormat="1" ht="12">
      <c r="A25" s="31"/>
      <c r="B25" s="32" t="s">
        <v>33</v>
      </c>
      <c r="C25" s="33">
        <v>24</v>
      </c>
      <c r="D25" s="33"/>
      <c r="E25" s="33"/>
      <c r="F25" s="25">
        <v>2688</v>
      </c>
      <c r="G25" s="25"/>
      <c r="H25" s="25"/>
      <c r="I25" s="51">
        <f>C25*99*14-2688</f>
        <v>30576</v>
      </c>
      <c r="J25" s="25"/>
      <c r="K25" s="25"/>
      <c r="L25" s="51">
        <f>C25*300</f>
        <v>7200</v>
      </c>
      <c r="M25" s="51"/>
      <c r="N25" s="51"/>
      <c r="O25" s="25"/>
    </row>
    <row r="26" spans="1:19" s="34" customFormat="1" ht="12">
      <c r="A26" s="31"/>
      <c r="B26" s="32" t="s">
        <v>34</v>
      </c>
      <c r="C26" s="33">
        <v>10</v>
      </c>
      <c r="D26" s="33"/>
      <c r="E26" s="33"/>
      <c r="F26" s="25">
        <v>1120</v>
      </c>
      <c r="G26" s="25"/>
      <c r="H26" s="25"/>
      <c r="I26" s="51">
        <f>C26*99*14-1120</f>
        <v>12740</v>
      </c>
      <c r="J26" s="25"/>
      <c r="K26" s="25"/>
      <c r="L26" s="51">
        <f>C26*300</f>
        <v>3000</v>
      </c>
      <c r="M26" s="51"/>
      <c r="N26" s="51"/>
      <c r="O26" s="25"/>
    </row>
    <row r="27" spans="1:19">
      <c r="A27" s="27">
        <v>7</v>
      </c>
      <c r="B27" s="29" t="s">
        <v>19</v>
      </c>
      <c r="C27" s="30">
        <v>40</v>
      </c>
      <c r="D27" s="30">
        <v>20</v>
      </c>
      <c r="E27" s="30"/>
      <c r="F27" s="24">
        <v>4480</v>
      </c>
      <c r="G27" s="24">
        <v>2400</v>
      </c>
      <c r="H27" s="24"/>
      <c r="I27" s="23">
        <f>C27*99*14-4480</f>
        <v>50960</v>
      </c>
      <c r="J27" s="23">
        <f>D27*99*15-2400</f>
        <v>27300</v>
      </c>
      <c r="K27" s="24"/>
      <c r="L27" s="23">
        <f>C27*300</f>
        <v>12000</v>
      </c>
      <c r="M27" s="23">
        <f>D27*300</f>
        <v>6000</v>
      </c>
      <c r="N27" s="23"/>
      <c r="O27" s="23">
        <f>I27+J27+K27+L27+M27+N27+F27+G27+H27</f>
        <v>103140</v>
      </c>
      <c r="P27" s="35"/>
      <c r="Q27" s="35"/>
    </row>
    <row r="28" spans="1:19">
      <c r="A28" s="27">
        <v>8</v>
      </c>
      <c r="B28" s="29" t="s">
        <v>20</v>
      </c>
      <c r="C28" s="30">
        <v>7</v>
      </c>
      <c r="D28" s="30"/>
      <c r="E28" s="30"/>
      <c r="F28" s="24">
        <v>784</v>
      </c>
      <c r="G28" s="24"/>
      <c r="H28" s="24"/>
      <c r="I28" s="23">
        <f>C28*99*14-784</f>
        <v>8918</v>
      </c>
      <c r="J28" s="24"/>
      <c r="K28" s="24"/>
      <c r="L28" s="23">
        <f t="shared" ref="L28:L29" si="12">C28*300</f>
        <v>2100</v>
      </c>
      <c r="M28" s="23"/>
      <c r="N28" s="23"/>
      <c r="O28" s="23">
        <f>I28+J28+K28+L28+M28+N28+F28+G28+H28</f>
        <v>11802</v>
      </c>
      <c r="P28" s="35"/>
      <c r="Q28" s="35"/>
    </row>
    <row r="29" spans="1:19" ht="53.45" customHeight="1">
      <c r="A29" s="27">
        <v>9</v>
      </c>
      <c r="B29" s="28" t="s">
        <v>93</v>
      </c>
      <c r="C29" s="27">
        <v>80</v>
      </c>
      <c r="D29" s="27">
        <v>75</v>
      </c>
      <c r="E29" s="27">
        <v>70</v>
      </c>
      <c r="F29" s="23">
        <v>8960</v>
      </c>
      <c r="G29" s="23">
        <f>D29*99*15</f>
        <v>111375</v>
      </c>
      <c r="H29" s="23">
        <f>E29*99*15</f>
        <v>103950</v>
      </c>
      <c r="I29" s="23">
        <f>C29*99*14-8960</f>
        <v>101920</v>
      </c>
      <c r="J29" s="23"/>
      <c r="K29" s="23"/>
      <c r="L29" s="23">
        <f t="shared" si="12"/>
        <v>24000</v>
      </c>
      <c r="M29" s="23">
        <f t="shared" ref="M29" si="13">D29*300</f>
        <v>22500</v>
      </c>
      <c r="N29" s="23">
        <f t="shared" ref="N29" si="14">E29*300</f>
        <v>21000</v>
      </c>
      <c r="O29" s="23">
        <f>I29+J29+K29+L29+M29+N29+F29+G29+H29</f>
        <v>393705</v>
      </c>
      <c r="P29" s="35"/>
      <c r="Q29" s="87"/>
      <c r="R29" s="35"/>
      <c r="S29" s="35"/>
    </row>
    <row r="30" spans="1:19">
      <c r="A30" s="65"/>
      <c r="B30" s="66" t="s">
        <v>4</v>
      </c>
      <c r="C30" s="67">
        <f t="shared" ref="C30:O30" si="15">C11+C12+C17+C18+C21+C24+C27+C28+C29</f>
        <v>446</v>
      </c>
      <c r="D30" s="67">
        <f t="shared" si="15"/>
        <v>260</v>
      </c>
      <c r="E30" s="67">
        <f t="shared" si="15"/>
        <v>150</v>
      </c>
      <c r="F30" s="64">
        <f t="shared" si="15"/>
        <v>49957</v>
      </c>
      <c r="G30" s="64">
        <f t="shared" si="15"/>
        <v>291204</v>
      </c>
      <c r="H30" s="64">
        <f t="shared" si="15"/>
        <v>222750</v>
      </c>
      <c r="I30" s="64">
        <f t="shared" si="15"/>
        <v>568204</v>
      </c>
      <c r="J30" s="64">
        <f t="shared" si="15"/>
        <v>94896</v>
      </c>
      <c r="K30" s="64">
        <f t="shared" si="15"/>
        <v>0</v>
      </c>
      <c r="L30" s="64">
        <f t="shared" si="15"/>
        <v>133800</v>
      </c>
      <c r="M30" s="64">
        <f t="shared" si="15"/>
        <v>78000</v>
      </c>
      <c r="N30" s="64">
        <f t="shared" si="15"/>
        <v>45000</v>
      </c>
      <c r="O30" s="64">
        <f t="shared" si="15"/>
        <v>1483811</v>
      </c>
      <c r="P30" s="35"/>
      <c r="Q30" s="35"/>
    </row>
    <row r="31" spans="1:19">
      <c r="I31" s="35"/>
      <c r="J31" s="35"/>
      <c r="R31" s="35"/>
    </row>
    <row r="32" spans="1:19" ht="14.45" customHeight="1">
      <c r="A32" s="76" t="s">
        <v>27</v>
      </c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</row>
    <row r="33" spans="1:15" ht="12.75" customHeight="1">
      <c r="A33" s="99" t="s">
        <v>63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46"/>
      <c r="N33" s="54"/>
      <c r="O33" s="54"/>
    </row>
    <row r="34" spans="1:15" ht="15">
      <c r="A34" s="98" t="s">
        <v>104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46"/>
      <c r="M34" s="54"/>
      <c r="N34" s="54"/>
      <c r="O34" s="54"/>
    </row>
    <row r="35" spans="1:15" ht="15">
      <c r="A35" s="98" t="s">
        <v>65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86"/>
      <c r="M35" s="76"/>
      <c r="N35" s="76"/>
      <c r="O35" s="45"/>
    </row>
    <row r="36" spans="1:15" ht="12.75" customHeight="1">
      <c r="A36" s="98" t="s">
        <v>66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77"/>
      <c r="M36" s="77"/>
      <c r="N36" s="77"/>
      <c r="O36" s="77"/>
    </row>
    <row r="37" spans="1:15" ht="12.75" customHeight="1">
      <c r="A37" s="99" t="s">
        <v>67</v>
      </c>
      <c r="B37" s="100"/>
      <c r="C37" s="100"/>
      <c r="D37" s="100"/>
      <c r="E37" s="100"/>
      <c r="F37" s="100"/>
      <c r="G37" s="100"/>
      <c r="H37" s="77"/>
      <c r="I37" s="77"/>
      <c r="J37" s="77"/>
      <c r="K37" s="77"/>
      <c r="L37" s="77"/>
      <c r="M37" s="77"/>
      <c r="N37" s="77"/>
      <c r="O37" s="46"/>
    </row>
    <row r="38" spans="1:15" ht="15">
      <c r="A38" s="99" t="s">
        <v>68</v>
      </c>
      <c r="B38" s="100"/>
      <c r="C38" s="100"/>
      <c r="D38" s="100"/>
      <c r="E38" s="100"/>
      <c r="F38" s="100"/>
      <c r="G38" s="100"/>
      <c r="H38" s="100"/>
      <c r="I38" s="79"/>
      <c r="J38" s="79"/>
      <c r="K38" s="79"/>
      <c r="L38" s="80"/>
      <c r="M38" s="76"/>
      <c r="N38" s="76"/>
      <c r="O38" s="76"/>
    </row>
    <row r="39" spans="1:15" ht="12.75" customHeight="1">
      <c r="A39" s="76" t="s">
        <v>28</v>
      </c>
      <c r="B39" s="76"/>
      <c r="C39" s="79"/>
      <c r="D39" s="79"/>
      <c r="E39" s="79"/>
      <c r="F39" s="79"/>
      <c r="G39" s="79"/>
      <c r="H39" s="79"/>
      <c r="I39" s="79"/>
      <c r="J39" s="79"/>
      <c r="K39" s="79"/>
      <c r="L39" s="76"/>
      <c r="M39" s="76"/>
      <c r="N39" s="76"/>
      <c r="O39" s="76"/>
    </row>
    <row r="40" spans="1:15" ht="12.75" customHeight="1">
      <c r="A40" s="101" t="s">
        <v>35</v>
      </c>
      <c r="B40" s="102"/>
      <c r="C40" s="102"/>
      <c r="D40" s="102"/>
      <c r="E40" s="102"/>
      <c r="F40" s="102"/>
      <c r="G40" s="102"/>
      <c r="H40" s="81"/>
      <c r="I40" s="76"/>
      <c r="J40" s="76"/>
      <c r="K40" s="76"/>
      <c r="L40" s="76"/>
      <c r="M40" s="76"/>
      <c r="N40" s="76"/>
      <c r="O40" s="76"/>
    </row>
    <row r="41" spans="1:15">
      <c r="A41" s="76" t="s">
        <v>31</v>
      </c>
      <c r="B41" s="76"/>
      <c r="C41" s="76"/>
      <c r="D41" s="76"/>
      <c r="E41" s="76"/>
      <c r="F41" s="76"/>
      <c r="G41" s="76"/>
      <c r="H41" s="81"/>
      <c r="I41" s="76"/>
      <c r="J41" s="76"/>
      <c r="K41" s="76"/>
      <c r="L41" s="76"/>
      <c r="M41" s="76"/>
      <c r="N41" s="76"/>
      <c r="O41" s="76"/>
    </row>
    <row r="42" spans="1:15">
      <c r="A42" s="76" t="s">
        <v>69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</row>
    <row r="43" spans="1:15">
      <c r="A43" s="76" t="s">
        <v>32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</row>
    <row r="48" spans="1:15">
      <c r="C48" s="22" t="s">
        <v>61</v>
      </c>
      <c r="D48" s="22" t="s">
        <v>62</v>
      </c>
    </row>
    <row r="49" spans="2:6">
      <c r="B49" s="34" t="s">
        <v>53</v>
      </c>
      <c r="C49" s="78">
        <v>1600</v>
      </c>
      <c r="D49" s="78">
        <f>C30+D30+E30+'весна, осень'!C26+'весна, осень'!D26+'твое призвание'!C13+'школа мол. актива (дневной)'!C13+'мы-патриоты (дневной)'!C14+'слет кадетов (дневной)'!C15+РДШ!C19</f>
        <v>1600</v>
      </c>
    </row>
    <row r="50" spans="2:6">
      <c r="B50" s="34" t="s">
        <v>54</v>
      </c>
      <c r="C50" s="53">
        <v>663100</v>
      </c>
      <c r="D50" s="53">
        <f>SUM(I30:K30)</f>
        <v>663100</v>
      </c>
      <c r="E50" s="53">
        <f>D50-C50</f>
        <v>0</v>
      </c>
      <c r="F50" s="35"/>
    </row>
    <row r="51" spans="2:6">
      <c r="B51" s="34" t="s">
        <v>55</v>
      </c>
      <c r="C51" s="53">
        <v>994650</v>
      </c>
      <c r="D51" s="53">
        <f>F30+G30+H30+'весна, осень'!E26+'весна, осень'!F26+'твое призвание'!E13+'школа мол. актива (дневной)'!E13+'мы-патриоты (дневной)'!E14+'слет кадетов (дневной)'!E15+РДШ!E19</f>
        <v>994650</v>
      </c>
      <c r="E51" s="53">
        <f>D51-C51</f>
        <v>0</v>
      </c>
    </row>
    <row r="52" spans="2:6">
      <c r="F52" s="35"/>
    </row>
    <row r="54" spans="2:6">
      <c r="F54" s="35"/>
    </row>
  </sheetData>
  <mergeCells count="20">
    <mergeCell ref="A36:K36"/>
    <mergeCell ref="A37:G37"/>
    <mergeCell ref="A38:H38"/>
    <mergeCell ref="A40:G40"/>
    <mergeCell ref="A8:A10"/>
    <mergeCell ref="B8:B10"/>
    <mergeCell ref="A33:L33"/>
    <mergeCell ref="A34:K34"/>
    <mergeCell ref="A35:K35"/>
    <mergeCell ref="L1:O1"/>
    <mergeCell ref="L2:O2"/>
    <mergeCell ref="L3:O3"/>
    <mergeCell ref="L4:O4"/>
    <mergeCell ref="O8:O10"/>
    <mergeCell ref="A6:O6"/>
    <mergeCell ref="C8:E9"/>
    <mergeCell ref="F9:H9"/>
    <mergeCell ref="I9:K9"/>
    <mergeCell ref="F8:N8"/>
    <mergeCell ref="L9:N9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CF7D2"/>
  </sheetPr>
  <dimension ref="A1:G31"/>
  <sheetViews>
    <sheetView zoomScaleNormal="100" workbookViewId="0">
      <selection activeCell="H10" sqref="H10"/>
    </sheetView>
  </sheetViews>
  <sheetFormatPr defaultColWidth="8.85546875" defaultRowHeight="12.75"/>
  <cols>
    <col min="1" max="1" width="5.140625" style="1" customWidth="1"/>
    <col min="2" max="2" width="40" style="1" customWidth="1"/>
    <col min="3" max="4" width="8.28515625" style="1" customWidth="1"/>
    <col min="5" max="5" width="11.42578125" style="22" customWidth="1"/>
    <col min="6" max="6" width="11.42578125" style="1" customWidth="1"/>
    <col min="7" max="7" width="11.7109375" style="1" customWidth="1"/>
    <col min="8" max="16384" width="8.85546875" style="1"/>
  </cols>
  <sheetData>
    <row r="1" spans="1:7" ht="14.45" customHeight="1">
      <c r="D1" s="88" t="s">
        <v>26</v>
      </c>
      <c r="E1" s="88"/>
      <c r="F1" s="88"/>
      <c r="G1" s="88"/>
    </row>
    <row r="2" spans="1:7" ht="14.45" customHeight="1">
      <c r="D2" s="88" t="s">
        <v>24</v>
      </c>
      <c r="E2" s="88"/>
      <c r="F2" s="88"/>
      <c r="G2" s="88"/>
    </row>
    <row r="3" spans="1:7" ht="14.45" customHeight="1">
      <c r="D3" s="88" t="s">
        <v>25</v>
      </c>
      <c r="E3" s="88"/>
      <c r="F3" s="88"/>
      <c r="G3" s="88"/>
    </row>
    <row r="4" spans="1:7" ht="14.45" customHeight="1">
      <c r="D4" s="88" t="s">
        <v>110</v>
      </c>
      <c r="E4" s="88"/>
      <c r="F4" s="88"/>
      <c r="G4" s="88"/>
    </row>
    <row r="5" spans="1:7" s="18" customFormat="1" ht="14.45" customHeight="1">
      <c r="D5" s="41"/>
      <c r="E5" s="48"/>
      <c r="F5" s="41"/>
      <c r="G5" s="41"/>
    </row>
    <row r="6" spans="1:7" s="18" customFormat="1" ht="26.45" customHeight="1">
      <c r="A6" s="112" t="s">
        <v>59</v>
      </c>
      <c r="B6" s="112"/>
      <c r="C6" s="112"/>
      <c r="D6" s="112"/>
      <c r="E6" s="112"/>
      <c r="F6" s="112"/>
      <c r="G6" s="112"/>
    </row>
    <row r="8" spans="1:7" s="3" customFormat="1">
      <c r="A8" s="108" t="s">
        <v>5</v>
      </c>
      <c r="B8" s="111" t="s">
        <v>0</v>
      </c>
      <c r="C8" s="111" t="s">
        <v>1</v>
      </c>
      <c r="D8" s="111"/>
      <c r="E8" s="111" t="s">
        <v>3</v>
      </c>
      <c r="F8" s="111"/>
      <c r="G8" s="111" t="s">
        <v>4</v>
      </c>
    </row>
    <row r="9" spans="1:7" s="3" customFormat="1" ht="25.15" customHeight="1">
      <c r="A9" s="109"/>
      <c r="B9" s="111"/>
      <c r="C9" s="111"/>
      <c r="D9" s="111"/>
      <c r="E9" s="111" t="s">
        <v>7</v>
      </c>
      <c r="F9" s="111"/>
      <c r="G9" s="111"/>
    </row>
    <row r="10" spans="1:7" s="3" customFormat="1" ht="51">
      <c r="A10" s="110"/>
      <c r="B10" s="111"/>
      <c r="C10" s="6" t="s">
        <v>48</v>
      </c>
      <c r="D10" s="49" t="s">
        <v>22</v>
      </c>
      <c r="E10" s="47" t="s">
        <v>91</v>
      </c>
      <c r="F10" s="49" t="s">
        <v>102</v>
      </c>
      <c r="G10" s="111"/>
    </row>
    <row r="11" spans="1:7">
      <c r="A11" s="7">
        <v>1</v>
      </c>
      <c r="B11" s="8" t="s">
        <v>21</v>
      </c>
      <c r="C11" s="6">
        <f>C12+C13</f>
        <v>70</v>
      </c>
      <c r="D11" s="56">
        <f>D12+D13</f>
        <v>50</v>
      </c>
      <c r="E11" s="23">
        <f>E12+E13</f>
        <v>31850</v>
      </c>
      <c r="F11" s="23">
        <f>F12+F13</f>
        <v>24750</v>
      </c>
      <c r="G11" s="9">
        <f>E11+F11</f>
        <v>56600</v>
      </c>
    </row>
    <row r="12" spans="1:7" s="16" customFormat="1" ht="12">
      <c r="A12" s="12"/>
      <c r="B12" s="32" t="s">
        <v>58</v>
      </c>
      <c r="C12" s="59">
        <v>50</v>
      </c>
      <c r="D12" s="59">
        <v>50</v>
      </c>
      <c r="E12" s="51">
        <f>C12*91*5</f>
        <v>22750</v>
      </c>
      <c r="F12" s="51">
        <f>D12*99*5</f>
        <v>24750</v>
      </c>
      <c r="G12" s="17"/>
    </row>
    <row r="13" spans="1:7" s="16" customFormat="1" ht="36">
      <c r="A13" s="12"/>
      <c r="B13" s="57" t="s">
        <v>57</v>
      </c>
      <c r="C13" s="59">
        <v>20</v>
      </c>
      <c r="D13" s="59">
        <v>0</v>
      </c>
      <c r="E13" s="51">
        <f>C13*91*5</f>
        <v>9100</v>
      </c>
      <c r="F13" s="51">
        <f>D13*99*5</f>
        <v>0</v>
      </c>
      <c r="G13" s="17"/>
    </row>
    <row r="14" spans="1:7">
      <c r="A14" s="7">
        <v>2</v>
      </c>
      <c r="B14" s="10" t="s">
        <v>8</v>
      </c>
      <c r="C14" s="11">
        <f>C15+C16</f>
        <v>40</v>
      </c>
      <c r="D14" s="11">
        <f>D15+D16</f>
        <v>60</v>
      </c>
      <c r="E14" s="23">
        <f>E15+E16</f>
        <v>18200</v>
      </c>
      <c r="F14" s="23">
        <f>F15+F16</f>
        <v>29700</v>
      </c>
      <c r="G14" s="9">
        <f>E14+F14</f>
        <v>47900</v>
      </c>
    </row>
    <row r="15" spans="1:7" s="16" customFormat="1" ht="12">
      <c r="A15" s="12"/>
      <c r="B15" s="13" t="s">
        <v>9</v>
      </c>
      <c r="C15" s="14">
        <v>40</v>
      </c>
      <c r="D15" s="14">
        <v>40</v>
      </c>
      <c r="E15" s="51">
        <f t="shared" ref="E15:E17" si="0">C15*91*5</f>
        <v>18200</v>
      </c>
      <c r="F15" s="51">
        <f>D15*99*5</f>
        <v>19800</v>
      </c>
      <c r="G15" s="15"/>
    </row>
    <row r="16" spans="1:7" s="16" customFormat="1" ht="36">
      <c r="A16" s="12"/>
      <c r="B16" s="57" t="s">
        <v>57</v>
      </c>
      <c r="C16" s="12">
        <v>0</v>
      </c>
      <c r="D16" s="12">
        <v>20</v>
      </c>
      <c r="E16" s="51">
        <f t="shared" si="0"/>
        <v>0</v>
      </c>
      <c r="F16" s="51">
        <f>D16*99*5</f>
        <v>9900</v>
      </c>
      <c r="G16" s="60"/>
    </row>
    <row r="17" spans="1:7">
      <c r="A17" s="7">
        <v>3</v>
      </c>
      <c r="B17" s="10" t="s">
        <v>11</v>
      </c>
      <c r="C17" s="11">
        <v>35</v>
      </c>
      <c r="D17" s="11">
        <v>35</v>
      </c>
      <c r="E17" s="23">
        <f t="shared" si="0"/>
        <v>15925</v>
      </c>
      <c r="F17" s="23">
        <f>D17*99*5</f>
        <v>17325</v>
      </c>
      <c r="G17" s="9">
        <f>E17+F17</f>
        <v>33250</v>
      </c>
    </row>
    <row r="18" spans="1:7">
      <c r="A18" s="7">
        <v>4</v>
      </c>
      <c r="B18" s="10" t="s">
        <v>12</v>
      </c>
      <c r="C18" s="11">
        <f>C19</f>
        <v>45</v>
      </c>
      <c r="D18" s="11">
        <f>D19</f>
        <v>45</v>
      </c>
      <c r="E18" s="24">
        <f>E19</f>
        <v>20475</v>
      </c>
      <c r="F18" s="24">
        <f>F19</f>
        <v>22275</v>
      </c>
      <c r="G18" s="9">
        <f>E18+F18</f>
        <v>42750</v>
      </c>
    </row>
    <row r="19" spans="1:7" s="16" customFormat="1" ht="12">
      <c r="A19" s="12"/>
      <c r="B19" s="13" t="s">
        <v>13</v>
      </c>
      <c r="C19" s="14">
        <v>45</v>
      </c>
      <c r="D19" s="14">
        <v>45</v>
      </c>
      <c r="E19" s="51">
        <f>C19*91*5</f>
        <v>20475</v>
      </c>
      <c r="F19" s="51">
        <f>D19*99*5</f>
        <v>22275</v>
      </c>
      <c r="G19" s="25"/>
    </row>
    <row r="20" spans="1:7">
      <c r="A20" s="7">
        <v>5</v>
      </c>
      <c r="B20" s="10" t="s">
        <v>15</v>
      </c>
      <c r="C20" s="11">
        <f>C21</f>
        <v>31</v>
      </c>
      <c r="D20" s="11">
        <f>D21</f>
        <v>31</v>
      </c>
      <c r="E20" s="24">
        <f>E21</f>
        <v>14105</v>
      </c>
      <c r="F20" s="24">
        <f>F21</f>
        <v>15345</v>
      </c>
      <c r="G20" s="9">
        <f>E20+F20</f>
        <v>29450</v>
      </c>
    </row>
    <row r="21" spans="1:7">
      <c r="A21" s="7"/>
      <c r="B21" s="13" t="s">
        <v>16</v>
      </c>
      <c r="C21" s="14">
        <v>31</v>
      </c>
      <c r="D21" s="14">
        <v>31</v>
      </c>
      <c r="E21" s="51">
        <f>C21*91*5</f>
        <v>14105</v>
      </c>
      <c r="F21" s="51">
        <f>D21*99*5</f>
        <v>15345</v>
      </c>
      <c r="G21" s="25"/>
    </row>
    <row r="22" spans="1:7">
      <c r="A22" s="7">
        <v>6</v>
      </c>
      <c r="B22" s="10" t="s">
        <v>18</v>
      </c>
      <c r="C22" s="11">
        <f>C23</f>
        <v>11</v>
      </c>
      <c r="D22" s="11">
        <f>D23</f>
        <v>11</v>
      </c>
      <c r="E22" s="24">
        <f>E23</f>
        <v>5005</v>
      </c>
      <c r="F22" s="24">
        <f>F23</f>
        <v>5445</v>
      </c>
      <c r="G22" s="9">
        <f>E22+F22</f>
        <v>10450</v>
      </c>
    </row>
    <row r="23" spans="1:7" s="16" customFormat="1" ht="12">
      <c r="A23" s="12"/>
      <c r="B23" s="13" t="s">
        <v>33</v>
      </c>
      <c r="C23" s="14">
        <v>11</v>
      </c>
      <c r="D23" s="14">
        <v>11</v>
      </c>
      <c r="E23" s="51">
        <f t="shared" ref="E23:E25" si="1">C23*91*5</f>
        <v>5005</v>
      </c>
      <c r="F23" s="51">
        <f>D23*99*5</f>
        <v>5445</v>
      </c>
      <c r="G23" s="25"/>
    </row>
    <row r="24" spans="1:7">
      <c r="A24" s="7">
        <v>7</v>
      </c>
      <c r="B24" s="10" t="s">
        <v>19</v>
      </c>
      <c r="C24" s="11">
        <v>40</v>
      </c>
      <c r="D24" s="11">
        <v>40</v>
      </c>
      <c r="E24" s="23">
        <f t="shared" si="1"/>
        <v>18200</v>
      </c>
      <c r="F24" s="23">
        <f>D24*99*5</f>
        <v>19800</v>
      </c>
      <c r="G24" s="9">
        <f>E24+F24</f>
        <v>38000</v>
      </c>
    </row>
    <row r="25" spans="1:7" ht="66.599999999999994" customHeight="1">
      <c r="A25" s="7">
        <v>8</v>
      </c>
      <c r="B25" s="8" t="s">
        <v>49</v>
      </c>
      <c r="C25" s="7">
        <v>50</v>
      </c>
      <c r="D25" s="7">
        <v>50</v>
      </c>
      <c r="E25" s="23">
        <f t="shared" si="1"/>
        <v>22750</v>
      </c>
      <c r="F25" s="23">
        <f>D25*99*5</f>
        <v>24750</v>
      </c>
      <c r="G25" s="9">
        <f>E25+F25</f>
        <v>47500</v>
      </c>
    </row>
    <row r="26" spans="1:7">
      <c r="A26" s="61"/>
      <c r="B26" s="62" t="s">
        <v>4</v>
      </c>
      <c r="C26" s="63">
        <f>C11+C14+C17+C18+C20+C22+C24+C25</f>
        <v>322</v>
      </c>
      <c r="D26" s="63">
        <f>D11+D14+D17+D18+D20+D22+D24+D25</f>
        <v>322</v>
      </c>
      <c r="E26" s="64">
        <f>E11+E14+E17+E18+E20+E22+E24+E25</f>
        <v>146510</v>
      </c>
      <c r="F26" s="64">
        <f t="shared" ref="F26:G26" si="2">F11+F14+F17+F18+F20+F22+F24+F25</f>
        <v>159390</v>
      </c>
      <c r="G26" s="64">
        <f t="shared" si="2"/>
        <v>305900</v>
      </c>
    </row>
    <row r="28" spans="1:7">
      <c r="A28" s="1" t="s">
        <v>27</v>
      </c>
      <c r="E28" s="35"/>
      <c r="F28" s="40"/>
    </row>
    <row r="29" spans="1:7" ht="26.45" customHeight="1">
      <c r="A29" s="107" t="s">
        <v>50</v>
      </c>
      <c r="B29" s="107"/>
      <c r="C29" s="107"/>
      <c r="D29" s="107"/>
      <c r="E29" s="107"/>
      <c r="F29" s="107"/>
      <c r="G29" s="107"/>
    </row>
    <row r="30" spans="1:7">
      <c r="A30" s="1" t="s">
        <v>51</v>
      </c>
    </row>
    <row r="31" spans="1:7" s="52" customFormat="1" ht="26.45" customHeight="1">
      <c r="A31" s="107" t="s">
        <v>52</v>
      </c>
      <c r="B31" s="107"/>
      <c r="C31" s="107"/>
      <c r="D31" s="107"/>
      <c r="E31" s="107"/>
      <c r="F31" s="107"/>
      <c r="G31" s="107"/>
    </row>
  </sheetData>
  <mergeCells count="13">
    <mergeCell ref="A29:G29"/>
    <mergeCell ref="A31:G31"/>
    <mergeCell ref="D1:G1"/>
    <mergeCell ref="D2:G2"/>
    <mergeCell ref="D3:G3"/>
    <mergeCell ref="D4:G4"/>
    <mergeCell ref="A8:A10"/>
    <mergeCell ref="B8:B10"/>
    <mergeCell ref="C8:D9"/>
    <mergeCell ref="E8:F8"/>
    <mergeCell ref="G8:G10"/>
    <mergeCell ref="E9:F9"/>
    <mergeCell ref="A6:G6"/>
  </mergeCell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CF7D2"/>
  </sheetPr>
  <dimension ref="A1:K23"/>
  <sheetViews>
    <sheetView topLeftCell="B1" zoomScaleNormal="100" workbookViewId="0">
      <selection activeCell="E9" sqref="E9"/>
    </sheetView>
  </sheetViews>
  <sheetFormatPr defaultColWidth="8.85546875" defaultRowHeight="12.75"/>
  <cols>
    <col min="1" max="1" width="5.140625" style="18" customWidth="1"/>
    <col min="2" max="2" width="33.85546875" style="18" customWidth="1"/>
    <col min="3" max="4" width="15.28515625" style="18" customWidth="1"/>
    <col min="5" max="7" width="17.5703125" style="18" customWidth="1"/>
    <col min="8" max="8" width="16.85546875" style="18" customWidth="1"/>
    <col min="9" max="16384" width="8.85546875" style="18"/>
  </cols>
  <sheetData>
    <row r="1" spans="1:11">
      <c r="G1" s="88" t="s">
        <v>105</v>
      </c>
      <c r="H1" s="88"/>
    </row>
    <row r="2" spans="1:11">
      <c r="G2" s="88" t="s">
        <v>24</v>
      </c>
      <c r="H2" s="88"/>
    </row>
    <row r="3" spans="1:11">
      <c r="G3" s="88" t="s">
        <v>25</v>
      </c>
      <c r="H3" s="88"/>
    </row>
    <row r="4" spans="1:11">
      <c r="G4" s="88" t="s">
        <v>110</v>
      </c>
      <c r="H4" s="88"/>
    </row>
    <row r="5" spans="1:11">
      <c r="G5" s="37"/>
      <c r="H5" s="37"/>
    </row>
    <row r="6" spans="1:11" ht="14.45" customHeight="1">
      <c r="A6" s="113" t="s">
        <v>76</v>
      </c>
      <c r="B6" s="113"/>
      <c r="C6" s="113"/>
      <c r="D6" s="113"/>
      <c r="E6" s="113"/>
      <c r="F6" s="113"/>
      <c r="G6" s="113"/>
      <c r="H6" s="113"/>
    </row>
    <row r="8" spans="1:11" s="3" customFormat="1" ht="13.15" customHeight="1">
      <c r="A8" s="108" t="s">
        <v>5</v>
      </c>
      <c r="B8" s="111" t="s">
        <v>0</v>
      </c>
      <c r="C8" s="108" t="s">
        <v>1</v>
      </c>
      <c r="D8" s="108" t="s">
        <v>30</v>
      </c>
      <c r="E8" s="111" t="s">
        <v>3</v>
      </c>
      <c r="F8" s="111"/>
      <c r="G8" s="111"/>
      <c r="H8" s="111" t="s">
        <v>4</v>
      </c>
    </row>
    <row r="9" spans="1:11" s="3" customFormat="1" ht="54.6" customHeight="1">
      <c r="A9" s="109"/>
      <c r="B9" s="111"/>
      <c r="C9" s="109"/>
      <c r="D9" s="109"/>
      <c r="E9" s="38" t="s">
        <v>7</v>
      </c>
      <c r="F9" s="39" t="s">
        <v>6</v>
      </c>
      <c r="G9" s="36" t="s">
        <v>38</v>
      </c>
      <c r="H9" s="111"/>
    </row>
    <row r="10" spans="1:11" s="3" customFormat="1" ht="38.25">
      <c r="A10" s="110"/>
      <c r="B10" s="111"/>
      <c r="C10" s="110"/>
      <c r="D10" s="110"/>
      <c r="E10" s="39" t="s">
        <v>94</v>
      </c>
      <c r="F10" s="85" t="s">
        <v>94</v>
      </c>
      <c r="G10" s="50" t="s">
        <v>43</v>
      </c>
      <c r="H10" s="111"/>
    </row>
    <row r="11" spans="1:11" ht="38.25">
      <c r="A11" s="7">
        <v>1</v>
      </c>
      <c r="B11" s="8" t="s">
        <v>45</v>
      </c>
      <c r="C11" s="39">
        <v>10</v>
      </c>
      <c r="D11" s="39">
        <v>1</v>
      </c>
      <c r="E11" s="19">
        <f>(C11+D11)*99*15</f>
        <v>16335</v>
      </c>
      <c r="F11" s="19"/>
      <c r="G11" s="19"/>
      <c r="H11" s="9">
        <f>E11+G11</f>
        <v>16335</v>
      </c>
    </row>
    <row r="12" spans="1:11">
      <c r="A12" s="7"/>
      <c r="B12" s="10"/>
      <c r="C12" s="20"/>
      <c r="D12" s="20"/>
      <c r="E12" s="21"/>
      <c r="F12" s="21"/>
      <c r="G12" s="21"/>
      <c r="H12" s="9"/>
    </row>
    <row r="13" spans="1:11">
      <c r="A13" s="61"/>
      <c r="B13" s="62" t="s">
        <v>4</v>
      </c>
      <c r="C13" s="70">
        <v>10</v>
      </c>
      <c r="D13" s="70">
        <f>D11</f>
        <v>1</v>
      </c>
      <c r="E13" s="71">
        <f>E11</f>
        <v>16335</v>
      </c>
      <c r="F13" s="71"/>
      <c r="G13" s="71">
        <f>G11</f>
        <v>0</v>
      </c>
      <c r="H13" s="72">
        <f>H11</f>
        <v>16335</v>
      </c>
    </row>
    <row r="15" spans="1:11" s="82" customFormat="1" ht="15">
      <c r="A15" s="22" t="s">
        <v>27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1" s="82" customFormat="1" ht="15">
      <c r="A16" s="22" t="s">
        <v>74</v>
      </c>
      <c r="B16" s="83"/>
      <c r="C16" s="22"/>
      <c r="D16" s="22"/>
      <c r="E16" s="22"/>
      <c r="F16" s="22"/>
      <c r="G16" s="22"/>
      <c r="H16" s="22"/>
      <c r="I16" s="22"/>
      <c r="J16" s="22"/>
      <c r="K16" s="22"/>
    </row>
    <row r="17" spans="1:11" s="82" customFormat="1" ht="26.45" customHeight="1">
      <c r="A17" s="98" t="s">
        <v>75</v>
      </c>
      <c r="B17" s="98"/>
      <c r="C17" s="98"/>
      <c r="D17" s="98"/>
      <c r="E17" s="98"/>
      <c r="F17" s="98"/>
      <c r="G17" s="98"/>
      <c r="H17" s="98"/>
      <c r="I17" s="22"/>
      <c r="J17" s="22"/>
      <c r="K17" s="22"/>
    </row>
    <row r="18" spans="1:11" s="82" customFormat="1" ht="15">
      <c r="A18" s="22" t="s">
        <v>70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s="82" customFormat="1" ht="15">
      <c r="A19" s="22" t="s">
        <v>28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s="82" customFormat="1" ht="15">
      <c r="A20" s="22" t="s">
        <v>36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s="82" customFormat="1" ht="15">
      <c r="A21" s="22" t="s">
        <v>37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s="22" customFormat="1">
      <c r="A22" s="22" t="s">
        <v>44</v>
      </c>
    </row>
    <row r="23" spans="1:11" s="22" customFormat="1">
      <c r="A23" s="22" t="s">
        <v>46</v>
      </c>
    </row>
  </sheetData>
  <mergeCells count="12">
    <mergeCell ref="A17:H17"/>
    <mergeCell ref="D8:D10"/>
    <mergeCell ref="G1:H1"/>
    <mergeCell ref="G2:H2"/>
    <mergeCell ref="G3:H3"/>
    <mergeCell ref="G4:H4"/>
    <mergeCell ref="A6:H6"/>
    <mergeCell ref="A8:A10"/>
    <mergeCell ref="B8:B10"/>
    <mergeCell ref="C8:C10"/>
    <mergeCell ref="E8:G8"/>
    <mergeCell ref="H8:H10"/>
  </mergeCells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CF7D2"/>
  </sheetPr>
  <dimension ref="A1:K24"/>
  <sheetViews>
    <sheetView view="pageBreakPreview" zoomScale="60" zoomScaleNormal="100" workbookViewId="0">
      <selection activeCell="G21" sqref="G21"/>
    </sheetView>
  </sheetViews>
  <sheetFormatPr defaultColWidth="8.85546875" defaultRowHeight="12.75"/>
  <cols>
    <col min="1" max="1" width="5.140625" style="18" customWidth="1"/>
    <col min="2" max="2" width="38.85546875" style="18" customWidth="1"/>
    <col min="3" max="4" width="15.28515625" style="18" customWidth="1"/>
    <col min="5" max="7" width="17.5703125" style="18" customWidth="1"/>
    <col min="8" max="8" width="16.85546875" style="18" customWidth="1"/>
    <col min="9" max="16384" width="8.85546875" style="18"/>
  </cols>
  <sheetData>
    <row r="1" spans="1:11">
      <c r="G1" s="88" t="s">
        <v>106</v>
      </c>
      <c r="H1" s="88"/>
    </row>
    <row r="2" spans="1:11">
      <c r="G2" s="88" t="s">
        <v>24</v>
      </c>
      <c r="H2" s="88"/>
    </row>
    <row r="3" spans="1:11">
      <c r="G3" s="88" t="s">
        <v>25</v>
      </c>
      <c r="H3" s="88"/>
    </row>
    <row r="4" spans="1:11">
      <c r="G4" s="88" t="s">
        <v>110</v>
      </c>
      <c r="H4" s="88"/>
    </row>
    <row r="5" spans="1:11">
      <c r="G5" s="2"/>
      <c r="H5" s="2"/>
    </row>
    <row r="6" spans="1:11" ht="14.45" customHeight="1">
      <c r="A6" s="113" t="s">
        <v>71</v>
      </c>
      <c r="B6" s="113"/>
      <c r="C6" s="113"/>
      <c r="D6" s="113"/>
      <c r="E6" s="113"/>
      <c r="F6" s="113"/>
      <c r="G6" s="113"/>
      <c r="H6" s="113"/>
    </row>
    <row r="8" spans="1:11" s="3" customFormat="1" ht="13.15" customHeight="1">
      <c r="A8" s="108" t="s">
        <v>5</v>
      </c>
      <c r="B8" s="111" t="s">
        <v>0</v>
      </c>
      <c r="C8" s="114" t="s">
        <v>1</v>
      </c>
      <c r="D8" s="114" t="s">
        <v>39</v>
      </c>
      <c r="E8" s="111" t="s">
        <v>3</v>
      </c>
      <c r="F8" s="111"/>
      <c r="G8" s="111"/>
      <c r="H8" s="111" t="s">
        <v>4</v>
      </c>
    </row>
    <row r="9" spans="1:11" s="3" customFormat="1" ht="53.45" customHeight="1">
      <c r="A9" s="109"/>
      <c r="B9" s="111"/>
      <c r="C9" s="115"/>
      <c r="D9" s="115"/>
      <c r="E9" s="6" t="s">
        <v>7</v>
      </c>
      <c r="F9" s="4" t="s">
        <v>6</v>
      </c>
      <c r="G9" s="5" t="s">
        <v>38</v>
      </c>
      <c r="H9" s="111"/>
    </row>
    <row r="10" spans="1:11" s="3" customFormat="1" ht="25.5">
      <c r="A10" s="110"/>
      <c r="B10" s="111"/>
      <c r="C10" s="116"/>
      <c r="D10" s="116"/>
      <c r="E10" s="4" t="s">
        <v>95</v>
      </c>
      <c r="F10" s="85" t="s">
        <v>95</v>
      </c>
      <c r="G10" s="4" t="s">
        <v>29</v>
      </c>
      <c r="H10" s="111"/>
    </row>
    <row r="11" spans="1:11" ht="38.25">
      <c r="A11" s="7">
        <v>1</v>
      </c>
      <c r="B11" s="8" t="s">
        <v>45</v>
      </c>
      <c r="C11" s="4">
        <v>15</v>
      </c>
      <c r="D11" s="42">
        <v>1</v>
      </c>
      <c r="E11" s="19">
        <f>(C11+D11)*15*99</f>
        <v>23760</v>
      </c>
      <c r="F11" s="19"/>
      <c r="G11" s="19"/>
      <c r="H11" s="9">
        <f>E11+G11</f>
        <v>23760</v>
      </c>
    </row>
    <row r="12" spans="1:11">
      <c r="A12" s="7"/>
      <c r="B12" s="10"/>
      <c r="C12" s="20"/>
      <c r="D12" s="20"/>
      <c r="E12" s="21"/>
      <c r="F12" s="21"/>
      <c r="G12" s="21"/>
      <c r="H12" s="9"/>
    </row>
    <row r="13" spans="1:11">
      <c r="A13" s="61"/>
      <c r="B13" s="62" t="s">
        <v>4</v>
      </c>
      <c r="C13" s="70">
        <f t="shared" ref="C13:H13" si="0">C11</f>
        <v>15</v>
      </c>
      <c r="D13" s="70">
        <f t="shared" si="0"/>
        <v>1</v>
      </c>
      <c r="E13" s="71">
        <f t="shared" si="0"/>
        <v>23760</v>
      </c>
      <c r="F13" s="71">
        <f t="shared" si="0"/>
        <v>0</v>
      </c>
      <c r="G13" s="71">
        <f t="shared" si="0"/>
        <v>0</v>
      </c>
      <c r="H13" s="72">
        <f t="shared" si="0"/>
        <v>23760</v>
      </c>
    </row>
    <row r="15" spans="1:11" s="82" customFormat="1" ht="15">
      <c r="A15" s="22" t="s">
        <v>27</v>
      </c>
      <c r="B15" s="22"/>
      <c r="C15" s="22"/>
      <c r="D15" s="22"/>
      <c r="E15" s="22"/>
      <c r="F15" s="22"/>
      <c r="G15" s="22"/>
      <c r="H15" s="22"/>
      <c r="I15" s="22"/>
      <c r="J15" s="22"/>
      <c r="K15" s="22"/>
    </row>
    <row r="16" spans="1:11" s="82" customFormat="1" ht="15">
      <c r="A16" s="22" t="s">
        <v>73</v>
      </c>
      <c r="B16" s="83"/>
      <c r="C16" s="22"/>
      <c r="D16" s="22"/>
      <c r="E16" s="22"/>
      <c r="F16" s="22"/>
      <c r="G16" s="22"/>
      <c r="H16" s="22"/>
      <c r="I16" s="22"/>
      <c r="J16" s="22"/>
      <c r="K16" s="22"/>
    </row>
    <row r="17" spans="1:11" s="82" customFormat="1" ht="26.45" customHeight="1">
      <c r="A17" s="98" t="s">
        <v>72</v>
      </c>
      <c r="B17" s="98"/>
      <c r="C17" s="98"/>
      <c r="D17" s="98"/>
      <c r="E17" s="98"/>
      <c r="F17" s="98"/>
      <c r="G17" s="98"/>
      <c r="H17" s="98"/>
      <c r="I17" s="22"/>
      <c r="J17" s="22"/>
      <c r="K17" s="22"/>
    </row>
    <row r="18" spans="1:11" s="82" customFormat="1" ht="15">
      <c r="A18" s="22" t="s">
        <v>70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</row>
    <row r="19" spans="1:11" s="82" customFormat="1" ht="15">
      <c r="A19" s="22" t="s">
        <v>28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s="82" customFormat="1" ht="15">
      <c r="A20" s="22" t="s">
        <v>36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s="82" customFormat="1" ht="15">
      <c r="A21" s="22" t="s">
        <v>37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s="22" customFormat="1">
      <c r="A22" s="22" t="s">
        <v>44</v>
      </c>
    </row>
    <row r="23" spans="1:11" s="22" customFormat="1">
      <c r="A23" s="22" t="s">
        <v>46</v>
      </c>
    </row>
    <row r="24" spans="1:11">
      <c r="A24" s="68"/>
      <c r="B24" s="68"/>
      <c r="C24" s="68"/>
      <c r="D24" s="68"/>
      <c r="E24" s="68"/>
      <c r="F24" s="68"/>
      <c r="G24" s="68"/>
      <c r="H24" s="68"/>
    </row>
  </sheetData>
  <mergeCells count="12">
    <mergeCell ref="A17:H17"/>
    <mergeCell ref="A6:H6"/>
    <mergeCell ref="C8:C10"/>
    <mergeCell ref="D8:D10"/>
    <mergeCell ref="G1:H1"/>
    <mergeCell ref="G2:H2"/>
    <mergeCell ref="G3:H3"/>
    <mergeCell ref="G4:H4"/>
    <mergeCell ref="A8:A10"/>
    <mergeCell ref="B8:B10"/>
    <mergeCell ref="E8:G8"/>
    <mergeCell ref="H8:H10"/>
  </mergeCells>
  <pageMargins left="0.7" right="0.7" top="0.75" bottom="0.75" header="0.3" footer="0.3"/>
  <pageSetup paperSize="9" scale="8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CF7D2"/>
  </sheetPr>
  <dimension ref="A1:K24"/>
  <sheetViews>
    <sheetView view="pageBreakPreview" zoomScale="60" zoomScaleNormal="100" workbookViewId="0">
      <selection activeCell="F19" sqref="F19"/>
    </sheetView>
  </sheetViews>
  <sheetFormatPr defaultRowHeight="12.75"/>
  <cols>
    <col min="1" max="1" width="5.140625" style="18" customWidth="1"/>
    <col min="2" max="2" width="38.85546875" style="18" customWidth="1"/>
    <col min="3" max="4" width="15.28515625" style="18" customWidth="1"/>
    <col min="5" max="5" width="18.7109375" style="18" customWidth="1"/>
    <col min="6" max="7" width="17.5703125" style="18" customWidth="1"/>
    <col min="8" max="8" width="16.85546875" style="18" customWidth="1"/>
    <col min="9" max="257" width="8.85546875" style="18"/>
    <col min="258" max="258" width="5.140625" style="18" customWidth="1"/>
    <col min="259" max="259" width="52.7109375" style="18" customWidth="1"/>
    <col min="260" max="261" width="18.7109375" style="18" customWidth="1"/>
    <col min="262" max="263" width="17.5703125" style="18" customWidth="1"/>
    <col min="264" max="264" width="16.85546875" style="18" customWidth="1"/>
    <col min="265" max="513" width="8.85546875" style="18"/>
    <col min="514" max="514" width="5.140625" style="18" customWidth="1"/>
    <col min="515" max="515" width="52.7109375" style="18" customWidth="1"/>
    <col min="516" max="517" width="18.7109375" style="18" customWidth="1"/>
    <col min="518" max="519" width="17.5703125" style="18" customWidth="1"/>
    <col min="520" max="520" width="16.85546875" style="18" customWidth="1"/>
    <col min="521" max="769" width="8.85546875" style="18"/>
    <col min="770" max="770" width="5.140625" style="18" customWidth="1"/>
    <col min="771" max="771" width="52.7109375" style="18" customWidth="1"/>
    <col min="772" max="773" width="18.7109375" style="18" customWidth="1"/>
    <col min="774" max="775" width="17.5703125" style="18" customWidth="1"/>
    <col min="776" max="776" width="16.85546875" style="18" customWidth="1"/>
    <col min="777" max="1025" width="8.85546875" style="18"/>
    <col min="1026" max="1026" width="5.140625" style="18" customWidth="1"/>
    <col min="1027" max="1027" width="52.7109375" style="18" customWidth="1"/>
    <col min="1028" max="1029" width="18.7109375" style="18" customWidth="1"/>
    <col min="1030" max="1031" width="17.5703125" style="18" customWidth="1"/>
    <col min="1032" max="1032" width="16.85546875" style="18" customWidth="1"/>
    <col min="1033" max="1281" width="8.85546875" style="18"/>
    <col min="1282" max="1282" width="5.140625" style="18" customWidth="1"/>
    <col min="1283" max="1283" width="52.7109375" style="18" customWidth="1"/>
    <col min="1284" max="1285" width="18.7109375" style="18" customWidth="1"/>
    <col min="1286" max="1287" width="17.5703125" style="18" customWidth="1"/>
    <col min="1288" max="1288" width="16.85546875" style="18" customWidth="1"/>
    <col min="1289" max="1537" width="8.85546875" style="18"/>
    <col min="1538" max="1538" width="5.140625" style="18" customWidth="1"/>
    <col min="1539" max="1539" width="52.7109375" style="18" customWidth="1"/>
    <col min="1540" max="1541" width="18.7109375" style="18" customWidth="1"/>
    <col min="1542" max="1543" width="17.5703125" style="18" customWidth="1"/>
    <col min="1544" max="1544" width="16.85546875" style="18" customWidth="1"/>
    <col min="1545" max="1793" width="8.85546875" style="18"/>
    <col min="1794" max="1794" width="5.140625" style="18" customWidth="1"/>
    <col min="1795" max="1795" width="52.7109375" style="18" customWidth="1"/>
    <col min="1796" max="1797" width="18.7109375" style="18" customWidth="1"/>
    <col min="1798" max="1799" width="17.5703125" style="18" customWidth="1"/>
    <col min="1800" max="1800" width="16.85546875" style="18" customWidth="1"/>
    <col min="1801" max="2049" width="8.85546875" style="18"/>
    <col min="2050" max="2050" width="5.140625" style="18" customWidth="1"/>
    <col min="2051" max="2051" width="52.7109375" style="18" customWidth="1"/>
    <col min="2052" max="2053" width="18.7109375" style="18" customWidth="1"/>
    <col min="2054" max="2055" width="17.5703125" style="18" customWidth="1"/>
    <col min="2056" max="2056" width="16.85546875" style="18" customWidth="1"/>
    <col min="2057" max="2305" width="8.85546875" style="18"/>
    <col min="2306" max="2306" width="5.140625" style="18" customWidth="1"/>
    <col min="2307" max="2307" width="52.7109375" style="18" customWidth="1"/>
    <col min="2308" max="2309" width="18.7109375" style="18" customWidth="1"/>
    <col min="2310" max="2311" width="17.5703125" style="18" customWidth="1"/>
    <col min="2312" max="2312" width="16.85546875" style="18" customWidth="1"/>
    <col min="2313" max="2561" width="8.85546875" style="18"/>
    <col min="2562" max="2562" width="5.140625" style="18" customWidth="1"/>
    <col min="2563" max="2563" width="52.7109375" style="18" customWidth="1"/>
    <col min="2564" max="2565" width="18.7109375" style="18" customWidth="1"/>
    <col min="2566" max="2567" width="17.5703125" style="18" customWidth="1"/>
    <col min="2568" max="2568" width="16.85546875" style="18" customWidth="1"/>
    <col min="2569" max="2817" width="8.85546875" style="18"/>
    <col min="2818" max="2818" width="5.140625" style="18" customWidth="1"/>
    <col min="2819" max="2819" width="52.7109375" style="18" customWidth="1"/>
    <col min="2820" max="2821" width="18.7109375" style="18" customWidth="1"/>
    <col min="2822" max="2823" width="17.5703125" style="18" customWidth="1"/>
    <col min="2824" max="2824" width="16.85546875" style="18" customWidth="1"/>
    <col min="2825" max="3073" width="8.85546875" style="18"/>
    <col min="3074" max="3074" width="5.140625" style="18" customWidth="1"/>
    <col min="3075" max="3075" width="52.7109375" style="18" customWidth="1"/>
    <col min="3076" max="3077" width="18.7109375" style="18" customWidth="1"/>
    <col min="3078" max="3079" width="17.5703125" style="18" customWidth="1"/>
    <col min="3080" max="3080" width="16.85546875" style="18" customWidth="1"/>
    <col min="3081" max="3329" width="8.85546875" style="18"/>
    <col min="3330" max="3330" width="5.140625" style="18" customWidth="1"/>
    <col min="3331" max="3331" width="52.7109375" style="18" customWidth="1"/>
    <col min="3332" max="3333" width="18.7109375" style="18" customWidth="1"/>
    <col min="3334" max="3335" width="17.5703125" style="18" customWidth="1"/>
    <col min="3336" max="3336" width="16.85546875" style="18" customWidth="1"/>
    <col min="3337" max="3585" width="8.85546875" style="18"/>
    <col min="3586" max="3586" width="5.140625" style="18" customWidth="1"/>
    <col min="3587" max="3587" width="52.7109375" style="18" customWidth="1"/>
    <col min="3588" max="3589" width="18.7109375" style="18" customWidth="1"/>
    <col min="3590" max="3591" width="17.5703125" style="18" customWidth="1"/>
    <col min="3592" max="3592" width="16.85546875" style="18" customWidth="1"/>
    <col min="3593" max="3841" width="8.85546875" style="18"/>
    <col min="3842" max="3842" width="5.140625" style="18" customWidth="1"/>
    <col min="3843" max="3843" width="52.7109375" style="18" customWidth="1"/>
    <col min="3844" max="3845" width="18.7109375" style="18" customWidth="1"/>
    <col min="3846" max="3847" width="17.5703125" style="18" customWidth="1"/>
    <col min="3848" max="3848" width="16.85546875" style="18" customWidth="1"/>
    <col min="3849" max="4097" width="8.85546875" style="18"/>
    <col min="4098" max="4098" width="5.140625" style="18" customWidth="1"/>
    <col min="4099" max="4099" width="52.7109375" style="18" customWidth="1"/>
    <col min="4100" max="4101" width="18.7109375" style="18" customWidth="1"/>
    <col min="4102" max="4103" width="17.5703125" style="18" customWidth="1"/>
    <col min="4104" max="4104" width="16.85546875" style="18" customWidth="1"/>
    <col min="4105" max="4353" width="8.85546875" style="18"/>
    <col min="4354" max="4354" width="5.140625" style="18" customWidth="1"/>
    <col min="4355" max="4355" width="52.7109375" style="18" customWidth="1"/>
    <col min="4356" max="4357" width="18.7109375" style="18" customWidth="1"/>
    <col min="4358" max="4359" width="17.5703125" style="18" customWidth="1"/>
    <col min="4360" max="4360" width="16.85546875" style="18" customWidth="1"/>
    <col min="4361" max="4609" width="8.85546875" style="18"/>
    <col min="4610" max="4610" width="5.140625" style="18" customWidth="1"/>
    <col min="4611" max="4611" width="52.7109375" style="18" customWidth="1"/>
    <col min="4612" max="4613" width="18.7109375" style="18" customWidth="1"/>
    <col min="4614" max="4615" width="17.5703125" style="18" customWidth="1"/>
    <col min="4616" max="4616" width="16.85546875" style="18" customWidth="1"/>
    <col min="4617" max="4865" width="8.85546875" style="18"/>
    <col min="4866" max="4866" width="5.140625" style="18" customWidth="1"/>
    <col min="4867" max="4867" width="52.7109375" style="18" customWidth="1"/>
    <col min="4868" max="4869" width="18.7109375" style="18" customWidth="1"/>
    <col min="4870" max="4871" width="17.5703125" style="18" customWidth="1"/>
    <col min="4872" max="4872" width="16.85546875" style="18" customWidth="1"/>
    <col min="4873" max="5121" width="8.85546875" style="18"/>
    <col min="5122" max="5122" width="5.140625" style="18" customWidth="1"/>
    <col min="5123" max="5123" width="52.7109375" style="18" customWidth="1"/>
    <col min="5124" max="5125" width="18.7109375" style="18" customWidth="1"/>
    <col min="5126" max="5127" width="17.5703125" style="18" customWidth="1"/>
    <col min="5128" max="5128" width="16.85546875" style="18" customWidth="1"/>
    <col min="5129" max="5377" width="8.85546875" style="18"/>
    <col min="5378" max="5378" width="5.140625" style="18" customWidth="1"/>
    <col min="5379" max="5379" width="52.7109375" style="18" customWidth="1"/>
    <col min="5380" max="5381" width="18.7109375" style="18" customWidth="1"/>
    <col min="5382" max="5383" width="17.5703125" style="18" customWidth="1"/>
    <col min="5384" max="5384" width="16.85546875" style="18" customWidth="1"/>
    <col min="5385" max="5633" width="8.85546875" style="18"/>
    <col min="5634" max="5634" width="5.140625" style="18" customWidth="1"/>
    <col min="5635" max="5635" width="52.7109375" style="18" customWidth="1"/>
    <col min="5636" max="5637" width="18.7109375" style="18" customWidth="1"/>
    <col min="5638" max="5639" width="17.5703125" style="18" customWidth="1"/>
    <col min="5640" max="5640" width="16.85546875" style="18" customWidth="1"/>
    <col min="5641" max="5889" width="8.85546875" style="18"/>
    <col min="5890" max="5890" width="5.140625" style="18" customWidth="1"/>
    <col min="5891" max="5891" width="52.7109375" style="18" customWidth="1"/>
    <col min="5892" max="5893" width="18.7109375" style="18" customWidth="1"/>
    <col min="5894" max="5895" width="17.5703125" style="18" customWidth="1"/>
    <col min="5896" max="5896" width="16.85546875" style="18" customWidth="1"/>
    <col min="5897" max="6145" width="8.85546875" style="18"/>
    <col min="6146" max="6146" width="5.140625" style="18" customWidth="1"/>
    <col min="6147" max="6147" width="52.7109375" style="18" customWidth="1"/>
    <col min="6148" max="6149" width="18.7109375" style="18" customWidth="1"/>
    <col min="6150" max="6151" width="17.5703125" style="18" customWidth="1"/>
    <col min="6152" max="6152" width="16.85546875" style="18" customWidth="1"/>
    <col min="6153" max="6401" width="8.85546875" style="18"/>
    <col min="6402" max="6402" width="5.140625" style="18" customWidth="1"/>
    <col min="6403" max="6403" width="52.7109375" style="18" customWidth="1"/>
    <col min="6404" max="6405" width="18.7109375" style="18" customWidth="1"/>
    <col min="6406" max="6407" width="17.5703125" style="18" customWidth="1"/>
    <col min="6408" max="6408" width="16.85546875" style="18" customWidth="1"/>
    <col min="6409" max="6657" width="8.85546875" style="18"/>
    <col min="6658" max="6658" width="5.140625" style="18" customWidth="1"/>
    <col min="6659" max="6659" width="52.7109375" style="18" customWidth="1"/>
    <col min="6660" max="6661" width="18.7109375" style="18" customWidth="1"/>
    <col min="6662" max="6663" width="17.5703125" style="18" customWidth="1"/>
    <col min="6664" max="6664" width="16.85546875" style="18" customWidth="1"/>
    <col min="6665" max="6913" width="8.85546875" style="18"/>
    <col min="6914" max="6914" width="5.140625" style="18" customWidth="1"/>
    <col min="6915" max="6915" width="52.7109375" style="18" customWidth="1"/>
    <col min="6916" max="6917" width="18.7109375" style="18" customWidth="1"/>
    <col min="6918" max="6919" width="17.5703125" style="18" customWidth="1"/>
    <col min="6920" max="6920" width="16.85546875" style="18" customWidth="1"/>
    <col min="6921" max="7169" width="8.85546875" style="18"/>
    <col min="7170" max="7170" width="5.140625" style="18" customWidth="1"/>
    <col min="7171" max="7171" width="52.7109375" style="18" customWidth="1"/>
    <col min="7172" max="7173" width="18.7109375" style="18" customWidth="1"/>
    <col min="7174" max="7175" width="17.5703125" style="18" customWidth="1"/>
    <col min="7176" max="7176" width="16.85546875" style="18" customWidth="1"/>
    <col min="7177" max="7425" width="8.85546875" style="18"/>
    <col min="7426" max="7426" width="5.140625" style="18" customWidth="1"/>
    <col min="7427" max="7427" width="52.7109375" style="18" customWidth="1"/>
    <col min="7428" max="7429" width="18.7109375" style="18" customWidth="1"/>
    <col min="7430" max="7431" width="17.5703125" style="18" customWidth="1"/>
    <col min="7432" max="7432" width="16.85546875" style="18" customWidth="1"/>
    <col min="7433" max="7681" width="8.85546875" style="18"/>
    <col min="7682" max="7682" width="5.140625" style="18" customWidth="1"/>
    <col min="7683" max="7683" width="52.7109375" style="18" customWidth="1"/>
    <col min="7684" max="7685" width="18.7109375" style="18" customWidth="1"/>
    <col min="7686" max="7687" width="17.5703125" style="18" customWidth="1"/>
    <col min="7688" max="7688" width="16.85546875" style="18" customWidth="1"/>
    <col min="7689" max="7937" width="8.85546875" style="18"/>
    <col min="7938" max="7938" width="5.140625" style="18" customWidth="1"/>
    <col min="7939" max="7939" width="52.7109375" style="18" customWidth="1"/>
    <col min="7940" max="7941" width="18.7109375" style="18" customWidth="1"/>
    <col min="7942" max="7943" width="17.5703125" style="18" customWidth="1"/>
    <col min="7944" max="7944" width="16.85546875" style="18" customWidth="1"/>
    <col min="7945" max="8193" width="8.85546875" style="18"/>
    <col min="8194" max="8194" width="5.140625" style="18" customWidth="1"/>
    <col min="8195" max="8195" width="52.7109375" style="18" customWidth="1"/>
    <col min="8196" max="8197" width="18.7109375" style="18" customWidth="1"/>
    <col min="8198" max="8199" width="17.5703125" style="18" customWidth="1"/>
    <col min="8200" max="8200" width="16.85546875" style="18" customWidth="1"/>
    <col min="8201" max="8449" width="8.85546875" style="18"/>
    <col min="8450" max="8450" width="5.140625" style="18" customWidth="1"/>
    <col min="8451" max="8451" width="52.7109375" style="18" customWidth="1"/>
    <col min="8452" max="8453" width="18.7109375" style="18" customWidth="1"/>
    <col min="8454" max="8455" width="17.5703125" style="18" customWidth="1"/>
    <col min="8456" max="8456" width="16.85546875" style="18" customWidth="1"/>
    <col min="8457" max="8705" width="8.85546875" style="18"/>
    <col min="8706" max="8706" width="5.140625" style="18" customWidth="1"/>
    <col min="8707" max="8707" width="52.7109375" style="18" customWidth="1"/>
    <col min="8708" max="8709" width="18.7109375" style="18" customWidth="1"/>
    <col min="8710" max="8711" width="17.5703125" style="18" customWidth="1"/>
    <col min="8712" max="8712" width="16.85546875" style="18" customWidth="1"/>
    <col min="8713" max="8961" width="8.85546875" style="18"/>
    <col min="8962" max="8962" width="5.140625" style="18" customWidth="1"/>
    <col min="8963" max="8963" width="52.7109375" style="18" customWidth="1"/>
    <col min="8964" max="8965" width="18.7109375" style="18" customWidth="1"/>
    <col min="8966" max="8967" width="17.5703125" style="18" customWidth="1"/>
    <col min="8968" max="8968" width="16.85546875" style="18" customWidth="1"/>
    <col min="8969" max="9217" width="8.85546875" style="18"/>
    <col min="9218" max="9218" width="5.140625" style="18" customWidth="1"/>
    <col min="9219" max="9219" width="52.7109375" style="18" customWidth="1"/>
    <col min="9220" max="9221" width="18.7109375" style="18" customWidth="1"/>
    <col min="9222" max="9223" width="17.5703125" style="18" customWidth="1"/>
    <col min="9224" max="9224" width="16.85546875" style="18" customWidth="1"/>
    <col min="9225" max="9473" width="8.85546875" style="18"/>
    <col min="9474" max="9474" width="5.140625" style="18" customWidth="1"/>
    <col min="9475" max="9475" width="52.7109375" style="18" customWidth="1"/>
    <col min="9476" max="9477" width="18.7109375" style="18" customWidth="1"/>
    <col min="9478" max="9479" width="17.5703125" style="18" customWidth="1"/>
    <col min="9480" max="9480" width="16.85546875" style="18" customWidth="1"/>
    <col min="9481" max="9729" width="8.85546875" style="18"/>
    <col min="9730" max="9730" width="5.140625" style="18" customWidth="1"/>
    <col min="9731" max="9731" width="52.7109375" style="18" customWidth="1"/>
    <col min="9732" max="9733" width="18.7109375" style="18" customWidth="1"/>
    <col min="9734" max="9735" width="17.5703125" style="18" customWidth="1"/>
    <col min="9736" max="9736" width="16.85546875" style="18" customWidth="1"/>
    <col min="9737" max="9985" width="8.85546875" style="18"/>
    <col min="9986" max="9986" width="5.140625" style="18" customWidth="1"/>
    <col min="9987" max="9987" width="52.7109375" style="18" customWidth="1"/>
    <col min="9988" max="9989" width="18.7109375" style="18" customWidth="1"/>
    <col min="9990" max="9991" width="17.5703125" style="18" customWidth="1"/>
    <col min="9992" max="9992" width="16.85546875" style="18" customWidth="1"/>
    <col min="9993" max="10241" width="8.85546875" style="18"/>
    <col min="10242" max="10242" width="5.140625" style="18" customWidth="1"/>
    <col min="10243" max="10243" width="52.7109375" style="18" customWidth="1"/>
    <col min="10244" max="10245" width="18.7109375" style="18" customWidth="1"/>
    <col min="10246" max="10247" width="17.5703125" style="18" customWidth="1"/>
    <col min="10248" max="10248" width="16.85546875" style="18" customWidth="1"/>
    <col min="10249" max="10497" width="8.85546875" style="18"/>
    <col min="10498" max="10498" width="5.140625" style="18" customWidth="1"/>
    <col min="10499" max="10499" width="52.7109375" style="18" customWidth="1"/>
    <col min="10500" max="10501" width="18.7109375" style="18" customWidth="1"/>
    <col min="10502" max="10503" width="17.5703125" style="18" customWidth="1"/>
    <col min="10504" max="10504" width="16.85546875" style="18" customWidth="1"/>
    <col min="10505" max="10753" width="8.85546875" style="18"/>
    <col min="10754" max="10754" width="5.140625" style="18" customWidth="1"/>
    <col min="10755" max="10755" width="52.7109375" style="18" customWidth="1"/>
    <col min="10756" max="10757" width="18.7109375" style="18" customWidth="1"/>
    <col min="10758" max="10759" width="17.5703125" style="18" customWidth="1"/>
    <col min="10760" max="10760" width="16.85546875" style="18" customWidth="1"/>
    <col min="10761" max="11009" width="8.85546875" style="18"/>
    <col min="11010" max="11010" width="5.140625" style="18" customWidth="1"/>
    <col min="11011" max="11011" width="52.7109375" style="18" customWidth="1"/>
    <col min="11012" max="11013" width="18.7109375" style="18" customWidth="1"/>
    <col min="11014" max="11015" width="17.5703125" style="18" customWidth="1"/>
    <col min="11016" max="11016" width="16.85546875" style="18" customWidth="1"/>
    <col min="11017" max="11265" width="8.85546875" style="18"/>
    <col min="11266" max="11266" width="5.140625" style="18" customWidth="1"/>
    <col min="11267" max="11267" width="52.7109375" style="18" customWidth="1"/>
    <col min="11268" max="11269" width="18.7109375" style="18" customWidth="1"/>
    <col min="11270" max="11271" width="17.5703125" style="18" customWidth="1"/>
    <col min="11272" max="11272" width="16.85546875" style="18" customWidth="1"/>
    <col min="11273" max="11521" width="8.85546875" style="18"/>
    <col min="11522" max="11522" width="5.140625" style="18" customWidth="1"/>
    <col min="11523" max="11523" width="52.7109375" style="18" customWidth="1"/>
    <col min="11524" max="11525" width="18.7109375" style="18" customWidth="1"/>
    <col min="11526" max="11527" width="17.5703125" style="18" customWidth="1"/>
    <col min="11528" max="11528" width="16.85546875" style="18" customWidth="1"/>
    <col min="11529" max="11777" width="8.85546875" style="18"/>
    <col min="11778" max="11778" width="5.140625" style="18" customWidth="1"/>
    <col min="11779" max="11779" width="52.7109375" style="18" customWidth="1"/>
    <col min="11780" max="11781" width="18.7109375" style="18" customWidth="1"/>
    <col min="11782" max="11783" width="17.5703125" style="18" customWidth="1"/>
    <col min="11784" max="11784" width="16.85546875" style="18" customWidth="1"/>
    <col min="11785" max="12033" width="8.85546875" style="18"/>
    <col min="12034" max="12034" width="5.140625" style="18" customWidth="1"/>
    <col min="12035" max="12035" width="52.7109375" style="18" customWidth="1"/>
    <col min="12036" max="12037" width="18.7109375" style="18" customWidth="1"/>
    <col min="12038" max="12039" width="17.5703125" style="18" customWidth="1"/>
    <col min="12040" max="12040" width="16.85546875" style="18" customWidth="1"/>
    <col min="12041" max="12289" width="8.85546875" style="18"/>
    <col min="12290" max="12290" width="5.140625" style="18" customWidth="1"/>
    <col min="12291" max="12291" width="52.7109375" style="18" customWidth="1"/>
    <col min="12292" max="12293" width="18.7109375" style="18" customWidth="1"/>
    <col min="12294" max="12295" width="17.5703125" style="18" customWidth="1"/>
    <col min="12296" max="12296" width="16.85546875" style="18" customWidth="1"/>
    <col min="12297" max="12545" width="8.85546875" style="18"/>
    <col min="12546" max="12546" width="5.140625" style="18" customWidth="1"/>
    <col min="12547" max="12547" width="52.7109375" style="18" customWidth="1"/>
    <col min="12548" max="12549" width="18.7109375" style="18" customWidth="1"/>
    <col min="12550" max="12551" width="17.5703125" style="18" customWidth="1"/>
    <col min="12552" max="12552" width="16.85546875" style="18" customWidth="1"/>
    <col min="12553" max="12801" width="8.85546875" style="18"/>
    <col min="12802" max="12802" width="5.140625" style="18" customWidth="1"/>
    <col min="12803" max="12803" width="52.7109375" style="18" customWidth="1"/>
    <col min="12804" max="12805" width="18.7109375" style="18" customWidth="1"/>
    <col min="12806" max="12807" width="17.5703125" style="18" customWidth="1"/>
    <col min="12808" max="12808" width="16.85546875" style="18" customWidth="1"/>
    <col min="12809" max="13057" width="8.85546875" style="18"/>
    <col min="13058" max="13058" width="5.140625" style="18" customWidth="1"/>
    <col min="13059" max="13059" width="52.7109375" style="18" customWidth="1"/>
    <col min="13060" max="13061" width="18.7109375" style="18" customWidth="1"/>
    <col min="13062" max="13063" width="17.5703125" style="18" customWidth="1"/>
    <col min="13064" max="13064" width="16.85546875" style="18" customWidth="1"/>
    <col min="13065" max="13313" width="8.85546875" style="18"/>
    <col min="13314" max="13314" width="5.140625" style="18" customWidth="1"/>
    <col min="13315" max="13315" width="52.7109375" style="18" customWidth="1"/>
    <col min="13316" max="13317" width="18.7109375" style="18" customWidth="1"/>
    <col min="13318" max="13319" width="17.5703125" style="18" customWidth="1"/>
    <col min="13320" max="13320" width="16.85546875" style="18" customWidth="1"/>
    <col min="13321" max="13569" width="8.85546875" style="18"/>
    <col min="13570" max="13570" width="5.140625" style="18" customWidth="1"/>
    <col min="13571" max="13571" width="52.7109375" style="18" customWidth="1"/>
    <col min="13572" max="13573" width="18.7109375" style="18" customWidth="1"/>
    <col min="13574" max="13575" width="17.5703125" style="18" customWidth="1"/>
    <col min="13576" max="13576" width="16.85546875" style="18" customWidth="1"/>
    <col min="13577" max="13825" width="8.85546875" style="18"/>
    <col min="13826" max="13826" width="5.140625" style="18" customWidth="1"/>
    <col min="13827" max="13827" width="52.7109375" style="18" customWidth="1"/>
    <col min="13828" max="13829" width="18.7109375" style="18" customWidth="1"/>
    <col min="13830" max="13831" width="17.5703125" style="18" customWidth="1"/>
    <col min="13832" max="13832" width="16.85546875" style="18" customWidth="1"/>
    <col min="13833" max="14081" width="8.85546875" style="18"/>
    <col min="14082" max="14082" width="5.140625" style="18" customWidth="1"/>
    <col min="14083" max="14083" width="52.7109375" style="18" customWidth="1"/>
    <col min="14084" max="14085" width="18.7109375" style="18" customWidth="1"/>
    <col min="14086" max="14087" width="17.5703125" style="18" customWidth="1"/>
    <col min="14088" max="14088" width="16.85546875" style="18" customWidth="1"/>
    <col min="14089" max="14337" width="8.85546875" style="18"/>
    <col min="14338" max="14338" width="5.140625" style="18" customWidth="1"/>
    <col min="14339" max="14339" width="52.7109375" style="18" customWidth="1"/>
    <col min="14340" max="14341" width="18.7109375" style="18" customWidth="1"/>
    <col min="14342" max="14343" width="17.5703125" style="18" customWidth="1"/>
    <col min="14344" max="14344" width="16.85546875" style="18" customWidth="1"/>
    <col min="14345" max="14593" width="8.85546875" style="18"/>
    <col min="14594" max="14594" width="5.140625" style="18" customWidth="1"/>
    <col min="14595" max="14595" width="52.7109375" style="18" customWidth="1"/>
    <col min="14596" max="14597" width="18.7109375" style="18" customWidth="1"/>
    <col min="14598" max="14599" width="17.5703125" style="18" customWidth="1"/>
    <col min="14600" max="14600" width="16.85546875" style="18" customWidth="1"/>
    <col min="14601" max="14849" width="8.85546875" style="18"/>
    <col min="14850" max="14850" width="5.140625" style="18" customWidth="1"/>
    <col min="14851" max="14851" width="52.7109375" style="18" customWidth="1"/>
    <col min="14852" max="14853" width="18.7109375" style="18" customWidth="1"/>
    <col min="14854" max="14855" width="17.5703125" style="18" customWidth="1"/>
    <col min="14856" max="14856" width="16.85546875" style="18" customWidth="1"/>
    <col min="14857" max="15105" width="8.85546875" style="18"/>
    <col min="15106" max="15106" width="5.140625" style="18" customWidth="1"/>
    <col min="15107" max="15107" width="52.7109375" style="18" customWidth="1"/>
    <col min="15108" max="15109" width="18.7109375" style="18" customWidth="1"/>
    <col min="15110" max="15111" width="17.5703125" style="18" customWidth="1"/>
    <col min="15112" max="15112" width="16.85546875" style="18" customWidth="1"/>
    <col min="15113" max="15361" width="8.85546875" style="18"/>
    <col min="15362" max="15362" width="5.140625" style="18" customWidth="1"/>
    <col min="15363" max="15363" width="52.7109375" style="18" customWidth="1"/>
    <col min="15364" max="15365" width="18.7109375" style="18" customWidth="1"/>
    <col min="15366" max="15367" width="17.5703125" style="18" customWidth="1"/>
    <col min="15368" max="15368" width="16.85546875" style="18" customWidth="1"/>
    <col min="15369" max="15617" width="8.85546875" style="18"/>
    <col min="15618" max="15618" width="5.140625" style="18" customWidth="1"/>
    <col min="15619" max="15619" width="52.7109375" style="18" customWidth="1"/>
    <col min="15620" max="15621" width="18.7109375" style="18" customWidth="1"/>
    <col min="15622" max="15623" width="17.5703125" style="18" customWidth="1"/>
    <col min="15624" max="15624" width="16.85546875" style="18" customWidth="1"/>
    <col min="15625" max="15873" width="8.85546875" style="18"/>
    <col min="15874" max="15874" width="5.140625" style="18" customWidth="1"/>
    <col min="15875" max="15875" width="52.7109375" style="18" customWidth="1"/>
    <col min="15876" max="15877" width="18.7109375" style="18" customWidth="1"/>
    <col min="15878" max="15879" width="17.5703125" style="18" customWidth="1"/>
    <col min="15880" max="15880" width="16.85546875" style="18" customWidth="1"/>
    <col min="15881" max="16129" width="8.85546875" style="18"/>
    <col min="16130" max="16130" width="5.140625" style="18" customWidth="1"/>
    <col min="16131" max="16131" width="52.7109375" style="18" customWidth="1"/>
    <col min="16132" max="16133" width="18.7109375" style="18" customWidth="1"/>
    <col min="16134" max="16135" width="17.5703125" style="18" customWidth="1"/>
    <col min="16136" max="16136" width="16.85546875" style="18" customWidth="1"/>
    <col min="16137" max="16384" width="8.85546875" style="18"/>
  </cols>
  <sheetData>
    <row r="1" spans="1:11">
      <c r="G1" s="88" t="s">
        <v>107</v>
      </c>
      <c r="H1" s="88"/>
    </row>
    <row r="2" spans="1:11">
      <c r="G2" s="88" t="s">
        <v>24</v>
      </c>
      <c r="H2" s="88"/>
    </row>
    <row r="3" spans="1:11">
      <c r="G3" s="88" t="s">
        <v>25</v>
      </c>
      <c r="H3" s="88"/>
    </row>
    <row r="4" spans="1:11">
      <c r="G4" s="88" t="s">
        <v>110</v>
      </c>
      <c r="H4" s="88"/>
    </row>
    <row r="5" spans="1:11">
      <c r="G5" s="37"/>
      <c r="H5" s="37"/>
    </row>
    <row r="6" spans="1:11">
      <c r="A6" s="113" t="s">
        <v>47</v>
      </c>
      <c r="B6" s="113"/>
      <c r="C6" s="113"/>
      <c r="D6" s="113"/>
      <c r="E6" s="113"/>
      <c r="F6" s="113"/>
      <c r="G6" s="113"/>
      <c r="H6" s="113"/>
    </row>
    <row r="8" spans="1:11" s="3" customFormat="1" ht="13.15" customHeight="1">
      <c r="A8" s="108" t="s">
        <v>5</v>
      </c>
      <c r="B8" s="111" t="s">
        <v>0</v>
      </c>
      <c r="C8" s="114" t="s">
        <v>1</v>
      </c>
      <c r="D8" s="114" t="s">
        <v>39</v>
      </c>
      <c r="E8" s="120" t="s">
        <v>3</v>
      </c>
      <c r="F8" s="121"/>
      <c r="G8" s="122"/>
      <c r="H8" s="111" t="s">
        <v>4</v>
      </c>
    </row>
    <row r="9" spans="1:11" s="3" customFormat="1" ht="38.25">
      <c r="A9" s="109"/>
      <c r="B9" s="111"/>
      <c r="C9" s="115"/>
      <c r="D9" s="115"/>
      <c r="E9" s="38" t="s">
        <v>7</v>
      </c>
      <c r="F9" s="39" t="s">
        <v>6</v>
      </c>
      <c r="G9" s="103" t="s">
        <v>38</v>
      </c>
      <c r="H9" s="111"/>
    </row>
    <row r="10" spans="1:11" s="3" customFormat="1" ht="25.5">
      <c r="A10" s="110"/>
      <c r="B10" s="111"/>
      <c r="C10" s="116"/>
      <c r="D10" s="116"/>
      <c r="E10" s="39" t="s">
        <v>96</v>
      </c>
      <c r="F10" s="39" t="s">
        <v>97</v>
      </c>
      <c r="G10" s="105"/>
      <c r="H10" s="111"/>
    </row>
    <row r="11" spans="1:11" s="3" customFormat="1">
      <c r="A11" s="117" t="s">
        <v>78</v>
      </c>
      <c r="B11" s="118"/>
      <c r="C11" s="118"/>
      <c r="D11" s="118"/>
      <c r="E11" s="118"/>
      <c r="F11" s="118"/>
      <c r="G11" s="118"/>
      <c r="H11" s="119"/>
    </row>
    <row r="12" spans="1:11" ht="38.25">
      <c r="A12" s="7">
        <v>1</v>
      </c>
      <c r="B12" s="8" t="s">
        <v>45</v>
      </c>
      <c r="C12" s="39">
        <v>15</v>
      </c>
      <c r="D12" s="42">
        <v>1</v>
      </c>
      <c r="E12" s="19">
        <f>(C12+D12)*99*5</f>
        <v>7920</v>
      </c>
      <c r="F12" s="19"/>
      <c r="G12" s="19"/>
      <c r="H12" s="9">
        <f>E12+F12+G12</f>
        <v>7920</v>
      </c>
    </row>
    <row r="13" spans="1:11">
      <c r="A13" s="7"/>
      <c r="B13" s="10"/>
      <c r="C13" s="20"/>
      <c r="D13" s="20"/>
      <c r="E13" s="21"/>
      <c r="F13" s="21"/>
      <c r="G13" s="21"/>
      <c r="H13" s="9"/>
    </row>
    <row r="14" spans="1:11">
      <c r="A14" s="61"/>
      <c r="B14" s="62" t="s">
        <v>4</v>
      </c>
      <c r="C14" s="70">
        <f t="shared" ref="C14:H14" si="0">C12</f>
        <v>15</v>
      </c>
      <c r="D14" s="70">
        <f t="shared" si="0"/>
        <v>1</v>
      </c>
      <c r="E14" s="71">
        <f t="shared" si="0"/>
        <v>7920</v>
      </c>
      <c r="F14" s="71">
        <f t="shared" si="0"/>
        <v>0</v>
      </c>
      <c r="G14" s="71">
        <f t="shared" si="0"/>
        <v>0</v>
      </c>
      <c r="H14" s="72">
        <f t="shared" si="0"/>
        <v>7920</v>
      </c>
    </row>
    <row r="16" spans="1:11" s="82" customFormat="1" ht="15">
      <c r="A16" s="22" t="s">
        <v>27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</row>
    <row r="17" spans="1:11" customFormat="1" ht="15">
      <c r="A17" s="22" t="s">
        <v>77</v>
      </c>
      <c r="B17" s="69"/>
      <c r="C17" s="68"/>
      <c r="D17" s="68"/>
      <c r="E17" s="68"/>
      <c r="F17" s="68"/>
      <c r="G17" s="68"/>
      <c r="H17" s="68"/>
      <c r="I17" s="18"/>
      <c r="J17" s="18"/>
      <c r="K17" s="18"/>
    </row>
    <row r="18" spans="1:11" customFormat="1" ht="28.15" customHeight="1">
      <c r="A18" s="98" t="s">
        <v>79</v>
      </c>
      <c r="B18" s="98"/>
      <c r="C18" s="98"/>
      <c r="D18" s="98"/>
      <c r="E18" s="98"/>
      <c r="F18" s="98"/>
      <c r="G18" s="98"/>
      <c r="H18" s="98"/>
      <c r="I18" s="18"/>
      <c r="J18" s="18"/>
      <c r="K18" s="18"/>
    </row>
    <row r="19" spans="1:11" s="82" customFormat="1" ht="15">
      <c r="A19" s="22" t="s">
        <v>80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s="82" customFormat="1" ht="15">
      <c r="A20" s="22" t="s">
        <v>28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s="82" customFormat="1" ht="15">
      <c r="A21" s="22" t="s">
        <v>36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s="82" customFormat="1" ht="15">
      <c r="A22" s="22" t="s">
        <v>37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s="22" customFormat="1">
      <c r="A23" s="22" t="s">
        <v>44</v>
      </c>
    </row>
    <row r="24" spans="1:11" s="22" customFormat="1">
      <c r="A24" s="22" t="s">
        <v>46</v>
      </c>
    </row>
  </sheetData>
  <mergeCells count="14">
    <mergeCell ref="A18:H18"/>
    <mergeCell ref="A11:H11"/>
    <mergeCell ref="D8:D10"/>
    <mergeCell ref="G1:H1"/>
    <mergeCell ref="G2:H2"/>
    <mergeCell ref="G3:H3"/>
    <mergeCell ref="G4:H4"/>
    <mergeCell ref="A6:H6"/>
    <mergeCell ref="A8:A10"/>
    <mergeCell ref="B8:B10"/>
    <mergeCell ref="C8:C10"/>
    <mergeCell ref="E8:G8"/>
    <mergeCell ref="H8:H10"/>
    <mergeCell ref="G9:G10"/>
  </mergeCells>
  <pageMargins left="0.7" right="0.7" top="0.75" bottom="0.75" header="0.3" footer="0.3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CF7D2"/>
  </sheetPr>
  <dimension ref="A1:K25"/>
  <sheetViews>
    <sheetView view="pageBreakPreview" zoomScale="60" zoomScaleNormal="100" workbookViewId="0">
      <selection activeCell="T18" sqref="T18"/>
    </sheetView>
  </sheetViews>
  <sheetFormatPr defaultRowHeight="12.75"/>
  <cols>
    <col min="1" max="1" width="5.140625" style="18" customWidth="1"/>
    <col min="2" max="2" width="40.42578125" style="18" customWidth="1"/>
    <col min="3" max="4" width="15.28515625" style="18" customWidth="1"/>
    <col min="5" max="5" width="18.7109375" style="18" customWidth="1"/>
    <col min="6" max="7" width="17.5703125" style="18" customWidth="1"/>
    <col min="8" max="8" width="16.85546875" style="18" customWidth="1"/>
    <col min="9" max="257" width="8.85546875" style="18"/>
    <col min="258" max="258" width="5.140625" style="18" customWidth="1"/>
    <col min="259" max="259" width="52.7109375" style="18" customWidth="1"/>
    <col min="260" max="261" width="18.7109375" style="18" customWidth="1"/>
    <col min="262" max="263" width="17.5703125" style="18" customWidth="1"/>
    <col min="264" max="264" width="16.85546875" style="18" customWidth="1"/>
    <col min="265" max="513" width="8.85546875" style="18"/>
    <col min="514" max="514" width="5.140625" style="18" customWidth="1"/>
    <col min="515" max="515" width="52.7109375" style="18" customWidth="1"/>
    <col min="516" max="517" width="18.7109375" style="18" customWidth="1"/>
    <col min="518" max="519" width="17.5703125" style="18" customWidth="1"/>
    <col min="520" max="520" width="16.85546875" style="18" customWidth="1"/>
    <col min="521" max="769" width="8.85546875" style="18"/>
    <col min="770" max="770" width="5.140625" style="18" customWidth="1"/>
    <col min="771" max="771" width="52.7109375" style="18" customWidth="1"/>
    <col min="772" max="773" width="18.7109375" style="18" customWidth="1"/>
    <col min="774" max="775" width="17.5703125" style="18" customWidth="1"/>
    <col min="776" max="776" width="16.85546875" style="18" customWidth="1"/>
    <col min="777" max="1025" width="8.85546875" style="18"/>
    <col min="1026" max="1026" width="5.140625" style="18" customWidth="1"/>
    <col min="1027" max="1027" width="52.7109375" style="18" customWidth="1"/>
    <col min="1028" max="1029" width="18.7109375" style="18" customWidth="1"/>
    <col min="1030" max="1031" width="17.5703125" style="18" customWidth="1"/>
    <col min="1032" max="1032" width="16.85546875" style="18" customWidth="1"/>
    <col min="1033" max="1281" width="8.85546875" style="18"/>
    <col min="1282" max="1282" width="5.140625" style="18" customWidth="1"/>
    <col min="1283" max="1283" width="52.7109375" style="18" customWidth="1"/>
    <col min="1284" max="1285" width="18.7109375" style="18" customWidth="1"/>
    <col min="1286" max="1287" width="17.5703125" style="18" customWidth="1"/>
    <col min="1288" max="1288" width="16.85546875" style="18" customWidth="1"/>
    <col min="1289" max="1537" width="8.85546875" style="18"/>
    <col min="1538" max="1538" width="5.140625" style="18" customWidth="1"/>
    <col min="1539" max="1539" width="52.7109375" style="18" customWidth="1"/>
    <col min="1540" max="1541" width="18.7109375" style="18" customWidth="1"/>
    <col min="1542" max="1543" width="17.5703125" style="18" customWidth="1"/>
    <col min="1544" max="1544" width="16.85546875" style="18" customWidth="1"/>
    <col min="1545" max="1793" width="8.85546875" style="18"/>
    <col min="1794" max="1794" width="5.140625" style="18" customWidth="1"/>
    <col min="1795" max="1795" width="52.7109375" style="18" customWidth="1"/>
    <col min="1796" max="1797" width="18.7109375" style="18" customWidth="1"/>
    <col min="1798" max="1799" width="17.5703125" style="18" customWidth="1"/>
    <col min="1800" max="1800" width="16.85546875" style="18" customWidth="1"/>
    <col min="1801" max="2049" width="8.85546875" style="18"/>
    <col min="2050" max="2050" width="5.140625" style="18" customWidth="1"/>
    <col min="2051" max="2051" width="52.7109375" style="18" customWidth="1"/>
    <col min="2052" max="2053" width="18.7109375" style="18" customWidth="1"/>
    <col min="2054" max="2055" width="17.5703125" style="18" customWidth="1"/>
    <col min="2056" max="2056" width="16.85546875" style="18" customWidth="1"/>
    <col min="2057" max="2305" width="8.85546875" style="18"/>
    <col min="2306" max="2306" width="5.140625" style="18" customWidth="1"/>
    <col min="2307" max="2307" width="52.7109375" style="18" customWidth="1"/>
    <col min="2308" max="2309" width="18.7109375" style="18" customWidth="1"/>
    <col min="2310" max="2311" width="17.5703125" style="18" customWidth="1"/>
    <col min="2312" max="2312" width="16.85546875" style="18" customWidth="1"/>
    <col min="2313" max="2561" width="8.85546875" style="18"/>
    <col min="2562" max="2562" width="5.140625" style="18" customWidth="1"/>
    <col min="2563" max="2563" width="52.7109375" style="18" customWidth="1"/>
    <col min="2564" max="2565" width="18.7109375" style="18" customWidth="1"/>
    <col min="2566" max="2567" width="17.5703125" style="18" customWidth="1"/>
    <col min="2568" max="2568" width="16.85546875" style="18" customWidth="1"/>
    <col min="2569" max="2817" width="8.85546875" style="18"/>
    <col min="2818" max="2818" width="5.140625" style="18" customWidth="1"/>
    <col min="2819" max="2819" width="52.7109375" style="18" customWidth="1"/>
    <col min="2820" max="2821" width="18.7109375" style="18" customWidth="1"/>
    <col min="2822" max="2823" width="17.5703125" style="18" customWidth="1"/>
    <col min="2824" max="2824" width="16.85546875" style="18" customWidth="1"/>
    <col min="2825" max="3073" width="8.85546875" style="18"/>
    <col min="3074" max="3074" width="5.140625" style="18" customWidth="1"/>
    <col min="3075" max="3075" width="52.7109375" style="18" customWidth="1"/>
    <col min="3076" max="3077" width="18.7109375" style="18" customWidth="1"/>
    <col min="3078" max="3079" width="17.5703125" style="18" customWidth="1"/>
    <col min="3080" max="3080" width="16.85546875" style="18" customWidth="1"/>
    <col min="3081" max="3329" width="8.85546875" style="18"/>
    <col min="3330" max="3330" width="5.140625" style="18" customWidth="1"/>
    <col min="3331" max="3331" width="52.7109375" style="18" customWidth="1"/>
    <col min="3332" max="3333" width="18.7109375" style="18" customWidth="1"/>
    <col min="3334" max="3335" width="17.5703125" style="18" customWidth="1"/>
    <col min="3336" max="3336" width="16.85546875" style="18" customWidth="1"/>
    <col min="3337" max="3585" width="8.85546875" style="18"/>
    <col min="3586" max="3586" width="5.140625" style="18" customWidth="1"/>
    <col min="3587" max="3587" width="52.7109375" style="18" customWidth="1"/>
    <col min="3588" max="3589" width="18.7109375" style="18" customWidth="1"/>
    <col min="3590" max="3591" width="17.5703125" style="18" customWidth="1"/>
    <col min="3592" max="3592" width="16.85546875" style="18" customWidth="1"/>
    <col min="3593" max="3841" width="8.85546875" style="18"/>
    <col min="3842" max="3842" width="5.140625" style="18" customWidth="1"/>
    <col min="3843" max="3843" width="52.7109375" style="18" customWidth="1"/>
    <col min="3844" max="3845" width="18.7109375" style="18" customWidth="1"/>
    <col min="3846" max="3847" width="17.5703125" style="18" customWidth="1"/>
    <col min="3848" max="3848" width="16.85546875" style="18" customWidth="1"/>
    <col min="3849" max="4097" width="8.85546875" style="18"/>
    <col min="4098" max="4098" width="5.140625" style="18" customWidth="1"/>
    <col min="4099" max="4099" width="52.7109375" style="18" customWidth="1"/>
    <col min="4100" max="4101" width="18.7109375" style="18" customWidth="1"/>
    <col min="4102" max="4103" width="17.5703125" style="18" customWidth="1"/>
    <col min="4104" max="4104" width="16.85546875" style="18" customWidth="1"/>
    <col min="4105" max="4353" width="8.85546875" style="18"/>
    <col min="4354" max="4354" width="5.140625" style="18" customWidth="1"/>
    <col min="4355" max="4355" width="52.7109375" style="18" customWidth="1"/>
    <col min="4356" max="4357" width="18.7109375" style="18" customWidth="1"/>
    <col min="4358" max="4359" width="17.5703125" style="18" customWidth="1"/>
    <col min="4360" max="4360" width="16.85546875" style="18" customWidth="1"/>
    <col min="4361" max="4609" width="8.85546875" style="18"/>
    <col min="4610" max="4610" width="5.140625" style="18" customWidth="1"/>
    <col min="4611" max="4611" width="52.7109375" style="18" customWidth="1"/>
    <col min="4612" max="4613" width="18.7109375" style="18" customWidth="1"/>
    <col min="4614" max="4615" width="17.5703125" style="18" customWidth="1"/>
    <col min="4616" max="4616" width="16.85546875" style="18" customWidth="1"/>
    <col min="4617" max="4865" width="8.85546875" style="18"/>
    <col min="4866" max="4866" width="5.140625" style="18" customWidth="1"/>
    <col min="4867" max="4867" width="52.7109375" style="18" customWidth="1"/>
    <col min="4868" max="4869" width="18.7109375" style="18" customWidth="1"/>
    <col min="4870" max="4871" width="17.5703125" style="18" customWidth="1"/>
    <col min="4872" max="4872" width="16.85546875" style="18" customWidth="1"/>
    <col min="4873" max="5121" width="8.85546875" style="18"/>
    <col min="5122" max="5122" width="5.140625" style="18" customWidth="1"/>
    <col min="5123" max="5123" width="52.7109375" style="18" customWidth="1"/>
    <col min="5124" max="5125" width="18.7109375" style="18" customWidth="1"/>
    <col min="5126" max="5127" width="17.5703125" style="18" customWidth="1"/>
    <col min="5128" max="5128" width="16.85546875" style="18" customWidth="1"/>
    <col min="5129" max="5377" width="8.85546875" style="18"/>
    <col min="5378" max="5378" width="5.140625" style="18" customWidth="1"/>
    <col min="5379" max="5379" width="52.7109375" style="18" customWidth="1"/>
    <col min="5380" max="5381" width="18.7109375" style="18" customWidth="1"/>
    <col min="5382" max="5383" width="17.5703125" style="18" customWidth="1"/>
    <col min="5384" max="5384" width="16.85546875" style="18" customWidth="1"/>
    <col min="5385" max="5633" width="8.85546875" style="18"/>
    <col min="5634" max="5634" width="5.140625" style="18" customWidth="1"/>
    <col min="5635" max="5635" width="52.7109375" style="18" customWidth="1"/>
    <col min="5636" max="5637" width="18.7109375" style="18" customWidth="1"/>
    <col min="5638" max="5639" width="17.5703125" style="18" customWidth="1"/>
    <col min="5640" max="5640" width="16.85546875" style="18" customWidth="1"/>
    <col min="5641" max="5889" width="8.85546875" style="18"/>
    <col min="5890" max="5890" width="5.140625" style="18" customWidth="1"/>
    <col min="5891" max="5891" width="52.7109375" style="18" customWidth="1"/>
    <col min="5892" max="5893" width="18.7109375" style="18" customWidth="1"/>
    <col min="5894" max="5895" width="17.5703125" style="18" customWidth="1"/>
    <col min="5896" max="5896" width="16.85546875" style="18" customWidth="1"/>
    <col min="5897" max="6145" width="8.85546875" style="18"/>
    <col min="6146" max="6146" width="5.140625" style="18" customWidth="1"/>
    <col min="6147" max="6147" width="52.7109375" style="18" customWidth="1"/>
    <col min="6148" max="6149" width="18.7109375" style="18" customWidth="1"/>
    <col min="6150" max="6151" width="17.5703125" style="18" customWidth="1"/>
    <col min="6152" max="6152" width="16.85546875" style="18" customWidth="1"/>
    <col min="6153" max="6401" width="8.85546875" style="18"/>
    <col min="6402" max="6402" width="5.140625" style="18" customWidth="1"/>
    <col min="6403" max="6403" width="52.7109375" style="18" customWidth="1"/>
    <col min="6404" max="6405" width="18.7109375" style="18" customWidth="1"/>
    <col min="6406" max="6407" width="17.5703125" style="18" customWidth="1"/>
    <col min="6408" max="6408" width="16.85546875" style="18" customWidth="1"/>
    <col min="6409" max="6657" width="8.85546875" style="18"/>
    <col min="6658" max="6658" width="5.140625" style="18" customWidth="1"/>
    <col min="6659" max="6659" width="52.7109375" style="18" customWidth="1"/>
    <col min="6660" max="6661" width="18.7109375" style="18" customWidth="1"/>
    <col min="6662" max="6663" width="17.5703125" style="18" customWidth="1"/>
    <col min="6664" max="6664" width="16.85546875" style="18" customWidth="1"/>
    <col min="6665" max="6913" width="8.85546875" style="18"/>
    <col min="6914" max="6914" width="5.140625" style="18" customWidth="1"/>
    <col min="6915" max="6915" width="52.7109375" style="18" customWidth="1"/>
    <col min="6916" max="6917" width="18.7109375" style="18" customWidth="1"/>
    <col min="6918" max="6919" width="17.5703125" style="18" customWidth="1"/>
    <col min="6920" max="6920" width="16.85546875" style="18" customWidth="1"/>
    <col min="6921" max="7169" width="8.85546875" style="18"/>
    <col min="7170" max="7170" width="5.140625" style="18" customWidth="1"/>
    <col min="7171" max="7171" width="52.7109375" style="18" customWidth="1"/>
    <col min="7172" max="7173" width="18.7109375" style="18" customWidth="1"/>
    <col min="7174" max="7175" width="17.5703125" style="18" customWidth="1"/>
    <col min="7176" max="7176" width="16.85546875" style="18" customWidth="1"/>
    <col min="7177" max="7425" width="8.85546875" style="18"/>
    <col min="7426" max="7426" width="5.140625" style="18" customWidth="1"/>
    <col min="7427" max="7427" width="52.7109375" style="18" customWidth="1"/>
    <col min="7428" max="7429" width="18.7109375" style="18" customWidth="1"/>
    <col min="7430" max="7431" width="17.5703125" style="18" customWidth="1"/>
    <col min="7432" max="7432" width="16.85546875" style="18" customWidth="1"/>
    <col min="7433" max="7681" width="8.85546875" style="18"/>
    <col min="7682" max="7682" width="5.140625" style="18" customWidth="1"/>
    <col min="7683" max="7683" width="52.7109375" style="18" customWidth="1"/>
    <col min="7684" max="7685" width="18.7109375" style="18" customWidth="1"/>
    <col min="7686" max="7687" width="17.5703125" style="18" customWidth="1"/>
    <col min="7688" max="7688" width="16.85546875" style="18" customWidth="1"/>
    <col min="7689" max="7937" width="8.85546875" style="18"/>
    <col min="7938" max="7938" width="5.140625" style="18" customWidth="1"/>
    <col min="7939" max="7939" width="52.7109375" style="18" customWidth="1"/>
    <col min="7940" max="7941" width="18.7109375" style="18" customWidth="1"/>
    <col min="7942" max="7943" width="17.5703125" style="18" customWidth="1"/>
    <col min="7944" max="7944" width="16.85546875" style="18" customWidth="1"/>
    <col min="7945" max="8193" width="8.85546875" style="18"/>
    <col min="8194" max="8194" width="5.140625" style="18" customWidth="1"/>
    <col min="8195" max="8195" width="52.7109375" style="18" customWidth="1"/>
    <col min="8196" max="8197" width="18.7109375" style="18" customWidth="1"/>
    <col min="8198" max="8199" width="17.5703125" style="18" customWidth="1"/>
    <col min="8200" max="8200" width="16.85546875" style="18" customWidth="1"/>
    <col min="8201" max="8449" width="8.85546875" style="18"/>
    <col min="8450" max="8450" width="5.140625" style="18" customWidth="1"/>
    <col min="8451" max="8451" width="52.7109375" style="18" customWidth="1"/>
    <col min="8452" max="8453" width="18.7109375" style="18" customWidth="1"/>
    <col min="8454" max="8455" width="17.5703125" style="18" customWidth="1"/>
    <col min="8456" max="8456" width="16.85546875" style="18" customWidth="1"/>
    <col min="8457" max="8705" width="8.85546875" style="18"/>
    <col min="8706" max="8706" width="5.140625" style="18" customWidth="1"/>
    <col min="8707" max="8707" width="52.7109375" style="18" customWidth="1"/>
    <col min="8708" max="8709" width="18.7109375" style="18" customWidth="1"/>
    <col min="8710" max="8711" width="17.5703125" style="18" customWidth="1"/>
    <col min="8712" max="8712" width="16.85546875" style="18" customWidth="1"/>
    <col min="8713" max="8961" width="8.85546875" style="18"/>
    <col min="8962" max="8962" width="5.140625" style="18" customWidth="1"/>
    <col min="8963" max="8963" width="52.7109375" style="18" customWidth="1"/>
    <col min="8964" max="8965" width="18.7109375" style="18" customWidth="1"/>
    <col min="8966" max="8967" width="17.5703125" style="18" customWidth="1"/>
    <col min="8968" max="8968" width="16.85546875" style="18" customWidth="1"/>
    <col min="8969" max="9217" width="8.85546875" style="18"/>
    <col min="9218" max="9218" width="5.140625" style="18" customWidth="1"/>
    <col min="9219" max="9219" width="52.7109375" style="18" customWidth="1"/>
    <col min="9220" max="9221" width="18.7109375" style="18" customWidth="1"/>
    <col min="9222" max="9223" width="17.5703125" style="18" customWidth="1"/>
    <col min="9224" max="9224" width="16.85546875" style="18" customWidth="1"/>
    <col min="9225" max="9473" width="8.85546875" style="18"/>
    <col min="9474" max="9474" width="5.140625" style="18" customWidth="1"/>
    <col min="9475" max="9475" width="52.7109375" style="18" customWidth="1"/>
    <col min="9476" max="9477" width="18.7109375" style="18" customWidth="1"/>
    <col min="9478" max="9479" width="17.5703125" style="18" customWidth="1"/>
    <col min="9480" max="9480" width="16.85546875" style="18" customWidth="1"/>
    <col min="9481" max="9729" width="8.85546875" style="18"/>
    <col min="9730" max="9730" width="5.140625" style="18" customWidth="1"/>
    <col min="9731" max="9731" width="52.7109375" style="18" customWidth="1"/>
    <col min="9732" max="9733" width="18.7109375" style="18" customWidth="1"/>
    <col min="9734" max="9735" width="17.5703125" style="18" customWidth="1"/>
    <col min="9736" max="9736" width="16.85546875" style="18" customWidth="1"/>
    <col min="9737" max="9985" width="8.85546875" style="18"/>
    <col min="9986" max="9986" width="5.140625" style="18" customWidth="1"/>
    <col min="9987" max="9987" width="52.7109375" style="18" customWidth="1"/>
    <col min="9988" max="9989" width="18.7109375" style="18" customWidth="1"/>
    <col min="9990" max="9991" width="17.5703125" style="18" customWidth="1"/>
    <col min="9992" max="9992" width="16.85546875" style="18" customWidth="1"/>
    <col min="9993" max="10241" width="8.85546875" style="18"/>
    <col min="10242" max="10242" width="5.140625" style="18" customWidth="1"/>
    <col min="10243" max="10243" width="52.7109375" style="18" customWidth="1"/>
    <col min="10244" max="10245" width="18.7109375" style="18" customWidth="1"/>
    <col min="10246" max="10247" width="17.5703125" style="18" customWidth="1"/>
    <col min="10248" max="10248" width="16.85546875" style="18" customWidth="1"/>
    <col min="10249" max="10497" width="8.85546875" style="18"/>
    <col min="10498" max="10498" width="5.140625" style="18" customWidth="1"/>
    <col min="10499" max="10499" width="52.7109375" style="18" customWidth="1"/>
    <col min="10500" max="10501" width="18.7109375" style="18" customWidth="1"/>
    <col min="10502" max="10503" width="17.5703125" style="18" customWidth="1"/>
    <col min="10504" max="10504" width="16.85546875" style="18" customWidth="1"/>
    <col min="10505" max="10753" width="8.85546875" style="18"/>
    <col min="10754" max="10754" width="5.140625" style="18" customWidth="1"/>
    <col min="10755" max="10755" width="52.7109375" style="18" customWidth="1"/>
    <col min="10756" max="10757" width="18.7109375" style="18" customWidth="1"/>
    <col min="10758" max="10759" width="17.5703125" style="18" customWidth="1"/>
    <col min="10760" max="10760" width="16.85546875" style="18" customWidth="1"/>
    <col min="10761" max="11009" width="8.85546875" style="18"/>
    <col min="11010" max="11010" width="5.140625" style="18" customWidth="1"/>
    <col min="11011" max="11011" width="52.7109375" style="18" customWidth="1"/>
    <col min="11012" max="11013" width="18.7109375" style="18" customWidth="1"/>
    <col min="11014" max="11015" width="17.5703125" style="18" customWidth="1"/>
    <col min="11016" max="11016" width="16.85546875" style="18" customWidth="1"/>
    <col min="11017" max="11265" width="8.85546875" style="18"/>
    <col min="11266" max="11266" width="5.140625" style="18" customWidth="1"/>
    <col min="11267" max="11267" width="52.7109375" style="18" customWidth="1"/>
    <col min="11268" max="11269" width="18.7109375" style="18" customWidth="1"/>
    <col min="11270" max="11271" width="17.5703125" style="18" customWidth="1"/>
    <col min="11272" max="11272" width="16.85546875" style="18" customWidth="1"/>
    <col min="11273" max="11521" width="8.85546875" style="18"/>
    <col min="11522" max="11522" width="5.140625" style="18" customWidth="1"/>
    <col min="11523" max="11523" width="52.7109375" style="18" customWidth="1"/>
    <col min="11524" max="11525" width="18.7109375" style="18" customWidth="1"/>
    <col min="11526" max="11527" width="17.5703125" style="18" customWidth="1"/>
    <col min="11528" max="11528" width="16.85546875" style="18" customWidth="1"/>
    <col min="11529" max="11777" width="8.85546875" style="18"/>
    <col min="11778" max="11778" width="5.140625" style="18" customWidth="1"/>
    <col min="11779" max="11779" width="52.7109375" style="18" customWidth="1"/>
    <col min="11780" max="11781" width="18.7109375" style="18" customWidth="1"/>
    <col min="11782" max="11783" width="17.5703125" style="18" customWidth="1"/>
    <col min="11784" max="11784" width="16.85546875" style="18" customWidth="1"/>
    <col min="11785" max="12033" width="8.85546875" style="18"/>
    <col min="12034" max="12034" width="5.140625" style="18" customWidth="1"/>
    <col min="12035" max="12035" width="52.7109375" style="18" customWidth="1"/>
    <col min="12036" max="12037" width="18.7109375" style="18" customWidth="1"/>
    <col min="12038" max="12039" width="17.5703125" style="18" customWidth="1"/>
    <col min="12040" max="12040" width="16.85546875" style="18" customWidth="1"/>
    <col min="12041" max="12289" width="8.85546875" style="18"/>
    <col min="12290" max="12290" width="5.140625" style="18" customWidth="1"/>
    <col min="12291" max="12291" width="52.7109375" style="18" customWidth="1"/>
    <col min="12292" max="12293" width="18.7109375" style="18" customWidth="1"/>
    <col min="12294" max="12295" width="17.5703125" style="18" customWidth="1"/>
    <col min="12296" max="12296" width="16.85546875" style="18" customWidth="1"/>
    <col min="12297" max="12545" width="8.85546875" style="18"/>
    <col min="12546" max="12546" width="5.140625" style="18" customWidth="1"/>
    <col min="12547" max="12547" width="52.7109375" style="18" customWidth="1"/>
    <col min="12548" max="12549" width="18.7109375" style="18" customWidth="1"/>
    <col min="12550" max="12551" width="17.5703125" style="18" customWidth="1"/>
    <col min="12552" max="12552" width="16.85546875" style="18" customWidth="1"/>
    <col min="12553" max="12801" width="8.85546875" style="18"/>
    <col min="12802" max="12802" width="5.140625" style="18" customWidth="1"/>
    <col min="12803" max="12803" width="52.7109375" style="18" customWidth="1"/>
    <col min="12804" max="12805" width="18.7109375" style="18" customWidth="1"/>
    <col min="12806" max="12807" width="17.5703125" style="18" customWidth="1"/>
    <col min="12808" max="12808" width="16.85546875" style="18" customWidth="1"/>
    <col min="12809" max="13057" width="8.85546875" style="18"/>
    <col min="13058" max="13058" width="5.140625" style="18" customWidth="1"/>
    <col min="13059" max="13059" width="52.7109375" style="18" customWidth="1"/>
    <col min="13060" max="13061" width="18.7109375" style="18" customWidth="1"/>
    <col min="13062" max="13063" width="17.5703125" style="18" customWidth="1"/>
    <col min="13064" max="13064" width="16.85546875" style="18" customWidth="1"/>
    <col min="13065" max="13313" width="8.85546875" style="18"/>
    <col min="13314" max="13314" width="5.140625" style="18" customWidth="1"/>
    <col min="13315" max="13315" width="52.7109375" style="18" customWidth="1"/>
    <col min="13316" max="13317" width="18.7109375" style="18" customWidth="1"/>
    <col min="13318" max="13319" width="17.5703125" style="18" customWidth="1"/>
    <col min="13320" max="13320" width="16.85546875" style="18" customWidth="1"/>
    <col min="13321" max="13569" width="8.85546875" style="18"/>
    <col min="13570" max="13570" width="5.140625" style="18" customWidth="1"/>
    <col min="13571" max="13571" width="52.7109375" style="18" customWidth="1"/>
    <col min="13572" max="13573" width="18.7109375" style="18" customWidth="1"/>
    <col min="13574" max="13575" width="17.5703125" style="18" customWidth="1"/>
    <col min="13576" max="13576" width="16.85546875" style="18" customWidth="1"/>
    <col min="13577" max="13825" width="8.85546875" style="18"/>
    <col min="13826" max="13826" width="5.140625" style="18" customWidth="1"/>
    <col min="13827" max="13827" width="52.7109375" style="18" customWidth="1"/>
    <col min="13828" max="13829" width="18.7109375" style="18" customWidth="1"/>
    <col min="13830" max="13831" width="17.5703125" style="18" customWidth="1"/>
    <col min="13832" max="13832" width="16.85546875" style="18" customWidth="1"/>
    <col min="13833" max="14081" width="8.85546875" style="18"/>
    <col min="14082" max="14082" width="5.140625" style="18" customWidth="1"/>
    <col min="14083" max="14083" width="52.7109375" style="18" customWidth="1"/>
    <col min="14084" max="14085" width="18.7109375" style="18" customWidth="1"/>
    <col min="14086" max="14087" width="17.5703125" style="18" customWidth="1"/>
    <col min="14088" max="14088" width="16.85546875" style="18" customWidth="1"/>
    <col min="14089" max="14337" width="8.85546875" style="18"/>
    <col min="14338" max="14338" width="5.140625" style="18" customWidth="1"/>
    <col min="14339" max="14339" width="52.7109375" style="18" customWidth="1"/>
    <col min="14340" max="14341" width="18.7109375" style="18" customWidth="1"/>
    <col min="14342" max="14343" width="17.5703125" style="18" customWidth="1"/>
    <col min="14344" max="14344" width="16.85546875" style="18" customWidth="1"/>
    <col min="14345" max="14593" width="8.85546875" style="18"/>
    <col min="14594" max="14594" width="5.140625" style="18" customWidth="1"/>
    <col min="14595" max="14595" width="52.7109375" style="18" customWidth="1"/>
    <col min="14596" max="14597" width="18.7109375" style="18" customWidth="1"/>
    <col min="14598" max="14599" width="17.5703125" style="18" customWidth="1"/>
    <col min="14600" max="14600" width="16.85546875" style="18" customWidth="1"/>
    <col min="14601" max="14849" width="8.85546875" style="18"/>
    <col min="14850" max="14850" width="5.140625" style="18" customWidth="1"/>
    <col min="14851" max="14851" width="52.7109375" style="18" customWidth="1"/>
    <col min="14852" max="14853" width="18.7109375" style="18" customWidth="1"/>
    <col min="14854" max="14855" width="17.5703125" style="18" customWidth="1"/>
    <col min="14856" max="14856" width="16.85546875" style="18" customWidth="1"/>
    <col min="14857" max="15105" width="8.85546875" style="18"/>
    <col min="15106" max="15106" width="5.140625" style="18" customWidth="1"/>
    <col min="15107" max="15107" width="52.7109375" style="18" customWidth="1"/>
    <col min="15108" max="15109" width="18.7109375" style="18" customWidth="1"/>
    <col min="15110" max="15111" width="17.5703125" style="18" customWidth="1"/>
    <col min="15112" max="15112" width="16.85546875" style="18" customWidth="1"/>
    <col min="15113" max="15361" width="8.85546875" style="18"/>
    <col min="15362" max="15362" width="5.140625" style="18" customWidth="1"/>
    <col min="15363" max="15363" width="52.7109375" style="18" customWidth="1"/>
    <col min="15364" max="15365" width="18.7109375" style="18" customWidth="1"/>
    <col min="15366" max="15367" width="17.5703125" style="18" customWidth="1"/>
    <col min="15368" max="15368" width="16.85546875" style="18" customWidth="1"/>
    <col min="15369" max="15617" width="8.85546875" style="18"/>
    <col min="15618" max="15618" width="5.140625" style="18" customWidth="1"/>
    <col min="15619" max="15619" width="52.7109375" style="18" customWidth="1"/>
    <col min="15620" max="15621" width="18.7109375" style="18" customWidth="1"/>
    <col min="15622" max="15623" width="17.5703125" style="18" customWidth="1"/>
    <col min="15624" max="15624" width="16.85546875" style="18" customWidth="1"/>
    <col min="15625" max="15873" width="8.85546875" style="18"/>
    <col min="15874" max="15874" width="5.140625" style="18" customWidth="1"/>
    <col min="15875" max="15875" width="52.7109375" style="18" customWidth="1"/>
    <col min="15876" max="15877" width="18.7109375" style="18" customWidth="1"/>
    <col min="15878" max="15879" width="17.5703125" style="18" customWidth="1"/>
    <col min="15880" max="15880" width="16.85546875" style="18" customWidth="1"/>
    <col min="15881" max="16129" width="8.85546875" style="18"/>
    <col min="16130" max="16130" width="5.140625" style="18" customWidth="1"/>
    <col min="16131" max="16131" width="52.7109375" style="18" customWidth="1"/>
    <col min="16132" max="16133" width="18.7109375" style="18" customWidth="1"/>
    <col min="16134" max="16135" width="17.5703125" style="18" customWidth="1"/>
    <col min="16136" max="16136" width="16.85546875" style="18" customWidth="1"/>
    <col min="16137" max="16384" width="8.85546875" style="18"/>
  </cols>
  <sheetData>
    <row r="1" spans="1:8">
      <c r="G1" s="88" t="s">
        <v>108</v>
      </c>
      <c r="H1" s="88"/>
    </row>
    <row r="2" spans="1:8">
      <c r="G2" s="88" t="s">
        <v>24</v>
      </c>
      <c r="H2" s="88"/>
    </row>
    <row r="3" spans="1:8">
      <c r="G3" s="88" t="s">
        <v>25</v>
      </c>
      <c r="H3" s="88"/>
    </row>
    <row r="4" spans="1:8">
      <c r="G4" s="88" t="s">
        <v>110</v>
      </c>
      <c r="H4" s="88"/>
    </row>
    <row r="5" spans="1:8">
      <c r="G5" s="37"/>
      <c r="H5" s="37"/>
    </row>
    <row r="6" spans="1:8">
      <c r="A6" s="113" t="s">
        <v>81</v>
      </c>
      <c r="B6" s="113"/>
      <c r="C6" s="113"/>
      <c r="D6" s="113"/>
      <c r="E6" s="113"/>
      <c r="F6" s="113"/>
      <c r="G6" s="113"/>
      <c r="H6" s="113"/>
    </row>
    <row r="8" spans="1:8" s="3" customFormat="1" ht="13.15" customHeight="1">
      <c r="A8" s="108" t="s">
        <v>5</v>
      </c>
      <c r="B8" s="111" t="s">
        <v>0</v>
      </c>
      <c r="C8" s="114" t="s">
        <v>1</v>
      </c>
      <c r="D8" s="114" t="s">
        <v>39</v>
      </c>
      <c r="E8" s="120" t="s">
        <v>3</v>
      </c>
      <c r="F8" s="121"/>
      <c r="G8" s="122"/>
      <c r="H8" s="111" t="s">
        <v>4</v>
      </c>
    </row>
    <row r="9" spans="1:8" s="3" customFormat="1" ht="38.25">
      <c r="A9" s="109"/>
      <c r="B9" s="111"/>
      <c r="C9" s="115"/>
      <c r="D9" s="115"/>
      <c r="E9" s="43" t="s">
        <v>7</v>
      </c>
      <c r="F9" s="44" t="s">
        <v>6</v>
      </c>
      <c r="G9" s="103" t="s">
        <v>38</v>
      </c>
      <c r="H9" s="111"/>
    </row>
    <row r="10" spans="1:8" s="3" customFormat="1">
      <c r="A10" s="110"/>
      <c r="B10" s="111"/>
      <c r="C10" s="116"/>
      <c r="D10" s="116"/>
      <c r="E10" s="44" t="s">
        <v>98</v>
      </c>
      <c r="F10" s="44" t="s">
        <v>98</v>
      </c>
      <c r="G10" s="105"/>
      <c r="H10" s="111"/>
    </row>
    <row r="11" spans="1:8" s="3" customFormat="1" ht="13.15" customHeight="1">
      <c r="A11" s="117" t="s">
        <v>82</v>
      </c>
      <c r="B11" s="118"/>
      <c r="C11" s="118"/>
      <c r="D11" s="118"/>
      <c r="E11" s="118"/>
      <c r="F11" s="118"/>
      <c r="G11" s="118"/>
      <c r="H11" s="119"/>
    </row>
    <row r="12" spans="1:8">
      <c r="A12" s="7">
        <v>1</v>
      </c>
      <c r="B12" s="10" t="s">
        <v>40</v>
      </c>
      <c r="C12" s="44">
        <v>15</v>
      </c>
      <c r="D12" s="44">
        <v>1</v>
      </c>
      <c r="E12" s="19">
        <f>(C12+D12)*99*15</f>
        <v>23760</v>
      </c>
      <c r="F12" s="19"/>
      <c r="G12" s="19"/>
      <c r="H12" s="9">
        <f>E12+F12+G12</f>
        <v>23760</v>
      </c>
    </row>
    <row r="13" spans="1:8">
      <c r="A13" s="7">
        <v>2</v>
      </c>
      <c r="B13" s="10" t="s">
        <v>86</v>
      </c>
      <c r="C13" s="75">
        <v>15</v>
      </c>
      <c r="D13" s="75">
        <v>1</v>
      </c>
      <c r="E13" s="19">
        <f>(C13+D13)*99*15</f>
        <v>23760</v>
      </c>
      <c r="F13" s="19"/>
      <c r="G13" s="19"/>
      <c r="H13" s="9">
        <f>E13+F13+G13</f>
        <v>23760</v>
      </c>
    </row>
    <row r="14" spans="1:8">
      <c r="A14" s="7"/>
      <c r="B14" s="10"/>
      <c r="C14" s="20"/>
      <c r="D14" s="20"/>
      <c r="E14" s="21"/>
      <c r="F14" s="21"/>
      <c r="G14" s="21"/>
      <c r="H14" s="9"/>
    </row>
    <row r="15" spans="1:8">
      <c r="A15" s="61"/>
      <c r="B15" s="62" t="s">
        <v>4</v>
      </c>
      <c r="C15" s="70">
        <f>C12+C13</f>
        <v>30</v>
      </c>
      <c r="D15" s="70">
        <f>D12+D13</f>
        <v>2</v>
      </c>
      <c r="E15" s="71">
        <f>E12+E13</f>
        <v>47520</v>
      </c>
      <c r="F15" s="71">
        <f t="shared" ref="F15:H15" si="0">F12+F13</f>
        <v>0</v>
      </c>
      <c r="G15" s="71">
        <f t="shared" si="0"/>
        <v>0</v>
      </c>
      <c r="H15" s="71">
        <f t="shared" si="0"/>
        <v>47520</v>
      </c>
    </row>
    <row r="17" spans="1:11" s="82" customFormat="1" ht="15">
      <c r="A17" s="22" t="s">
        <v>27</v>
      </c>
      <c r="B17" s="22"/>
      <c r="C17" s="22"/>
      <c r="D17" s="22"/>
      <c r="E17" s="22"/>
      <c r="F17" s="22"/>
      <c r="G17" s="22"/>
      <c r="H17" s="22"/>
      <c r="I17" s="22"/>
      <c r="J17" s="22"/>
      <c r="K17" s="22"/>
    </row>
    <row r="18" spans="1:11" customFormat="1" ht="15">
      <c r="A18" s="22" t="s">
        <v>85</v>
      </c>
      <c r="B18" s="69"/>
      <c r="C18" s="68"/>
      <c r="D18" s="68"/>
      <c r="E18" s="68"/>
      <c r="F18" s="68"/>
      <c r="G18" s="68"/>
      <c r="H18" s="68"/>
      <c r="I18" s="18"/>
      <c r="J18" s="18"/>
      <c r="K18" s="18"/>
    </row>
    <row r="19" spans="1:11" customFormat="1" ht="28.15" customHeight="1">
      <c r="A19" s="98" t="s">
        <v>83</v>
      </c>
      <c r="B19" s="98"/>
      <c r="C19" s="98"/>
      <c r="D19" s="98"/>
      <c r="E19" s="98"/>
      <c r="F19" s="98"/>
      <c r="G19" s="98"/>
      <c r="H19" s="98"/>
      <c r="I19" s="18"/>
      <c r="J19" s="18"/>
      <c r="K19" s="18"/>
    </row>
    <row r="20" spans="1:11" s="82" customFormat="1" ht="15">
      <c r="A20" s="22" t="s">
        <v>84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</row>
    <row r="21" spans="1:11" s="82" customFormat="1" ht="15">
      <c r="A21" s="22" t="s">
        <v>28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s="82" customFormat="1" ht="15">
      <c r="A22" s="22" t="s">
        <v>36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s="82" customFormat="1" ht="15">
      <c r="A23" s="22" t="s">
        <v>37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s="22" customFormat="1">
      <c r="A24" s="22" t="s">
        <v>44</v>
      </c>
    </row>
    <row r="25" spans="1:11" s="22" customFormat="1">
      <c r="A25" s="22" t="s">
        <v>46</v>
      </c>
    </row>
  </sheetData>
  <mergeCells count="14">
    <mergeCell ref="A19:H19"/>
    <mergeCell ref="H8:H10"/>
    <mergeCell ref="G9:G10"/>
    <mergeCell ref="A11:H11"/>
    <mergeCell ref="A8:A10"/>
    <mergeCell ref="B8:B10"/>
    <mergeCell ref="C8:C10"/>
    <mergeCell ref="D8:D10"/>
    <mergeCell ref="E8:G8"/>
    <mergeCell ref="G1:H1"/>
    <mergeCell ref="G2:H2"/>
    <mergeCell ref="G3:H3"/>
    <mergeCell ref="G4:H4"/>
    <mergeCell ref="A6:H6"/>
  </mergeCells>
  <pageMargins left="0.7" right="0.7" top="0.75" bottom="0.75" header="0.3" footer="0.3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CF7D2"/>
  </sheetPr>
  <dimension ref="A1:K29"/>
  <sheetViews>
    <sheetView tabSelected="1" view="pageBreakPreview" zoomScale="60" zoomScaleNormal="100" workbookViewId="0">
      <selection activeCell="A23" sqref="A23:H23"/>
    </sheetView>
  </sheetViews>
  <sheetFormatPr defaultRowHeight="12.75"/>
  <cols>
    <col min="1" max="1" width="5.140625" style="18" customWidth="1"/>
    <col min="2" max="2" width="40.42578125" style="18" customWidth="1"/>
    <col min="3" max="4" width="15.28515625" style="18" customWidth="1"/>
    <col min="5" max="5" width="18.7109375" style="18" customWidth="1"/>
    <col min="6" max="7" width="17.5703125" style="18" customWidth="1"/>
    <col min="8" max="8" width="16.85546875" style="18" customWidth="1"/>
    <col min="9" max="257" width="8.85546875" style="18"/>
    <col min="258" max="258" width="5.140625" style="18" customWidth="1"/>
    <col min="259" max="259" width="52.7109375" style="18" customWidth="1"/>
    <col min="260" max="261" width="18.7109375" style="18" customWidth="1"/>
    <col min="262" max="263" width="17.5703125" style="18" customWidth="1"/>
    <col min="264" max="264" width="16.85546875" style="18" customWidth="1"/>
    <col min="265" max="513" width="8.85546875" style="18"/>
    <col min="514" max="514" width="5.140625" style="18" customWidth="1"/>
    <col min="515" max="515" width="52.7109375" style="18" customWidth="1"/>
    <col min="516" max="517" width="18.7109375" style="18" customWidth="1"/>
    <col min="518" max="519" width="17.5703125" style="18" customWidth="1"/>
    <col min="520" max="520" width="16.85546875" style="18" customWidth="1"/>
    <col min="521" max="769" width="8.85546875" style="18"/>
    <col min="770" max="770" width="5.140625" style="18" customWidth="1"/>
    <col min="771" max="771" width="52.7109375" style="18" customWidth="1"/>
    <col min="772" max="773" width="18.7109375" style="18" customWidth="1"/>
    <col min="774" max="775" width="17.5703125" style="18" customWidth="1"/>
    <col min="776" max="776" width="16.85546875" style="18" customWidth="1"/>
    <col min="777" max="1025" width="8.85546875" style="18"/>
    <col min="1026" max="1026" width="5.140625" style="18" customWidth="1"/>
    <col min="1027" max="1027" width="52.7109375" style="18" customWidth="1"/>
    <col min="1028" max="1029" width="18.7109375" style="18" customWidth="1"/>
    <col min="1030" max="1031" width="17.5703125" style="18" customWidth="1"/>
    <col min="1032" max="1032" width="16.85546875" style="18" customWidth="1"/>
    <col min="1033" max="1281" width="8.85546875" style="18"/>
    <col min="1282" max="1282" width="5.140625" style="18" customWidth="1"/>
    <col min="1283" max="1283" width="52.7109375" style="18" customWidth="1"/>
    <col min="1284" max="1285" width="18.7109375" style="18" customWidth="1"/>
    <col min="1286" max="1287" width="17.5703125" style="18" customWidth="1"/>
    <col min="1288" max="1288" width="16.85546875" style="18" customWidth="1"/>
    <col min="1289" max="1537" width="8.85546875" style="18"/>
    <col min="1538" max="1538" width="5.140625" style="18" customWidth="1"/>
    <col min="1539" max="1539" width="52.7109375" style="18" customWidth="1"/>
    <col min="1540" max="1541" width="18.7109375" style="18" customWidth="1"/>
    <col min="1542" max="1543" width="17.5703125" style="18" customWidth="1"/>
    <col min="1544" max="1544" width="16.85546875" style="18" customWidth="1"/>
    <col min="1545" max="1793" width="8.85546875" style="18"/>
    <col min="1794" max="1794" width="5.140625" style="18" customWidth="1"/>
    <col min="1795" max="1795" width="52.7109375" style="18" customWidth="1"/>
    <col min="1796" max="1797" width="18.7109375" style="18" customWidth="1"/>
    <col min="1798" max="1799" width="17.5703125" style="18" customWidth="1"/>
    <col min="1800" max="1800" width="16.85546875" style="18" customWidth="1"/>
    <col min="1801" max="2049" width="8.85546875" style="18"/>
    <col min="2050" max="2050" width="5.140625" style="18" customWidth="1"/>
    <col min="2051" max="2051" width="52.7109375" style="18" customWidth="1"/>
    <col min="2052" max="2053" width="18.7109375" style="18" customWidth="1"/>
    <col min="2054" max="2055" width="17.5703125" style="18" customWidth="1"/>
    <col min="2056" max="2056" width="16.85546875" style="18" customWidth="1"/>
    <col min="2057" max="2305" width="8.85546875" style="18"/>
    <col min="2306" max="2306" width="5.140625" style="18" customWidth="1"/>
    <col min="2307" max="2307" width="52.7109375" style="18" customWidth="1"/>
    <col min="2308" max="2309" width="18.7109375" style="18" customWidth="1"/>
    <col min="2310" max="2311" width="17.5703125" style="18" customWidth="1"/>
    <col min="2312" max="2312" width="16.85546875" style="18" customWidth="1"/>
    <col min="2313" max="2561" width="8.85546875" style="18"/>
    <col min="2562" max="2562" width="5.140625" style="18" customWidth="1"/>
    <col min="2563" max="2563" width="52.7109375" style="18" customWidth="1"/>
    <col min="2564" max="2565" width="18.7109375" style="18" customWidth="1"/>
    <col min="2566" max="2567" width="17.5703125" style="18" customWidth="1"/>
    <col min="2568" max="2568" width="16.85546875" style="18" customWidth="1"/>
    <col min="2569" max="2817" width="8.85546875" style="18"/>
    <col min="2818" max="2818" width="5.140625" style="18" customWidth="1"/>
    <col min="2819" max="2819" width="52.7109375" style="18" customWidth="1"/>
    <col min="2820" max="2821" width="18.7109375" style="18" customWidth="1"/>
    <col min="2822" max="2823" width="17.5703125" style="18" customWidth="1"/>
    <col min="2824" max="2824" width="16.85546875" style="18" customWidth="1"/>
    <col min="2825" max="3073" width="8.85546875" style="18"/>
    <col min="3074" max="3074" width="5.140625" style="18" customWidth="1"/>
    <col min="3075" max="3075" width="52.7109375" style="18" customWidth="1"/>
    <col min="3076" max="3077" width="18.7109375" style="18" customWidth="1"/>
    <col min="3078" max="3079" width="17.5703125" style="18" customWidth="1"/>
    <col min="3080" max="3080" width="16.85546875" style="18" customWidth="1"/>
    <col min="3081" max="3329" width="8.85546875" style="18"/>
    <col min="3330" max="3330" width="5.140625" style="18" customWidth="1"/>
    <col min="3331" max="3331" width="52.7109375" style="18" customWidth="1"/>
    <col min="3332" max="3333" width="18.7109375" style="18" customWidth="1"/>
    <col min="3334" max="3335" width="17.5703125" style="18" customWidth="1"/>
    <col min="3336" max="3336" width="16.85546875" style="18" customWidth="1"/>
    <col min="3337" max="3585" width="8.85546875" style="18"/>
    <col min="3586" max="3586" width="5.140625" style="18" customWidth="1"/>
    <col min="3587" max="3587" width="52.7109375" style="18" customWidth="1"/>
    <col min="3588" max="3589" width="18.7109375" style="18" customWidth="1"/>
    <col min="3590" max="3591" width="17.5703125" style="18" customWidth="1"/>
    <col min="3592" max="3592" width="16.85546875" style="18" customWidth="1"/>
    <col min="3593" max="3841" width="8.85546875" style="18"/>
    <col min="3842" max="3842" width="5.140625" style="18" customWidth="1"/>
    <col min="3843" max="3843" width="52.7109375" style="18" customWidth="1"/>
    <col min="3844" max="3845" width="18.7109375" style="18" customWidth="1"/>
    <col min="3846" max="3847" width="17.5703125" style="18" customWidth="1"/>
    <col min="3848" max="3848" width="16.85546875" style="18" customWidth="1"/>
    <col min="3849" max="4097" width="8.85546875" style="18"/>
    <col min="4098" max="4098" width="5.140625" style="18" customWidth="1"/>
    <col min="4099" max="4099" width="52.7109375" style="18" customWidth="1"/>
    <col min="4100" max="4101" width="18.7109375" style="18" customWidth="1"/>
    <col min="4102" max="4103" width="17.5703125" style="18" customWidth="1"/>
    <col min="4104" max="4104" width="16.85546875" style="18" customWidth="1"/>
    <col min="4105" max="4353" width="8.85546875" style="18"/>
    <col min="4354" max="4354" width="5.140625" style="18" customWidth="1"/>
    <col min="4355" max="4355" width="52.7109375" style="18" customWidth="1"/>
    <col min="4356" max="4357" width="18.7109375" style="18" customWidth="1"/>
    <col min="4358" max="4359" width="17.5703125" style="18" customWidth="1"/>
    <col min="4360" max="4360" width="16.85546875" style="18" customWidth="1"/>
    <col min="4361" max="4609" width="8.85546875" style="18"/>
    <col min="4610" max="4610" width="5.140625" style="18" customWidth="1"/>
    <col min="4611" max="4611" width="52.7109375" style="18" customWidth="1"/>
    <col min="4612" max="4613" width="18.7109375" style="18" customWidth="1"/>
    <col min="4614" max="4615" width="17.5703125" style="18" customWidth="1"/>
    <col min="4616" max="4616" width="16.85546875" style="18" customWidth="1"/>
    <col min="4617" max="4865" width="8.85546875" style="18"/>
    <col min="4866" max="4866" width="5.140625" style="18" customWidth="1"/>
    <col min="4867" max="4867" width="52.7109375" style="18" customWidth="1"/>
    <col min="4868" max="4869" width="18.7109375" style="18" customWidth="1"/>
    <col min="4870" max="4871" width="17.5703125" style="18" customWidth="1"/>
    <col min="4872" max="4872" width="16.85546875" style="18" customWidth="1"/>
    <col min="4873" max="5121" width="8.85546875" style="18"/>
    <col min="5122" max="5122" width="5.140625" style="18" customWidth="1"/>
    <col min="5123" max="5123" width="52.7109375" style="18" customWidth="1"/>
    <col min="5124" max="5125" width="18.7109375" style="18" customWidth="1"/>
    <col min="5126" max="5127" width="17.5703125" style="18" customWidth="1"/>
    <col min="5128" max="5128" width="16.85546875" style="18" customWidth="1"/>
    <col min="5129" max="5377" width="8.85546875" style="18"/>
    <col min="5378" max="5378" width="5.140625" style="18" customWidth="1"/>
    <col min="5379" max="5379" width="52.7109375" style="18" customWidth="1"/>
    <col min="5380" max="5381" width="18.7109375" style="18" customWidth="1"/>
    <col min="5382" max="5383" width="17.5703125" style="18" customWidth="1"/>
    <col min="5384" max="5384" width="16.85546875" style="18" customWidth="1"/>
    <col min="5385" max="5633" width="8.85546875" style="18"/>
    <col min="5634" max="5634" width="5.140625" style="18" customWidth="1"/>
    <col min="5635" max="5635" width="52.7109375" style="18" customWidth="1"/>
    <col min="5636" max="5637" width="18.7109375" style="18" customWidth="1"/>
    <col min="5638" max="5639" width="17.5703125" style="18" customWidth="1"/>
    <col min="5640" max="5640" width="16.85546875" style="18" customWidth="1"/>
    <col min="5641" max="5889" width="8.85546875" style="18"/>
    <col min="5890" max="5890" width="5.140625" style="18" customWidth="1"/>
    <col min="5891" max="5891" width="52.7109375" style="18" customWidth="1"/>
    <col min="5892" max="5893" width="18.7109375" style="18" customWidth="1"/>
    <col min="5894" max="5895" width="17.5703125" style="18" customWidth="1"/>
    <col min="5896" max="5896" width="16.85546875" style="18" customWidth="1"/>
    <col min="5897" max="6145" width="8.85546875" style="18"/>
    <col min="6146" max="6146" width="5.140625" style="18" customWidth="1"/>
    <col min="6147" max="6147" width="52.7109375" style="18" customWidth="1"/>
    <col min="6148" max="6149" width="18.7109375" style="18" customWidth="1"/>
    <col min="6150" max="6151" width="17.5703125" style="18" customWidth="1"/>
    <col min="6152" max="6152" width="16.85546875" style="18" customWidth="1"/>
    <col min="6153" max="6401" width="8.85546875" style="18"/>
    <col min="6402" max="6402" width="5.140625" style="18" customWidth="1"/>
    <col min="6403" max="6403" width="52.7109375" style="18" customWidth="1"/>
    <col min="6404" max="6405" width="18.7109375" style="18" customWidth="1"/>
    <col min="6406" max="6407" width="17.5703125" style="18" customWidth="1"/>
    <col min="6408" max="6408" width="16.85546875" style="18" customWidth="1"/>
    <col min="6409" max="6657" width="8.85546875" style="18"/>
    <col min="6658" max="6658" width="5.140625" style="18" customWidth="1"/>
    <col min="6659" max="6659" width="52.7109375" style="18" customWidth="1"/>
    <col min="6660" max="6661" width="18.7109375" style="18" customWidth="1"/>
    <col min="6662" max="6663" width="17.5703125" style="18" customWidth="1"/>
    <col min="6664" max="6664" width="16.85546875" style="18" customWidth="1"/>
    <col min="6665" max="6913" width="8.85546875" style="18"/>
    <col min="6914" max="6914" width="5.140625" style="18" customWidth="1"/>
    <col min="6915" max="6915" width="52.7109375" style="18" customWidth="1"/>
    <col min="6916" max="6917" width="18.7109375" style="18" customWidth="1"/>
    <col min="6918" max="6919" width="17.5703125" style="18" customWidth="1"/>
    <col min="6920" max="6920" width="16.85546875" style="18" customWidth="1"/>
    <col min="6921" max="7169" width="8.85546875" style="18"/>
    <col min="7170" max="7170" width="5.140625" style="18" customWidth="1"/>
    <col min="7171" max="7171" width="52.7109375" style="18" customWidth="1"/>
    <col min="7172" max="7173" width="18.7109375" style="18" customWidth="1"/>
    <col min="7174" max="7175" width="17.5703125" style="18" customWidth="1"/>
    <col min="7176" max="7176" width="16.85546875" style="18" customWidth="1"/>
    <col min="7177" max="7425" width="8.85546875" style="18"/>
    <col min="7426" max="7426" width="5.140625" style="18" customWidth="1"/>
    <col min="7427" max="7427" width="52.7109375" style="18" customWidth="1"/>
    <col min="7428" max="7429" width="18.7109375" style="18" customWidth="1"/>
    <col min="7430" max="7431" width="17.5703125" style="18" customWidth="1"/>
    <col min="7432" max="7432" width="16.85546875" style="18" customWidth="1"/>
    <col min="7433" max="7681" width="8.85546875" style="18"/>
    <col min="7682" max="7682" width="5.140625" style="18" customWidth="1"/>
    <col min="7683" max="7683" width="52.7109375" style="18" customWidth="1"/>
    <col min="7684" max="7685" width="18.7109375" style="18" customWidth="1"/>
    <col min="7686" max="7687" width="17.5703125" style="18" customWidth="1"/>
    <col min="7688" max="7688" width="16.85546875" style="18" customWidth="1"/>
    <col min="7689" max="7937" width="8.85546875" style="18"/>
    <col min="7938" max="7938" width="5.140625" style="18" customWidth="1"/>
    <col min="7939" max="7939" width="52.7109375" style="18" customWidth="1"/>
    <col min="7940" max="7941" width="18.7109375" style="18" customWidth="1"/>
    <col min="7942" max="7943" width="17.5703125" style="18" customWidth="1"/>
    <col min="7944" max="7944" width="16.85546875" style="18" customWidth="1"/>
    <col min="7945" max="8193" width="8.85546875" style="18"/>
    <col min="8194" max="8194" width="5.140625" style="18" customWidth="1"/>
    <col min="8195" max="8195" width="52.7109375" style="18" customWidth="1"/>
    <col min="8196" max="8197" width="18.7109375" style="18" customWidth="1"/>
    <col min="8198" max="8199" width="17.5703125" style="18" customWidth="1"/>
    <col min="8200" max="8200" width="16.85546875" style="18" customWidth="1"/>
    <col min="8201" max="8449" width="8.85546875" style="18"/>
    <col min="8450" max="8450" width="5.140625" style="18" customWidth="1"/>
    <col min="8451" max="8451" width="52.7109375" style="18" customWidth="1"/>
    <col min="8452" max="8453" width="18.7109375" style="18" customWidth="1"/>
    <col min="8454" max="8455" width="17.5703125" style="18" customWidth="1"/>
    <col min="8456" max="8456" width="16.85546875" style="18" customWidth="1"/>
    <col min="8457" max="8705" width="8.85546875" style="18"/>
    <col min="8706" max="8706" width="5.140625" style="18" customWidth="1"/>
    <col min="8707" max="8707" width="52.7109375" style="18" customWidth="1"/>
    <col min="8708" max="8709" width="18.7109375" style="18" customWidth="1"/>
    <col min="8710" max="8711" width="17.5703125" style="18" customWidth="1"/>
    <col min="8712" max="8712" width="16.85546875" style="18" customWidth="1"/>
    <col min="8713" max="8961" width="8.85546875" style="18"/>
    <col min="8962" max="8962" width="5.140625" style="18" customWidth="1"/>
    <col min="8963" max="8963" width="52.7109375" style="18" customWidth="1"/>
    <col min="8964" max="8965" width="18.7109375" style="18" customWidth="1"/>
    <col min="8966" max="8967" width="17.5703125" style="18" customWidth="1"/>
    <col min="8968" max="8968" width="16.85546875" style="18" customWidth="1"/>
    <col min="8969" max="9217" width="8.85546875" style="18"/>
    <col min="9218" max="9218" width="5.140625" style="18" customWidth="1"/>
    <col min="9219" max="9219" width="52.7109375" style="18" customWidth="1"/>
    <col min="9220" max="9221" width="18.7109375" style="18" customWidth="1"/>
    <col min="9222" max="9223" width="17.5703125" style="18" customWidth="1"/>
    <col min="9224" max="9224" width="16.85546875" style="18" customWidth="1"/>
    <col min="9225" max="9473" width="8.85546875" style="18"/>
    <col min="9474" max="9474" width="5.140625" style="18" customWidth="1"/>
    <col min="9475" max="9475" width="52.7109375" style="18" customWidth="1"/>
    <col min="9476" max="9477" width="18.7109375" style="18" customWidth="1"/>
    <col min="9478" max="9479" width="17.5703125" style="18" customWidth="1"/>
    <col min="9480" max="9480" width="16.85546875" style="18" customWidth="1"/>
    <col min="9481" max="9729" width="8.85546875" style="18"/>
    <col min="9730" max="9730" width="5.140625" style="18" customWidth="1"/>
    <col min="9731" max="9731" width="52.7109375" style="18" customWidth="1"/>
    <col min="9732" max="9733" width="18.7109375" style="18" customWidth="1"/>
    <col min="9734" max="9735" width="17.5703125" style="18" customWidth="1"/>
    <col min="9736" max="9736" width="16.85546875" style="18" customWidth="1"/>
    <col min="9737" max="9985" width="8.85546875" style="18"/>
    <col min="9986" max="9986" width="5.140625" style="18" customWidth="1"/>
    <col min="9987" max="9987" width="52.7109375" style="18" customWidth="1"/>
    <col min="9988" max="9989" width="18.7109375" style="18" customWidth="1"/>
    <col min="9990" max="9991" width="17.5703125" style="18" customWidth="1"/>
    <col min="9992" max="9992" width="16.85546875" style="18" customWidth="1"/>
    <col min="9993" max="10241" width="8.85546875" style="18"/>
    <col min="10242" max="10242" width="5.140625" style="18" customWidth="1"/>
    <col min="10243" max="10243" width="52.7109375" style="18" customWidth="1"/>
    <col min="10244" max="10245" width="18.7109375" style="18" customWidth="1"/>
    <col min="10246" max="10247" width="17.5703125" style="18" customWidth="1"/>
    <col min="10248" max="10248" width="16.85546875" style="18" customWidth="1"/>
    <col min="10249" max="10497" width="8.85546875" style="18"/>
    <col min="10498" max="10498" width="5.140625" style="18" customWidth="1"/>
    <col min="10499" max="10499" width="52.7109375" style="18" customWidth="1"/>
    <col min="10500" max="10501" width="18.7109375" style="18" customWidth="1"/>
    <col min="10502" max="10503" width="17.5703125" style="18" customWidth="1"/>
    <col min="10504" max="10504" width="16.85546875" style="18" customWidth="1"/>
    <col min="10505" max="10753" width="8.85546875" style="18"/>
    <col min="10754" max="10754" width="5.140625" style="18" customWidth="1"/>
    <col min="10755" max="10755" width="52.7109375" style="18" customWidth="1"/>
    <col min="10756" max="10757" width="18.7109375" style="18" customWidth="1"/>
    <col min="10758" max="10759" width="17.5703125" style="18" customWidth="1"/>
    <col min="10760" max="10760" width="16.85546875" style="18" customWidth="1"/>
    <col min="10761" max="11009" width="8.85546875" style="18"/>
    <col min="11010" max="11010" width="5.140625" style="18" customWidth="1"/>
    <col min="11011" max="11011" width="52.7109375" style="18" customWidth="1"/>
    <col min="11012" max="11013" width="18.7109375" style="18" customWidth="1"/>
    <col min="11014" max="11015" width="17.5703125" style="18" customWidth="1"/>
    <col min="11016" max="11016" width="16.85546875" style="18" customWidth="1"/>
    <col min="11017" max="11265" width="8.85546875" style="18"/>
    <col min="11266" max="11266" width="5.140625" style="18" customWidth="1"/>
    <col min="11267" max="11267" width="52.7109375" style="18" customWidth="1"/>
    <col min="11268" max="11269" width="18.7109375" style="18" customWidth="1"/>
    <col min="11270" max="11271" width="17.5703125" style="18" customWidth="1"/>
    <col min="11272" max="11272" width="16.85546875" style="18" customWidth="1"/>
    <col min="11273" max="11521" width="8.85546875" style="18"/>
    <col min="11522" max="11522" width="5.140625" style="18" customWidth="1"/>
    <col min="11523" max="11523" width="52.7109375" style="18" customWidth="1"/>
    <col min="11524" max="11525" width="18.7109375" style="18" customWidth="1"/>
    <col min="11526" max="11527" width="17.5703125" style="18" customWidth="1"/>
    <col min="11528" max="11528" width="16.85546875" style="18" customWidth="1"/>
    <col min="11529" max="11777" width="8.85546875" style="18"/>
    <col min="11778" max="11778" width="5.140625" style="18" customWidth="1"/>
    <col min="11779" max="11779" width="52.7109375" style="18" customWidth="1"/>
    <col min="11780" max="11781" width="18.7109375" style="18" customWidth="1"/>
    <col min="11782" max="11783" width="17.5703125" style="18" customWidth="1"/>
    <col min="11784" max="11784" width="16.85546875" style="18" customWidth="1"/>
    <col min="11785" max="12033" width="8.85546875" style="18"/>
    <col min="12034" max="12034" width="5.140625" style="18" customWidth="1"/>
    <col min="12035" max="12035" width="52.7109375" style="18" customWidth="1"/>
    <col min="12036" max="12037" width="18.7109375" style="18" customWidth="1"/>
    <col min="12038" max="12039" width="17.5703125" style="18" customWidth="1"/>
    <col min="12040" max="12040" width="16.85546875" style="18" customWidth="1"/>
    <col min="12041" max="12289" width="8.85546875" style="18"/>
    <col min="12290" max="12290" width="5.140625" style="18" customWidth="1"/>
    <col min="12291" max="12291" width="52.7109375" style="18" customWidth="1"/>
    <col min="12292" max="12293" width="18.7109375" style="18" customWidth="1"/>
    <col min="12294" max="12295" width="17.5703125" style="18" customWidth="1"/>
    <col min="12296" max="12296" width="16.85546875" style="18" customWidth="1"/>
    <col min="12297" max="12545" width="8.85546875" style="18"/>
    <col min="12546" max="12546" width="5.140625" style="18" customWidth="1"/>
    <col min="12547" max="12547" width="52.7109375" style="18" customWidth="1"/>
    <col min="12548" max="12549" width="18.7109375" style="18" customWidth="1"/>
    <col min="12550" max="12551" width="17.5703125" style="18" customWidth="1"/>
    <col min="12552" max="12552" width="16.85546875" style="18" customWidth="1"/>
    <col min="12553" max="12801" width="8.85546875" style="18"/>
    <col min="12802" max="12802" width="5.140625" style="18" customWidth="1"/>
    <col min="12803" max="12803" width="52.7109375" style="18" customWidth="1"/>
    <col min="12804" max="12805" width="18.7109375" style="18" customWidth="1"/>
    <col min="12806" max="12807" width="17.5703125" style="18" customWidth="1"/>
    <col min="12808" max="12808" width="16.85546875" style="18" customWidth="1"/>
    <col min="12809" max="13057" width="8.85546875" style="18"/>
    <col min="13058" max="13058" width="5.140625" style="18" customWidth="1"/>
    <col min="13059" max="13059" width="52.7109375" style="18" customWidth="1"/>
    <col min="13060" max="13061" width="18.7109375" style="18" customWidth="1"/>
    <col min="13062" max="13063" width="17.5703125" style="18" customWidth="1"/>
    <col min="13064" max="13064" width="16.85546875" style="18" customWidth="1"/>
    <col min="13065" max="13313" width="8.85546875" style="18"/>
    <col min="13314" max="13314" width="5.140625" style="18" customWidth="1"/>
    <col min="13315" max="13315" width="52.7109375" style="18" customWidth="1"/>
    <col min="13316" max="13317" width="18.7109375" style="18" customWidth="1"/>
    <col min="13318" max="13319" width="17.5703125" style="18" customWidth="1"/>
    <col min="13320" max="13320" width="16.85546875" style="18" customWidth="1"/>
    <col min="13321" max="13569" width="8.85546875" style="18"/>
    <col min="13570" max="13570" width="5.140625" style="18" customWidth="1"/>
    <col min="13571" max="13571" width="52.7109375" style="18" customWidth="1"/>
    <col min="13572" max="13573" width="18.7109375" style="18" customWidth="1"/>
    <col min="13574" max="13575" width="17.5703125" style="18" customWidth="1"/>
    <col min="13576" max="13576" width="16.85546875" style="18" customWidth="1"/>
    <col min="13577" max="13825" width="8.85546875" style="18"/>
    <col min="13826" max="13826" width="5.140625" style="18" customWidth="1"/>
    <col min="13827" max="13827" width="52.7109375" style="18" customWidth="1"/>
    <col min="13828" max="13829" width="18.7109375" style="18" customWidth="1"/>
    <col min="13830" max="13831" width="17.5703125" style="18" customWidth="1"/>
    <col min="13832" max="13832" width="16.85546875" style="18" customWidth="1"/>
    <col min="13833" max="14081" width="8.85546875" style="18"/>
    <col min="14082" max="14082" width="5.140625" style="18" customWidth="1"/>
    <col min="14083" max="14083" width="52.7109375" style="18" customWidth="1"/>
    <col min="14084" max="14085" width="18.7109375" style="18" customWidth="1"/>
    <col min="14086" max="14087" width="17.5703125" style="18" customWidth="1"/>
    <col min="14088" max="14088" width="16.85546875" style="18" customWidth="1"/>
    <col min="14089" max="14337" width="8.85546875" style="18"/>
    <col min="14338" max="14338" width="5.140625" style="18" customWidth="1"/>
    <col min="14339" max="14339" width="52.7109375" style="18" customWidth="1"/>
    <col min="14340" max="14341" width="18.7109375" style="18" customWidth="1"/>
    <col min="14342" max="14343" width="17.5703125" style="18" customWidth="1"/>
    <col min="14344" max="14344" width="16.85546875" style="18" customWidth="1"/>
    <col min="14345" max="14593" width="8.85546875" style="18"/>
    <col min="14594" max="14594" width="5.140625" style="18" customWidth="1"/>
    <col min="14595" max="14595" width="52.7109375" style="18" customWidth="1"/>
    <col min="14596" max="14597" width="18.7109375" style="18" customWidth="1"/>
    <col min="14598" max="14599" width="17.5703125" style="18" customWidth="1"/>
    <col min="14600" max="14600" width="16.85546875" style="18" customWidth="1"/>
    <col min="14601" max="14849" width="8.85546875" style="18"/>
    <col min="14850" max="14850" width="5.140625" style="18" customWidth="1"/>
    <col min="14851" max="14851" width="52.7109375" style="18" customWidth="1"/>
    <col min="14852" max="14853" width="18.7109375" style="18" customWidth="1"/>
    <col min="14854" max="14855" width="17.5703125" style="18" customWidth="1"/>
    <col min="14856" max="14856" width="16.85546875" style="18" customWidth="1"/>
    <col min="14857" max="15105" width="8.85546875" style="18"/>
    <col min="15106" max="15106" width="5.140625" style="18" customWidth="1"/>
    <col min="15107" max="15107" width="52.7109375" style="18" customWidth="1"/>
    <col min="15108" max="15109" width="18.7109375" style="18" customWidth="1"/>
    <col min="15110" max="15111" width="17.5703125" style="18" customWidth="1"/>
    <col min="15112" max="15112" width="16.85546875" style="18" customWidth="1"/>
    <col min="15113" max="15361" width="8.85546875" style="18"/>
    <col min="15362" max="15362" width="5.140625" style="18" customWidth="1"/>
    <col min="15363" max="15363" width="52.7109375" style="18" customWidth="1"/>
    <col min="15364" max="15365" width="18.7109375" style="18" customWidth="1"/>
    <col min="15366" max="15367" width="17.5703125" style="18" customWidth="1"/>
    <col min="15368" max="15368" width="16.85546875" style="18" customWidth="1"/>
    <col min="15369" max="15617" width="8.85546875" style="18"/>
    <col min="15618" max="15618" width="5.140625" style="18" customWidth="1"/>
    <col min="15619" max="15619" width="52.7109375" style="18" customWidth="1"/>
    <col min="15620" max="15621" width="18.7109375" style="18" customWidth="1"/>
    <col min="15622" max="15623" width="17.5703125" style="18" customWidth="1"/>
    <col min="15624" max="15624" width="16.85546875" style="18" customWidth="1"/>
    <col min="15625" max="15873" width="8.85546875" style="18"/>
    <col min="15874" max="15874" width="5.140625" style="18" customWidth="1"/>
    <col min="15875" max="15875" width="52.7109375" style="18" customWidth="1"/>
    <col min="15876" max="15877" width="18.7109375" style="18" customWidth="1"/>
    <col min="15878" max="15879" width="17.5703125" style="18" customWidth="1"/>
    <col min="15880" max="15880" width="16.85546875" style="18" customWidth="1"/>
    <col min="15881" max="16129" width="8.85546875" style="18"/>
    <col min="16130" max="16130" width="5.140625" style="18" customWidth="1"/>
    <col min="16131" max="16131" width="52.7109375" style="18" customWidth="1"/>
    <col min="16132" max="16133" width="18.7109375" style="18" customWidth="1"/>
    <col min="16134" max="16135" width="17.5703125" style="18" customWidth="1"/>
    <col min="16136" max="16136" width="16.85546875" style="18" customWidth="1"/>
    <col min="16137" max="16384" width="8.85546875" style="18"/>
  </cols>
  <sheetData>
    <row r="1" spans="1:8">
      <c r="G1" s="88" t="s">
        <v>109</v>
      </c>
      <c r="H1" s="88"/>
    </row>
    <row r="2" spans="1:8">
      <c r="G2" s="88" t="s">
        <v>24</v>
      </c>
      <c r="H2" s="88"/>
    </row>
    <row r="3" spans="1:8">
      <c r="G3" s="88" t="s">
        <v>25</v>
      </c>
      <c r="H3" s="88"/>
    </row>
    <row r="4" spans="1:8">
      <c r="G4" s="88" t="s">
        <v>110</v>
      </c>
      <c r="H4" s="88"/>
    </row>
    <row r="5" spans="1:8">
      <c r="G5" s="37"/>
      <c r="H5" s="37"/>
    </row>
    <row r="6" spans="1:8">
      <c r="A6" s="113" t="s">
        <v>87</v>
      </c>
      <c r="B6" s="113"/>
      <c r="C6" s="113"/>
      <c r="D6" s="113"/>
      <c r="E6" s="113"/>
      <c r="F6" s="113"/>
      <c r="G6" s="113"/>
      <c r="H6" s="113"/>
    </row>
    <row r="8" spans="1:8" s="3" customFormat="1" ht="13.15" customHeight="1">
      <c r="A8" s="108" t="s">
        <v>5</v>
      </c>
      <c r="B8" s="111" t="s">
        <v>0</v>
      </c>
      <c r="C8" s="114" t="s">
        <v>1</v>
      </c>
      <c r="D8" s="114" t="s">
        <v>39</v>
      </c>
      <c r="E8" s="120" t="s">
        <v>3</v>
      </c>
      <c r="F8" s="121"/>
      <c r="G8" s="122"/>
      <c r="H8" s="111" t="s">
        <v>4</v>
      </c>
    </row>
    <row r="9" spans="1:8" s="3" customFormat="1" ht="38.25">
      <c r="A9" s="109"/>
      <c r="B9" s="111"/>
      <c r="C9" s="115"/>
      <c r="D9" s="115"/>
      <c r="E9" s="74" t="s">
        <v>7</v>
      </c>
      <c r="F9" s="75" t="s">
        <v>6</v>
      </c>
      <c r="G9" s="103" t="s">
        <v>38</v>
      </c>
      <c r="H9" s="111"/>
    </row>
    <row r="10" spans="1:8" s="3" customFormat="1">
      <c r="A10" s="110"/>
      <c r="B10" s="111"/>
      <c r="C10" s="116"/>
      <c r="D10" s="116"/>
      <c r="E10" s="75" t="s">
        <v>103</v>
      </c>
      <c r="F10" s="75" t="s">
        <v>103</v>
      </c>
      <c r="G10" s="105"/>
      <c r="H10" s="111"/>
    </row>
    <row r="11" spans="1:8" s="3" customFormat="1" ht="13.15" customHeight="1">
      <c r="A11" s="117" t="s">
        <v>88</v>
      </c>
      <c r="B11" s="118"/>
      <c r="C11" s="118"/>
      <c r="D11" s="118"/>
      <c r="E11" s="118"/>
      <c r="F11" s="118"/>
      <c r="G11" s="118"/>
      <c r="H11" s="119"/>
    </row>
    <row r="12" spans="1:8">
      <c r="A12" s="7">
        <v>1</v>
      </c>
      <c r="B12" s="10" t="s">
        <v>40</v>
      </c>
      <c r="C12" s="75">
        <v>5</v>
      </c>
      <c r="D12" s="75">
        <v>1</v>
      </c>
      <c r="E12" s="19">
        <f>(C12+D12)*162.8*5</f>
        <v>4884</v>
      </c>
      <c r="F12" s="19"/>
      <c r="G12" s="19"/>
      <c r="H12" s="9">
        <f>E12+F12+G12</f>
        <v>4884</v>
      </c>
    </row>
    <row r="13" spans="1:8">
      <c r="A13" s="7">
        <v>2</v>
      </c>
      <c r="B13" s="10" t="s">
        <v>86</v>
      </c>
      <c r="C13" s="75">
        <v>5</v>
      </c>
      <c r="D13" s="75">
        <v>1</v>
      </c>
      <c r="E13" s="19">
        <f t="shared" ref="E13:E17" si="0">(C13+D13)*162.8*5</f>
        <v>4884</v>
      </c>
      <c r="F13" s="19"/>
      <c r="G13" s="19"/>
      <c r="H13" s="9">
        <f t="shared" ref="H13:H17" si="1">E13+F13+G13</f>
        <v>4884</v>
      </c>
    </row>
    <row r="14" spans="1:8">
      <c r="A14" s="7">
        <v>3</v>
      </c>
      <c r="B14" s="10" t="s">
        <v>12</v>
      </c>
      <c r="C14" s="75">
        <v>5</v>
      </c>
      <c r="D14" s="75">
        <v>1</v>
      </c>
      <c r="E14" s="19">
        <f t="shared" si="0"/>
        <v>4884</v>
      </c>
      <c r="F14" s="19"/>
      <c r="G14" s="19"/>
      <c r="H14" s="9">
        <f t="shared" si="1"/>
        <v>4884</v>
      </c>
    </row>
    <row r="15" spans="1:8">
      <c r="A15" s="7">
        <v>4</v>
      </c>
      <c r="B15" s="10" t="s">
        <v>19</v>
      </c>
      <c r="C15" s="75">
        <v>5</v>
      </c>
      <c r="D15" s="75">
        <v>1</v>
      </c>
      <c r="E15" s="19">
        <f t="shared" si="0"/>
        <v>4884</v>
      </c>
      <c r="F15" s="19"/>
      <c r="G15" s="19"/>
      <c r="H15" s="9">
        <f t="shared" si="1"/>
        <v>4884</v>
      </c>
    </row>
    <row r="16" spans="1:8">
      <c r="A16" s="7">
        <v>5</v>
      </c>
      <c r="B16" s="10" t="s">
        <v>18</v>
      </c>
      <c r="C16" s="75">
        <v>5</v>
      </c>
      <c r="D16" s="75">
        <v>1</v>
      </c>
      <c r="E16" s="19">
        <f t="shared" si="0"/>
        <v>4884</v>
      </c>
      <c r="F16" s="19"/>
      <c r="G16" s="19"/>
      <c r="H16" s="9">
        <f t="shared" si="1"/>
        <v>4884</v>
      </c>
    </row>
    <row r="17" spans="1:11">
      <c r="A17" s="7">
        <v>6</v>
      </c>
      <c r="B17" s="10" t="s">
        <v>15</v>
      </c>
      <c r="C17" s="75">
        <v>5</v>
      </c>
      <c r="D17" s="75">
        <v>1</v>
      </c>
      <c r="E17" s="19">
        <f t="shared" si="0"/>
        <v>4884</v>
      </c>
      <c r="F17" s="19"/>
      <c r="G17" s="19"/>
      <c r="H17" s="9">
        <f t="shared" si="1"/>
        <v>4884</v>
      </c>
    </row>
    <row r="18" spans="1:11">
      <c r="A18" s="7"/>
      <c r="B18" s="10"/>
      <c r="C18" s="75"/>
      <c r="D18" s="75"/>
      <c r="E18" s="19"/>
      <c r="F18" s="19"/>
      <c r="G18" s="19"/>
      <c r="H18" s="9"/>
    </row>
    <row r="19" spans="1:11">
      <c r="A19" s="61"/>
      <c r="B19" s="62" t="s">
        <v>4</v>
      </c>
      <c r="C19" s="70">
        <f>SUM(C12:C17)</f>
        <v>30</v>
      </c>
      <c r="D19" s="70">
        <f>SUM(D12:D17)</f>
        <v>6</v>
      </c>
      <c r="E19" s="71">
        <f>SUM(E12:E17)</f>
        <v>29304</v>
      </c>
      <c r="F19" s="71">
        <f t="shared" ref="F19:H19" si="2">SUM(F12:F17)</f>
        <v>0</v>
      </c>
      <c r="G19" s="71">
        <f t="shared" si="2"/>
        <v>0</v>
      </c>
      <c r="H19" s="72">
        <f t="shared" si="2"/>
        <v>29304</v>
      </c>
    </row>
    <row r="21" spans="1:11" s="82" customFormat="1" ht="15">
      <c r="A21" s="22" t="s">
        <v>27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customFormat="1" ht="15">
      <c r="A22" s="22" t="s">
        <v>90</v>
      </c>
      <c r="B22" s="69"/>
      <c r="C22" s="68"/>
      <c r="D22" s="68"/>
      <c r="E22" s="68"/>
      <c r="F22" s="68"/>
      <c r="G22" s="68"/>
      <c r="H22" s="68"/>
      <c r="I22" s="18"/>
      <c r="J22" s="18"/>
      <c r="K22" s="18"/>
    </row>
    <row r="23" spans="1:11" customFormat="1" ht="28.15" customHeight="1">
      <c r="A23" s="98" t="s">
        <v>92</v>
      </c>
      <c r="B23" s="98"/>
      <c r="C23" s="98"/>
      <c r="D23" s="98"/>
      <c r="E23" s="98"/>
      <c r="F23" s="98"/>
      <c r="G23" s="98"/>
      <c r="H23" s="98"/>
      <c r="I23" s="18"/>
      <c r="J23" s="18"/>
      <c r="K23" s="18"/>
    </row>
    <row r="24" spans="1:11" s="82" customFormat="1" ht="15">
      <c r="A24" s="22" t="s">
        <v>89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s="82" customFormat="1" ht="15">
      <c r="A25" s="22" t="s">
        <v>28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 s="82" customFormat="1" ht="15">
      <c r="A26" s="22" t="s">
        <v>36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s="82" customFormat="1" ht="15">
      <c r="A27" s="22" t="s">
        <v>37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s="22" customFormat="1">
      <c r="A28" s="22" t="s">
        <v>44</v>
      </c>
    </row>
    <row r="29" spans="1:11" s="22" customFormat="1">
      <c r="A29" s="22" t="s">
        <v>46</v>
      </c>
    </row>
  </sheetData>
  <mergeCells count="14">
    <mergeCell ref="H8:H10"/>
    <mergeCell ref="G9:G10"/>
    <mergeCell ref="A11:H11"/>
    <mergeCell ref="A23:H23"/>
    <mergeCell ref="G1:H1"/>
    <mergeCell ref="G2:H2"/>
    <mergeCell ref="G3:H3"/>
    <mergeCell ref="G4:H4"/>
    <mergeCell ref="A6:H6"/>
    <mergeCell ref="A8:A10"/>
    <mergeCell ref="B8:B10"/>
    <mergeCell ref="C8:C10"/>
    <mergeCell ref="D8:D10"/>
    <mergeCell ref="E8:G8"/>
  </mergeCells>
  <pageMargins left="0.7" right="0.7" top="0.75" bottom="0.75" header="0.3" footer="0.3"/>
  <pageSetup paperSize="9" scale="8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лето</vt:lpstr>
      <vt:lpstr>весна, осень</vt:lpstr>
      <vt:lpstr>твое призвание</vt:lpstr>
      <vt:lpstr>школа мол. актива (дневной)</vt:lpstr>
      <vt:lpstr>мы-патриоты (дневной)</vt:lpstr>
      <vt:lpstr>слет кадетов (дневной)</vt:lpstr>
      <vt:lpstr>РДШ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2018-06-09T08:29:44Z</dcterms:modified>
</cp:coreProperties>
</file>