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H67" i="1"/>
  <c r="H52"/>
  <c r="H31"/>
  <c r="H175" l="1"/>
  <c r="H134"/>
  <c r="H91"/>
  <c r="H79"/>
  <c r="H71"/>
  <c r="H55"/>
  <c r="H37"/>
  <c r="H34"/>
  <c r="H29"/>
  <c r="H20"/>
  <c r="H15" l="1"/>
  <c r="H212"/>
  <c r="H208"/>
  <c r="H179"/>
  <c r="H178"/>
  <c r="H177" s="1"/>
  <c r="H106"/>
  <c r="H76"/>
  <c r="J71"/>
  <c r="I71"/>
  <c r="H43"/>
  <c r="J20"/>
  <c r="I20"/>
  <c r="J29"/>
  <c r="I29"/>
  <c r="I133"/>
  <c r="J76"/>
  <c r="J64" s="1"/>
  <c r="I76"/>
  <c r="J74"/>
  <c r="I74"/>
  <c r="I65" s="1"/>
  <c r="J65"/>
  <c r="J67"/>
  <c r="I67"/>
  <c r="J16"/>
  <c r="J13" s="1"/>
  <c r="I16"/>
  <c r="J214"/>
  <c r="I214"/>
  <c r="J212"/>
  <c r="I212"/>
  <c r="J208"/>
  <c r="I208"/>
  <c r="H142"/>
  <c r="H65"/>
  <c r="H74"/>
  <c r="H13"/>
  <c r="G175"/>
  <c r="G67"/>
  <c r="G16"/>
  <c r="H213"/>
  <c r="I213"/>
  <c r="J213"/>
  <c r="G229"/>
  <c r="G212"/>
  <c r="G208"/>
  <c r="G214"/>
  <c r="E143"/>
  <c r="F143"/>
  <c r="G143"/>
  <c r="H143"/>
  <c r="I143"/>
  <c r="J143"/>
  <c r="D143"/>
  <c r="G201"/>
  <c r="E64"/>
  <c r="J138"/>
  <c r="I138"/>
  <c r="H138"/>
  <c r="G138"/>
  <c r="F138"/>
  <c r="E138"/>
  <c r="D138"/>
  <c r="G79"/>
  <c r="G76"/>
  <c r="G71"/>
  <c r="G61"/>
  <c r="G60" s="1"/>
  <c r="G55"/>
  <c r="G52"/>
  <c r="G34"/>
  <c r="G31"/>
  <c r="G20"/>
  <c r="G187"/>
  <c r="E142"/>
  <c r="I142"/>
  <c r="J142"/>
  <c r="D142"/>
  <c r="J177"/>
  <c r="I177"/>
  <c r="G177"/>
  <c r="F177"/>
  <c r="E177"/>
  <c r="D177"/>
  <c r="G97"/>
  <c r="G91"/>
  <c r="E65"/>
  <c r="F65"/>
  <c r="D65"/>
  <c r="J84"/>
  <c r="I84"/>
  <c r="H84"/>
  <c r="G84"/>
  <c r="F84"/>
  <c r="E84"/>
  <c r="D84"/>
  <c r="E13"/>
  <c r="I13"/>
  <c r="D13"/>
  <c r="J60"/>
  <c r="I60"/>
  <c r="H60"/>
  <c r="F60"/>
  <c r="E60"/>
  <c r="D60"/>
  <c r="G37"/>
  <c r="G220"/>
  <c r="D201"/>
  <c r="J201"/>
  <c r="I201"/>
  <c r="H201"/>
  <c r="F201"/>
  <c r="E201"/>
  <c r="G106"/>
  <c r="H64" l="1"/>
  <c r="I64"/>
  <c r="G13"/>
  <c r="G199"/>
  <c r="G198" s="1"/>
  <c r="G136"/>
  <c r="G135" s="1"/>
  <c r="G88"/>
  <c r="G64" s="1"/>
  <c r="G65"/>
  <c r="J198"/>
  <c r="I198"/>
  <c r="H198"/>
  <c r="F198"/>
  <c r="E198"/>
  <c r="D198"/>
  <c r="J135"/>
  <c r="I135"/>
  <c r="H135"/>
  <c r="F135"/>
  <c r="E135"/>
  <c r="D135"/>
  <c r="D133" s="1"/>
  <c r="D64" s="1"/>
  <c r="J132"/>
  <c r="I132"/>
  <c r="H132"/>
  <c r="G132"/>
  <c r="F132"/>
  <c r="E132"/>
  <c r="D132" l="1"/>
  <c r="G142"/>
  <c r="D63"/>
  <c r="F55"/>
  <c r="F52"/>
  <c r="F37"/>
  <c r="F34"/>
  <c r="F130" l="1"/>
  <c r="F196"/>
  <c r="F195" s="1"/>
  <c r="F174"/>
  <c r="F162"/>
  <c r="F129"/>
  <c r="F97"/>
  <c r="F64" s="1"/>
  <c r="F78"/>
  <c r="F57"/>
  <c r="F36"/>
  <c r="F33"/>
  <c r="F30"/>
  <c r="F213"/>
  <c r="F207"/>
  <c r="D195"/>
  <c r="J195"/>
  <c r="I195"/>
  <c r="H195"/>
  <c r="G195"/>
  <c r="E195"/>
  <c r="F111"/>
  <c r="F75"/>
  <c r="F51"/>
  <c r="F46"/>
  <c r="F45" s="1"/>
  <c r="F210"/>
  <c r="J129"/>
  <c r="I129"/>
  <c r="H129"/>
  <c r="G129"/>
  <c r="E129"/>
  <c r="D129"/>
  <c r="J57"/>
  <c r="I57"/>
  <c r="H57"/>
  <c r="G57"/>
  <c r="E57"/>
  <c r="D57"/>
  <c r="F14"/>
  <c r="F229"/>
  <c r="F228" s="1"/>
  <c r="F184"/>
  <c r="J162"/>
  <c r="I162"/>
  <c r="H162"/>
  <c r="G162"/>
  <c r="E162"/>
  <c r="D162"/>
  <c r="F90"/>
  <c r="F54"/>
  <c r="E227"/>
  <c r="F227"/>
  <c r="G227"/>
  <c r="H227"/>
  <c r="I227"/>
  <c r="J227"/>
  <c r="D227"/>
  <c r="E226"/>
  <c r="G226"/>
  <c r="H226"/>
  <c r="I226"/>
  <c r="J226"/>
  <c r="D226"/>
  <c r="J231"/>
  <c r="I231"/>
  <c r="H231"/>
  <c r="G231"/>
  <c r="F231"/>
  <c r="E231"/>
  <c r="D231"/>
  <c r="J228"/>
  <c r="I228"/>
  <c r="H228"/>
  <c r="G228"/>
  <c r="E228"/>
  <c r="D228"/>
  <c r="E217"/>
  <c r="F217"/>
  <c r="G217"/>
  <c r="H217"/>
  <c r="I217"/>
  <c r="J217"/>
  <c r="E218"/>
  <c r="F218"/>
  <c r="G218"/>
  <c r="H218"/>
  <c r="I218"/>
  <c r="J218"/>
  <c r="D218"/>
  <c r="D217"/>
  <c r="J222"/>
  <c r="I222"/>
  <c r="H222"/>
  <c r="G222"/>
  <c r="F222"/>
  <c r="E222"/>
  <c r="D222"/>
  <c r="J219"/>
  <c r="I219"/>
  <c r="H219"/>
  <c r="G219"/>
  <c r="F219"/>
  <c r="E219"/>
  <c r="D219"/>
  <c r="E206"/>
  <c r="F206"/>
  <c r="G206"/>
  <c r="H206"/>
  <c r="I206"/>
  <c r="J206"/>
  <c r="D206"/>
  <c r="E205"/>
  <c r="G205"/>
  <c r="H205"/>
  <c r="H204" s="1"/>
  <c r="I205"/>
  <c r="J205"/>
  <c r="D205"/>
  <c r="G213"/>
  <c r="E213"/>
  <c r="D213"/>
  <c r="J210"/>
  <c r="I210"/>
  <c r="H210"/>
  <c r="G210"/>
  <c r="E210"/>
  <c r="D210"/>
  <c r="J207"/>
  <c r="I207"/>
  <c r="H207"/>
  <c r="G207"/>
  <c r="E207"/>
  <c r="D207"/>
  <c r="J192"/>
  <c r="I192"/>
  <c r="H192"/>
  <c r="G192"/>
  <c r="F192"/>
  <c r="E192"/>
  <c r="D192"/>
  <c r="J189"/>
  <c r="I189"/>
  <c r="H189"/>
  <c r="G189"/>
  <c r="F189"/>
  <c r="E189"/>
  <c r="D189"/>
  <c r="J186"/>
  <c r="I186"/>
  <c r="H186"/>
  <c r="G186"/>
  <c r="F186"/>
  <c r="E186"/>
  <c r="D186"/>
  <c r="J183"/>
  <c r="I183"/>
  <c r="H183"/>
  <c r="G183"/>
  <c r="E183"/>
  <c r="D183"/>
  <c r="J180"/>
  <c r="I180"/>
  <c r="H180"/>
  <c r="G180"/>
  <c r="F180"/>
  <c r="E180"/>
  <c r="D180"/>
  <c r="J174"/>
  <c r="I174"/>
  <c r="H174"/>
  <c r="G174"/>
  <c r="E174"/>
  <c r="D174"/>
  <c r="J171"/>
  <c r="I171"/>
  <c r="H171"/>
  <c r="G171"/>
  <c r="F171"/>
  <c r="E171"/>
  <c r="D171"/>
  <c r="J168"/>
  <c r="I168"/>
  <c r="H168"/>
  <c r="G168"/>
  <c r="F168"/>
  <c r="E168"/>
  <c r="D168"/>
  <c r="J165"/>
  <c r="I165"/>
  <c r="H165"/>
  <c r="G165"/>
  <c r="F165"/>
  <c r="E165"/>
  <c r="D165"/>
  <c r="J159"/>
  <c r="I159"/>
  <c r="H159"/>
  <c r="G159"/>
  <c r="F159"/>
  <c r="E159"/>
  <c r="D159"/>
  <c r="J156"/>
  <c r="I156"/>
  <c r="H156"/>
  <c r="G156"/>
  <c r="F156"/>
  <c r="E156"/>
  <c r="D156"/>
  <c r="J153"/>
  <c r="I153"/>
  <c r="H153"/>
  <c r="G153"/>
  <c r="F153"/>
  <c r="E153"/>
  <c r="D153"/>
  <c r="J150"/>
  <c r="I150"/>
  <c r="H150"/>
  <c r="G150"/>
  <c r="F150"/>
  <c r="E150"/>
  <c r="D150"/>
  <c r="D147"/>
  <c r="J147"/>
  <c r="I147"/>
  <c r="H147"/>
  <c r="G147"/>
  <c r="F147"/>
  <c r="E147"/>
  <c r="E144"/>
  <c r="F144"/>
  <c r="G144"/>
  <c r="H144"/>
  <c r="I144"/>
  <c r="J144"/>
  <c r="D144"/>
  <c r="E126"/>
  <c r="F126"/>
  <c r="G126"/>
  <c r="H126"/>
  <c r="I126"/>
  <c r="J126"/>
  <c r="D126"/>
  <c r="E123"/>
  <c r="F123"/>
  <c r="G123"/>
  <c r="H123"/>
  <c r="I123"/>
  <c r="J123"/>
  <c r="D123"/>
  <c r="E120"/>
  <c r="F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G111"/>
  <c r="H111"/>
  <c r="I111"/>
  <c r="J111"/>
  <c r="D111"/>
  <c r="E108"/>
  <c r="F108"/>
  <c r="G108"/>
  <c r="H108"/>
  <c r="I108"/>
  <c r="J108"/>
  <c r="D108"/>
  <c r="E105"/>
  <c r="F105"/>
  <c r="G105"/>
  <c r="H105"/>
  <c r="I105"/>
  <c r="J105"/>
  <c r="D105"/>
  <c r="E102"/>
  <c r="F102"/>
  <c r="G102"/>
  <c r="H102"/>
  <c r="I102"/>
  <c r="J102"/>
  <c r="D102"/>
  <c r="E99"/>
  <c r="F99"/>
  <c r="G99"/>
  <c r="H99"/>
  <c r="I99"/>
  <c r="J99"/>
  <c r="D99"/>
  <c r="E96"/>
  <c r="G96"/>
  <c r="H96"/>
  <c r="I96"/>
  <c r="J96"/>
  <c r="D96"/>
  <c r="E93"/>
  <c r="F93"/>
  <c r="G93"/>
  <c r="H93"/>
  <c r="I93"/>
  <c r="J93"/>
  <c r="D93"/>
  <c r="E90"/>
  <c r="G90"/>
  <c r="H90"/>
  <c r="I90"/>
  <c r="J90"/>
  <c r="D90"/>
  <c r="E87"/>
  <c r="G87"/>
  <c r="H87"/>
  <c r="I87"/>
  <c r="J87"/>
  <c r="D87"/>
  <c r="E81"/>
  <c r="F81"/>
  <c r="G81"/>
  <c r="H81"/>
  <c r="I81"/>
  <c r="J81"/>
  <c r="D81"/>
  <c r="E78"/>
  <c r="G78"/>
  <c r="H78"/>
  <c r="I78"/>
  <c r="J78"/>
  <c r="D78"/>
  <c r="E75"/>
  <c r="G75"/>
  <c r="H75"/>
  <c r="I75"/>
  <c r="J75"/>
  <c r="D75"/>
  <c r="E72"/>
  <c r="F72"/>
  <c r="G72"/>
  <c r="H72"/>
  <c r="I72"/>
  <c r="J72"/>
  <c r="D72"/>
  <c r="E69"/>
  <c r="G69"/>
  <c r="H69"/>
  <c r="I69"/>
  <c r="J69"/>
  <c r="D69"/>
  <c r="E66"/>
  <c r="G66"/>
  <c r="H66"/>
  <c r="I66"/>
  <c r="J66"/>
  <c r="D66"/>
  <c r="E14"/>
  <c r="G14"/>
  <c r="H14"/>
  <c r="H12" s="1"/>
  <c r="I14"/>
  <c r="J14"/>
  <c r="D14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F142" l="1"/>
  <c r="F13"/>
  <c r="F12" s="1"/>
  <c r="F183"/>
  <c r="F63"/>
  <c r="F96"/>
  <c r="D141"/>
  <c r="F141"/>
  <c r="F205"/>
  <c r="F204" s="1"/>
  <c r="F87"/>
  <c r="F66"/>
  <c r="F69"/>
  <c r="J225"/>
  <c r="F226"/>
  <c r="F225" s="1"/>
  <c r="F11"/>
  <c r="I216"/>
  <c r="E216"/>
  <c r="D10"/>
  <c r="G10"/>
  <c r="F216"/>
  <c r="I225"/>
  <c r="E225"/>
  <c r="J11"/>
  <c r="H10"/>
  <c r="G11"/>
  <c r="D225"/>
  <c r="I10"/>
  <c r="E10"/>
  <c r="H11"/>
  <c r="J10"/>
  <c r="I11"/>
  <c r="E11"/>
  <c r="G216"/>
  <c r="D11"/>
  <c r="D204"/>
  <c r="I204"/>
  <c r="G204"/>
  <c r="D216"/>
  <c r="J216"/>
  <c r="G225"/>
  <c r="H225"/>
  <c r="H216"/>
  <c r="I141"/>
  <c r="E204"/>
  <c r="E141"/>
  <c r="J204"/>
  <c r="H141"/>
  <c r="G141"/>
  <c r="J141"/>
  <c r="I63"/>
  <c r="E63"/>
  <c r="J63"/>
  <c r="H63"/>
  <c r="G63"/>
  <c r="E18"/>
  <c r="F18"/>
  <c r="G18"/>
  <c r="H18"/>
  <c r="I18"/>
  <c r="J18"/>
  <c r="D18"/>
  <c r="E15"/>
  <c r="F15"/>
  <c r="G15"/>
  <c r="I15"/>
  <c r="J15"/>
  <c r="D15"/>
  <c r="E12"/>
  <c r="G12"/>
  <c r="I12"/>
  <c r="J12"/>
  <c r="D12"/>
  <c r="F9" l="1"/>
  <c r="I9"/>
  <c r="F10"/>
  <c r="G9"/>
  <c r="E9"/>
  <c r="H9"/>
  <c r="D9"/>
  <c r="J9"/>
</calcChain>
</file>

<file path=xl/sharedStrings.xml><?xml version="1.0" encoding="utf-8"?>
<sst xmlns="http://schemas.openxmlformats.org/spreadsheetml/2006/main" count="368" uniqueCount="140">
  <si>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</si>
  <si>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</si>
  <si>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</si>
  <si>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</si>
  <si>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</si>
  <si>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</si>
  <si>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</si>
  <si>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</si>
  <si>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</si>
  <si>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</si>
  <si>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</si>
  <si>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</si>
  <si>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</si>
  <si>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</si>
  <si>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</si>
  <si>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</si>
  <si>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</si>
  <si>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</si>
  <si>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</si>
  <si>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</si>
  <si>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</si>
  <si>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</si>
  <si>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</si>
  <si>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</si>
  <si>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</si>
  <si>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</si>
  <si>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</si>
  <si>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</si>
  <si>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</si>
  <si>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</si>
  <si>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</si>
  <si>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</si>
  <si>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</si>
  <si>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</si>
  <si>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</si>
  <si>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</si>
  <si>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</si>
  <si>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</si>
  <si>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</si>
  <si>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</si>
  <si>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</si>
  <si>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</si>
  <si>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</si>
  <si>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</si>
  <si>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</si>
  <si>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</si>
  <si>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</si>
  <si>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</si>
  <si>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</si>
  <si>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</si>
  <si>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</si>
  <si>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</si>
  <si>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</si>
  <si>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</si>
  <si>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</si>
  <si>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</si>
  <si>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</si>
  <si>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</si>
  <si>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</si>
  <si>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</si>
  <si>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</si>
  <si>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</si>
  <si>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</si>
  <si>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</si>
  <si>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</si>
  <si>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</si>
  <si>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</si>
  <si>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</si>
  <si>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</si>
  <si>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</si>
  <si>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</si>
  <si>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</si>
  <si>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</si>
  <si>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</si>
  <si>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</si>
  <si>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</si>
  <si>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</si>
  <si>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</si>
  <si>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</si>
  <si>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</si>
  <si>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</si>
  <si>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</si>
  <si>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</si>
  <si>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</si>
  <si>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</si>
  <si>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</si>
  <si>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</si>
  <si>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</si>
  <si>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</si>
  <si>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</si>
  <si>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</si>
  <si>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</si>
  <si>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</si>
  <si>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</si>
  <si>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</si>
  <si>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</si>
  <si>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</si>
  <si>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</si>
  <si>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</si>
  <si>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</si>
  <si>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</si>
  <si>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</si>
  <si>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</si>
  <si>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</si>
  <si>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</si>
  <si>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</si>
  <si>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</si>
  <si>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</si>
  <si>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</si>
  <si>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</si>
  <si>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</si>
  <si>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</si>
  <si>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</si>
  <si>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</si>
  <si>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</si>
  <si>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</si>
  <si>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</si>
  <si>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</si>
  <si>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</si>
  <si>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</si>
  <si>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</si>
  <si>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</si>
  <si>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</si>
  <si>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</si>
  <si>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</si>
  <si>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</si>
  <si>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</si>
  <si>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</si>
  <si>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</si>
  <si>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</si>
  <si>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</si>
  <si>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</si>
  <si>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</si>
  <si>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3.11.1 Обеспечение жильем молодых семей на территории МР "Княжпогостский"</t>
  </si>
  <si>
    <t>Обеспечение роста уровня оплаты труда педагогических работников муниципальных организаций дополнительного образования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</si>
  <si>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</si>
  <si>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</si>
  <si>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4.1.2. Обеспечение деятельности лагерей с дневным пребыванием детей </t>
  </si>
  <si>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от 09.06.2018 г. № 215</t>
  </si>
  <si>
    <t>"Приложение 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</si>
</sst>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6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top" wrapText="1"/>
    </xf>
    <xf numFmtId="0" fontId="5" fillId="0" borderId="0" xfId="0" applyFont="1"/>
    <xf numFmtId="0" fontId="1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top" wrapText="1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tabSelected="1" view="pageBreakPreview" zoomScaleNormal="100" zoomScaleSheetLayoutView="100" workbookViewId="0">
      <selection activeCell="B222" sqref="B222:B224"/>
    </sheetView>
  </sheetViews>
  <sheetFormatPr defaultColWidth="8.85546875" defaultRowHeight="15"/>
  <cols>
    <col min="1" max="1" width="17" style="4" customWidth="1"/>
    <col min="2" max="2" width="32.7109375" style="4" customWidth="1"/>
    <col min="3" max="3" width="28.7109375" style="4" customWidth="1"/>
    <col min="4" max="4" width="14.5703125" style="4" customWidth="1"/>
    <col min="5" max="5" width="12.42578125" style="4" customWidth="1"/>
    <col min="6" max="6" width="14" style="14" customWidth="1"/>
    <col min="7" max="7" width="13.28515625" style="19" customWidth="1"/>
    <col min="8" max="8" width="13.140625" style="34" customWidth="1"/>
    <col min="9" max="9" width="12.42578125" style="19" customWidth="1"/>
    <col min="10" max="10" width="13" style="19" customWidth="1"/>
    <col min="11" max="16384" width="8.85546875" style="4"/>
  </cols>
  <sheetData>
    <row r="1" spans="1:10" ht="14.25" customHeight="1">
      <c r="E1" s="64" t="s">
        <v>138</v>
      </c>
      <c r="F1" s="64"/>
      <c r="G1" s="64"/>
      <c r="H1" s="64"/>
      <c r="I1" s="64"/>
      <c r="J1" s="64"/>
    </row>
    <row r="2" spans="1:10" ht="48" customHeight="1">
      <c r="E2" s="64"/>
      <c r="F2" s="64"/>
      <c r="G2" s="64"/>
      <c r="H2" s="64"/>
      <c r="I2" s="64"/>
      <c r="J2" s="64"/>
    </row>
    <row r="3" spans="1:10">
      <c r="E3" s="56" t="s">
        <v>139</v>
      </c>
      <c r="F3" s="56"/>
      <c r="G3" s="56"/>
      <c r="H3" s="56"/>
      <c r="I3" s="56"/>
      <c r="J3" s="56"/>
    </row>
    <row r="4" spans="1:10" ht="46.5" customHeight="1">
      <c r="F4" s="65" t="s">
        <v>114</v>
      </c>
      <c r="G4" s="65"/>
      <c r="H4" s="65"/>
      <c r="I4" s="65"/>
      <c r="J4" s="65"/>
    </row>
    <row r="5" spans="1:10" ht="33" customHeight="1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12"/>
      <c r="B6" s="12"/>
      <c r="C6" s="12"/>
      <c r="D6" s="12"/>
      <c r="E6" s="12"/>
      <c r="F6" s="15"/>
      <c r="G6" s="18"/>
      <c r="H6" s="28"/>
      <c r="I6" s="18"/>
      <c r="J6" s="18"/>
    </row>
    <row r="7" spans="1:10" s="5" customFormat="1" ht="13.9" customHeight="1">
      <c r="A7" s="58" t="s">
        <v>0</v>
      </c>
      <c r="B7" s="58" t="s">
        <v>1</v>
      </c>
      <c r="C7" s="58" t="s">
        <v>65</v>
      </c>
      <c r="D7" s="57"/>
      <c r="E7" s="57"/>
      <c r="F7" s="57"/>
      <c r="G7" s="57"/>
      <c r="H7" s="57"/>
      <c r="I7" s="57"/>
      <c r="J7" s="57"/>
    </row>
    <row r="8" spans="1:10" s="5" customFormat="1" ht="15" customHeight="1">
      <c r="A8" s="59"/>
      <c r="B8" s="59"/>
      <c r="C8" s="59"/>
      <c r="D8" s="6">
        <v>2014</v>
      </c>
      <c r="E8" s="6">
        <v>2015</v>
      </c>
      <c r="F8" s="16">
        <v>2016</v>
      </c>
      <c r="G8" s="6">
        <v>2017</v>
      </c>
      <c r="H8" s="29">
        <v>2018</v>
      </c>
      <c r="I8" s="6">
        <v>2019</v>
      </c>
      <c r="J8" s="6">
        <v>2020</v>
      </c>
    </row>
    <row r="9" spans="1:10" s="8" customFormat="1" ht="14.25">
      <c r="A9" s="60" t="s">
        <v>2</v>
      </c>
      <c r="B9" s="60" t="s">
        <v>3</v>
      </c>
      <c r="C9" s="7" t="s">
        <v>66</v>
      </c>
      <c r="D9" s="21">
        <f t="shared" ref="D9:E11" si="0">D12+D63+D141+D204+D216+D225</f>
        <v>386844.49999999994</v>
      </c>
      <c r="E9" s="21">
        <f t="shared" si="0"/>
        <v>390549</v>
      </c>
      <c r="F9" s="22">
        <f>F12+F63+F141+F204+F216+F225+0.1</f>
        <v>367367.467</v>
      </c>
      <c r="G9" s="21">
        <f t="shared" ref="G9:J11" si="1">G12+G63+G141+G204+G216+G225</f>
        <v>391577.35700000002</v>
      </c>
      <c r="H9" s="30">
        <f t="shared" si="1"/>
        <v>395751.17300000001</v>
      </c>
      <c r="I9" s="21">
        <f t="shared" si="1"/>
        <v>376980.53500000003</v>
      </c>
      <c r="J9" s="21">
        <f t="shared" si="1"/>
        <v>376975.43500000006</v>
      </c>
    </row>
    <row r="10" spans="1:10" s="8" customFormat="1">
      <c r="A10" s="61"/>
      <c r="B10" s="61"/>
      <c r="C10" s="9" t="s">
        <v>67</v>
      </c>
      <c r="D10" s="23">
        <f t="shared" si="0"/>
        <v>139442.30000000002</v>
      </c>
      <c r="E10" s="23">
        <f t="shared" si="0"/>
        <v>141030.20000000001</v>
      </c>
      <c r="F10" s="24">
        <f>F13+F64+F142+F205+F217+F226</f>
        <v>139574.467</v>
      </c>
      <c r="G10" s="23">
        <f t="shared" si="1"/>
        <v>163982.04200000002</v>
      </c>
      <c r="H10" s="31">
        <f t="shared" si="1"/>
        <v>131090.22500000001</v>
      </c>
      <c r="I10" s="23">
        <f t="shared" si="1"/>
        <v>114084.33500000001</v>
      </c>
      <c r="J10" s="23">
        <f t="shared" si="1"/>
        <v>114079.33500000001</v>
      </c>
    </row>
    <row r="11" spans="1:10" s="8" customFormat="1" ht="30">
      <c r="A11" s="62"/>
      <c r="B11" s="62"/>
      <c r="C11" s="9" t="s">
        <v>68</v>
      </c>
      <c r="D11" s="23">
        <f t="shared" si="0"/>
        <v>247402.19999999998</v>
      </c>
      <c r="E11" s="23">
        <f t="shared" si="0"/>
        <v>249518.80000000002</v>
      </c>
      <c r="F11" s="24">
        <f>F14+F65+F143+F206+F218+F227</f>
        <v>227792.90000000002</v>
      </c>
      <c r="G11" s="23">
        <f t="shared" si="1"/>
        <v>227595.31499999997</v>
      </c>
      <c r="H11" s="31">
        <f t="shared" si="1"/>
        <v>264660.94799999997</v>
      </c>
      <c r="I11" s="23">
        <f t="shared" si="1"/>
        <v>262896.2</v>
      </c>
      <c r="J11" s="23">
        <f t="shared" si="1"/>
        <v>262896.10000000003</v>
      </c>
    </row>
    <row r="12" spans="1:10" s="10" customFormat="1">
      <c r="A12" s="49" t="s">
        <v>4</v>
      </c>
      <c r="B12" s="52" t="s">
        <v>5</v>
      </c>
      <c r="C12" s="1" t="s">
        <v>66</v>
      </c>
      <c r="D12" s="25">
        <f>SUM(D13:D14)</f>
        <v>140952.09999999998</v>
      </c>
      <c r="E12" s="25">
        <f t="shared" ref="E12:J12" si="2">SUM(E13:E14)</f>
        <v>119768.20000000001</v>
      </c>
      <c r="F12" s="26">
        <f t="shared" si="2"/>
        <v>126152.432</v>
      </c>
      <c r="G12" s="25">
        <f t="shared" si="2"/>
        <v>134580.50699999998</v>
      </c>
      <c r="H12" s="32">
        <f>SUM(H13:H14)</f>
        <v>134918.465</v>
      </c>
      <c r="I12" s="25">
        <f t="shared" si="2"/>
        <v>130250.25</v>
      </c>
      <c r="J12" s="25">
        <f t="shared" si="2"/>
        <v>130250.15000000001</v>
      </c>
    </row>
    <row r="13" spans="1:10" s="10" customFormat="1">
      <c r="A13" s="50"/>
      <c r="B13" s="52"/>
      <c r="C13" s="1" t="s">
        <v>67</v>
      </c>
      <c r="D13" s="25">
        <f>D16+D19+D22+D25+D28+D31+D34+D37+D40+D43+D46+D49+D52+D55+D58+D61</f>
        <v>45341.5</v>
      </c>
      <c r="E13" s="25">
        <f t="shared" ref="E13:J13" si="3">E16+E19+E22+E25+E28+E31+E34+E37+E40+E43+E46+E49+E52+E55+E58+E61</f>
        <v>41213.300000000003</v>
      </c>
      <c r="F13" s="25">
        <f t="shared" si="3"/>
        <v>49559.232000000004</v>
      </c>
      <c r="G13" s="25">
        <f t="shared" si="3"/>
        <v>57022.756999999998</v>
      </c>
      <c r="H13" s="32">
        <f t="shared" si="3"/>
        <v>43972.364999999998</v>
      </c>
      <c r="I13" s="25">
        <f t="shared" si="3"/>
        <v>38901.25</v>
      </c>
      <c r="J13" s="25">
        <f t="shared" si="3"/>
        <v>38901.25</v>
      </c>
    </row>
    <row r="14" spans="1:10" s="10" customFormat="1" ht="30">
      <c r="A14" s="51"/>
      <c r="B14" s="52"/>
      <c r="C14" s="1" t="s">
        <v>68</v>
      </c>
      <c r="D14" s="25">
        <f>D17+D20+D23+D26+D29+D32+D35+D38+D41+D44+D47+D50+D53+D56</f>
        <v>95610.599999999991</v>
      </c>
      <c r="E14" s="25">
        <f t="shared" ref="E14:J14" si="4">E17+E20+E23+E26+E29+E32+E35+E38+E41+E44+E47+E50+E53+E56</f>
        <v>78554.900000000009</v>
      </c>
      <c r="F14" s="26">
        <f t="shared" si="4"/>
        <v>76593.2</v>
      </c>
      <c r="G14" s="25">
        <f t="shared" si="4"/>
        <v>77557.75</v>
      </c>
      <c r="H14" s="32">
        <f t="shared" si="4"/>
        <v>90946.1</v>
      </c>
      <c r="I14" s="25">
        <f t="shared" si="4"/>
        <v>91349</v>
      </c>
      <c r="J14" s="25">
        <f t="shared" si="4"/>
        <v>91348.900000000009</v>
      </c>
    </row>
    <row r="15" spans="1:10" ht="24" customHeight="1">
      <c r="A15" s="39" t="s">
        <v>69</v>
      </c>
      <c r="B15" s="39" t="s">
        <v>6</v>
      </c>
      <c r="C15" s="2" t="s">
        <v>66</v>
      </c>
      <c r="D15" s="23">
        <f>SUM(D16:D17)</f>
        <v>40844.6</v>
      </c>
      <c r="E15" s="23">
        <f t="shared" ref="E15:J15" si="5">SUM(E16:E17)</f>
        <v>34832.400000000001</v>
      </c>
      <c r="F15" s="24">
        <f t="shared" si="5"/>
        <v>40788.400000000001</v>
      </c>
      <c r="G15" s="23">
        <f t="shared" si="5"/>
        <v>47020.329999999994</v>
      </c>
      <c r="H15" s="31">
        <f>SUM(H16:H17)</f>
        <v>38434.85</v>
      </c>
      <c r="I15" s="23">
        <f t="shared" si="5"/>
        <v>37994.65</v>
      </c>
      <c r="J15" s="23">
        <f t="shared" si="5"/>
        <v>37994.65</v>
      </c>
    </row>
    <row r="16" spans="1:10" ht="24" customHeight="1">
      <c r="A16" s="40"/>
      <c r="B16" s="40"/>
      <c r="C16" s="2" t="s">
        <v>67</v>
      </c>
      <c r="D16" s="23">
        <v>40844.6</v>
      </c>
      <c r="E16" s="23">
        <v>34832.400000000001</v>
      </c>
      <c r="F16" s="24">
        <v>40788.400000000001</v>
      </c>
      <c r="G16" s="23">
        <f>37667.7+352.4-124.891+6802.97+500.001+1822.15</f>
        <v>47020.329999999994</v>
      </c>
      <c r="H16" s="31">
        <v>38434.85</v>
      </c>
      <c r="I16" s="23">
        <f>37994.65</f>
        <v>37994.65</v>
      </c>
      <c r="J16" s="23">
        <f>37994.65</f>
        <v>37994.65</v>
      </c>
    </row>
    <row r="17" spans="1:10" ht="28.5" customHeight="1">
      <c r="A17" s="40"/>
      <c r="B17" s="41"/>
      <c r="C17" s="2" t="s">
        <v>68</v>
      </c>
      <c r="D17" s="23"/>
      <c r="E17" s="23"/>
      <c r="F17" s="24"/>
      <c r="G17" s="27"/>
      <c r="H17" s="31"/>
      <c r="I17" s="23"/>
      <c r="J17" s="23"/>
    </row>
    <row r="18" spans="1:10" ht="24" customHeight="1">
      <c r="A18" s="40"/>
      <c r="B18" s="39" t="s">
        <v>127</v>
      </c>
      <c r="C18" s="2" t="s">
        <v>66</v>
      </c>
      <c r="D18" s="23">
        <f>SUM(D19:D20)</f>
        <v>92730.4</v>
      </c>
      <c r="E18" s="23">
        <f t="shared" ref="E18:J18" si="6">SUM(E19:E20)</f>
        <v>72773.3</v>
      </c>
      <c r="F18" s="24">
        <f t="shared" si="6"/>
        <v>72275.8</v>
      </c>
      <c r="G18" s="23">
        <f t="shared" si="6"/>
        <v>73013.75</v>
      </c>
      <c r="H18" s="31">
        <f t="shared" si="6"/>
        <v>85277.6</v>
      </c>
      <c r="I18" s="23">
        <f t="shared" si="6"/>
        <v>85277.7</v>
      </c>
      <c r="J18" s="23">
        <f t="shared" si="6"/>
        <v>85277.6</v>
      </c>
    </row>
    <row r="19" spans="1:10" ht="24" customHeight="1">
      <c r="A19" s="40"/>
      <c r="B19" s="40"/>
      <c r="C19" s="2" t="s">
        <v>67</v>
      </c>
      <c r="D19" s="23"/>
      <c r="E19" s="23"/>
      <c r="F19" s="24"/>
      <c r="G19" s="23"/>
      <c r="H19" s="31"/>
      <c r="I19" s="23"/>
      <c r="J19" s="23"/>
    </row>
    <row r="20" spans="1:10" ht="27.75" customHeight="1">
      <c r="A20" s="41"/>
      <c r="B20" s="41"/>
      <c r="C20" s="2" t="s">
        <v>68</v>
      </c>
      <c r="D20" s="23">
        <v>92730.4</v>
      </c>
      <c r="E20" s="23">
        <v>72773.3</v>
      </c>
      <c r="F20" s="24">
        <v>72275.8</v>
      </c>
      <c r="G20" s="23">
        <f>74522-8.25-1500</f>
        <v>73013.75</v>
      </c>
      <c r="H20" s="31">
        <f>85277.6</f>
        <v>85277.6</v>
      </c>
      <c r="I20" s="23">
        <f>85277.7</f>
        <v>85277.7</v>
      </c>
      <c r="J20" s="23">
        <f>85277.6</f>
        <v>85277.6</v>
      </c>
    </row>
    <row r="21" spans="1:10" ht="13.9" customHeight="1">
      <c r="A21" s="39" t="s">
        <v>70</v>
      </c>
      <c r="B21" s="39" t="s">
        <v>7</v>
      </c>
      <c r="C21" s="2" t="s">
        <v>66</v>
      </c>
      <c r="D21" s="23">
        <f>SUM(D22:D23)</f>
        <v>0</v>
      </c>
      <c r="E21" s="23">
        <f t="shared" ref="E21:J21" si="7">SUM(E22:E23)</f>
        <v>0</v>
      </c>
      <c r="F21" s="24">
        <f t="shared" si="7"/>
        <v>0</v>
      </c>
      <c r="G21" s="23">
        <f t="shared" si="7"/>
        <v>0</v>
      </c>
      <c r="H21" s="31">
        <f t="shared" si="7"/>
        <v>0</v>
      </c>
      <c r="I21" s="23">
        <f t="shared" si="7"/>
        <v>0</v>
      </c>
      <c r="J21" s="23">
        <f t="shared" si="7"/>
        <v>0</v>
      </c>
    </row>
    <row r="22" spans="1:10" ht="13.9" customHeight="1">
      <c r="A22" s="40"/>
      <c r="B22" s="40"/>
      <c r="C22" s="2" t="s">
        <v>67</v>
      </c>
      <c r="D22" s="23"/>
      <c r="E22" s="23"/>
      <c r="F22" s="24"/>
      <c r="G22" s="23"/>
      <c r="H22" s="31"/>
      <c r="I22" s="23"/>
      <c r="J22" s="23"/>
    </row>
    <row r="23" spans="1:10" ht="18" customHeight="1">
      <c r="A23" s="40"/>
      <c r="B23" s="41"/>
      <c r="C23" s="2" t="s">
        <v>68</v>
      </c>
      <c r="D23" s="23"/>
      <c r="E23" s="23"/>
      <c r="F23" s="24"/>
      <c r="G23" s="23"/>
      <c r="H23" s="31"/>
      <c r="I23" s="23"/>
      <c r="J23" s="23"/>
    </row>
    <row r="24" spans="1:10" ht="33" customHeight="1">
      <c r="A24" s="40"/>
      <c r="B24" s="39" t="s">
        <v>8</v>
      </c>
      <c r="C24" s="2" t="s">
        <v>66</v>
      </c>
      <c r="D24" s="23">
        <f>SUM(D25:D26)</f>
        <v>103.2</v>
      </c>
      <c r="E24" s="23">
        <f t="shared" ref="E24:J24" si="8">SUM(E25:E26)</f>
        <v>0</v>
      </c>
      <c r="F24" s="24">
        <f t="shared" si="8"/>
        <v>0</v>
      </c>
      <c r="G24" s="23">
        <f t="shared" si="8"/>
        <v>0</v>
      </c>
      <c r="H24" s="31">
        <f t="shared" si="8"/>
        <v>0</v>
      </c>
      <c r="I24" s="23">
        <f t="shared" si="8"/>
        <v>0</v>
      </c>
      <c r="J24" s="23">
        <f t="shared" si="8"/>
        <v>0</v>
      </c>
    </row>
    <row r="25" spans="1:10" ht="33" customHeight="1">
      <c r="A25" s="40"/>
      <c r="B25" s="40"/>
      <c r="C25" s="2" t="s">
        <v>67</v>
      </c>
      <c r="D25" s="23"/>
      <c r="E25" s="23"/>
      <c r="F25" s="24"/>
      <c r="G25" s="23"/>
      <c r="H25" s="31"/>
      <c r="I25" s="23"/>
      <c r="J25" s="23"/>
    </row>
    <row r="26" spans="1:10" ht="40.5" customHeight="1">
      <c r="A26" s="41"/>
      <c r="B26" s="41"/>
      <c r="C26" s="2" t="s">
        <v>68</v>
      </c>
      <c r="D26" s="23">
        <v>103.2</v>
      </c>
      <c r="E26" s="23">
        <v>0</v>
      </c>
      <c r="F26" s="24">
        <v>0</v>
      </c>
      <c r="G26" s="23">
        <v>0</v>
      </c>
      <c r="H26" s="31">
        <v>0</v>
      </c>
      <c r="I26" s="23">
        <v>0</v>
      </c>
      <c r="J26" s="23">
        <v>0</v>
      </c>
    </row>
    <row r="27" spans="1:10" ht="42" customHeight="1">
      <c r="A27" s="39" t="s">
        <v>71</v>
      </c>
      <c r="B27" s="42" t="s">
        <v>9</v>
      </c>
      <c r="C27" s="2" t="s">
        <v>66</v>
      </c>
      <c r="D27" s="23">
        <f>SUM(D28:D29)</f>
        <v>2540.1</v>
      </c>
      <c r="E27" s="23">
        <f t="shared" ref="E27:J27" si="9">SUM(E28:E29)</f>
        <v>5781.6</v>
      </c>
      <c r="F27" s="24">
        <f t="shared" si="9"/>
        <v>4317.3999999999996</v>
      </c>
      <c r="G27" s="23">
        <f t="shared" si="9"/>
        <v>4544</v>
      </c>
      <c r="H27" s="31">
        <f t="shared" si="9"/>
        <v>5668.5</v>
      </c>
      <c r="I27" s="23">
        <f t="shared" si="9"/>
        <v>6071.3</v>
      </c>
      <c r="J27" s="23">
        <f t="shared" si="9"/>
        <v>6071.3</v>
      </c>
    </row>
    <row r="28" spans="1:10" ht="42" customHeight="1">
      <c r="A28" s="40"/>
      <c r="B28" s="42"/>
      <c r="C28" s="2" t="s">
        <v>67</v>
      </c>
      <c r="D28" s="23"/>
      <c r="E28" s="23"/>
      <c r="F28" s="24"/>
      <c r="G28" s="23"/>
      <c r="H28" s="31"/>
      <c r="I28" s="23"/>
      <c r="J28" s="23"/>
    </row>
    <row r="29" spans="1:10" ht="51" customHeight="1">
      <c r="A29" s="41"/>
      <c r="B29" s="42"/>
      <c r="C29" s="2" t="s">
        <v>68</v>
      </c>
      <c r="D29" s="23">
        <v>2540.1</v>
      </c>
      <c r="E29" s="23">
        <v>5781.6</v>
      </c>
      <c r="F29" s="24">
        <v>4317.3999999999996</v>
      </c>
      <c r="G29" s="23">
        <v>4544</v>
      </c>
      <c r="H29" s="31">
        <f>5668.5</f>
        <v>5668.5</v>
      </c>
      <c r="I29" s="23">
        <f>6071.3</f>
        <v>6071.3</v>
      </c>
      <c r="J29" s="23">
        <f>6071.3</f>
        <v>6071.3</v>
      </c>
    </row>
    <row r="30" spans="1:10">
      <c r="A30" s="39" t="s">
        <v>72</v>
      </c>
      <c r="B30" s="39" t="s">
        <v>10</v>
      </c>
      <c r="C30" s="2" t="s">
        <v>66</v>
      </c>
      <c r="D30" s="23">
        <f>SUM(D31:D32)</f>
        <v>0</v>
      </c>
      <c r="E30" s="23">
        <f t="shared" ref="E30:J30" si="10">SUM(E31:E32)</f>
        <v>2996.8</v>
      </c>
      <c r="F30" s="24">
        <f t="shared" si="10"/>
        <v>5220</v>
      </c>
      <c r="G30" s="23">
        <f t="shared" si="10"/>
        <v>6000.5859999999993</v>
      </c>
      <c r="H30" s="31">
        <f t="shared" si="10"/>
        <v>3101.5410000000002</v>
      </c>
      <c r="I30" s="23">
        <f t="shared" si="10"/>
        <v>0</v>
      </c>
      <c r="J30" s="23">
        <f t="shared" si="10"/>
        <v>0</v>
      </c>
    </row>
    <row r="31" spans="1:10">
      <c r="A31" s="40"/>
      <c r="B31" s="40"/>
      <c r="C31" s="2" t="s">
        <v>67</v>
      </c>
      <c r="D31" s="23">
        <v>0</v>
      </c>
      <c r="E31" s="23">
        <v>2996.8</v>
      </c>
      <c r="F31" s="24">
        <v>5220</v>
      </c>
      <c r="G31" s="23">
        <f>2500-794.923+4884.641-249.26-339.872</f>
        <v>6000.5859999999993</v>
      </c>
      <c r="H31" s="31">
        <f>3101.541</f>
        <v>3101.5410000000002</v>
      </c>
      <c r="I31" s="23">
        <v>0</v>
      </c>
      <c r="J31" s="23">
        <v>0</v>
      </c>
    </row>
    <row r="32" spans="1:10" ht="30">
      <c r="A32" s="41"/>
      <c r="B32" s="41"/>
      <c r="C32" s="2" t="s">
        <v>68</v>
      </c>
      <c r="D32" s="23"/>
      <c r="E32" s="23"/>
      <c r="F32" s="24"/>
      <c r="G32" s="23"/>
      <c r="H32" s="31"/>
      <c r="I32" s="23"/>
      <c r="J32" s="23"/>
    </row>
    <row r="33" spans="1:10">
      <c r="A33" s="39" t="s">
        <v>73</v>
      </c>
      <c r="B33" s="39" t="s">
        <v>11</v>
      </c>
      <c r="C33" s="2" t="s">
        <v>66</v>
      </c>
      <c r="D33" s="23">
        <f>SUM(D34:D35)</f>
        <v>725</v>
      </c>
      <c r="E33" s="23">
        <f t="shared" ref="E33:J33" si="11">SUM(E34:E35)</f>
        <v>730</v>
      </c>
      <c r="F33" s="24">
        <f t="shared" si="11"/>
        <v>818</v>
      </c>
      <c r="G33" s="23">
        <f t="shared" si="11"/>
        <v>704.45</v>
      </c>
      <c r="H33" s="31">
        <f t="shared" si="11"/>
        <v>640</v>
      </c>
      <c r="I33" s="23">
        <f t="shared" si="11"/>
        <v>800</v>
      </c>
      <c r="J33" s="23">
        <f t="shared" si="11"/>
        <v>800</v>
      </c>
    </row>
    <row r="34" spans="1:10">
      <c r="A34" s="40"/>
      <c r="B34" s="40"/>
      <c r="C34" s="2" t="s">
        <v>67</v>
      </c>
      <c r="D34" s="23">
        <v>725</v>
      </c>
      <c r="E34" s="23">
        <v>730</v>
      </c>
      <c r="F34" s="24">
        <f>818</f>
        <v>818</v>
      </c>
      <c r="G34" s="23">
        <f>800-190+39.45+55</f>
        <v>704.45</v>
      </c>
      <c r="H34" s="31">
        <f>640</f>
        <v>640</v>
      </c>
      <c r="I34" s="23">
        <v>800</v>
      </c>
      <c r="J34" s="23">
        <v>800</v>
      </c>
    </row>
    <row r="35" spans="1:10" ht="30">
      <c r="A35" s="41"/>
      <c r="B35" s="41"/>
      <c r="C35" s="2" t="s">
        <v>68</v>
      </c>
      <c r="D35" s="23"/>
      <c r="E35" s="23"/>
      <c r="F35" s="24"/>
      <c r="G35" s="27"/>
      <c r="H35" s="31"/>
      <c r="I35" s="23"/>
      <c r="J35" s="23"/>
    </row>
    <row r="36" spans="1:10" ht="19.899999999999999" customHeight="1">
      <c r="A36" s="39" t="s">
        <v>74</v>
      </c>
      <c r="B36" s="39" t="s">
        <v>12</v>
      </c>
      <c r="C36" s="2" t="s">
        <v>66</v>
      </c>
      <c r="D36" s="23">
        <f>SUM(D37:D38)</f>
        <v>865.4</v>
      </c>
      <c r="E36" s="23">
        <f t="shared" ref="E36:J36" si="12">SUM(E37:E38)</f>
        <v>2124.6</v>
      </c>
      <c r="F36" s="24">
        <f t="shared" si="12"/>
        <v>700.42</v>
      </c>
      <c r="G36" s="23">
        <f t="shared" si="12"/>
        <v>293.91000000000003</v>
      </c>
      <c r="H36" s="31">
        <f t="shared" si="12"/>
        <v>1030</v>
      </c>
      <c r="I36" s="23">
        <f t="shared" si="12"/>
        <v>0</v>
      </c>
      <c r="J36" s="23">
        <f t="shared" si="12"/>
        <v>0</v>
      </c>
    </row>
    <row r="37" spans="1:10" ht="19.899999999999999" customHeight="1">
      <c r="A37" s="40"/>
      <c r="B37" s="40"/>
      <c r="C37" s="2" t="s">
        <v>67</v>
      </c>
      <c r="D37" s="23">
        <v>865.4</v>
      </c>
      <c r="E37" s="23">
        <v>2124.6</v>
      </c>
      <c r="F37" s="24">
        <f>700.42</f>
        <v>700.42</v>
      </c>
      <c r="G37" s="23">
        <f>600-178.4-83.538-48.152+4</f>
        <v>293.91000000000003</v>
      </c>
      <c r="H37" s="31">
        <f>1030</f>
        <v>1030</v>
      </c>
      <c r="I37" s="23">
        <v>0</v>
      </c>
      <c r="J37" s="23">
        <v>0</v>
      </c>
    </row>
    <row r="38" spans="1:10" ht="19.899999999999999" customHeight="1">
      <c r="A38" s="40"/>
      <c r="B38" s="41"/>
      <c r="C38" s="2" t="s">
        <v>68</v>
      </c>
      <c r="D38" s="23"/>
      <c r="E38" s="23"/>
      <c r="F38" s="24"/>
      <c r="G38" s="23"/>
      <c r="H38" s="31"/>
      <c r="I38" s="23"/>
      <c r="J38" s="23"/>
    </row>
    <row r="39" spans="1:10" ht="19.899999999999999" customHeight="1">
      <c r="A39" s="40"/>
      <c r="B39" s="42" t="s">
        <v>13</v>
      </c>
      <c r="C39" s="2" t="s">
        <v>66</v>
      </c>
      <c r="D39" s="23">
        <f>SUM(D40:D41)</f>
        <v>236.9</v>
      </c>
      <c r="E39" s="23">
        <f t="shared" ref="E39:J39" si="13">SUM(E40:E41)</f>
        <v>0</v>
      </c>
      <c r="F39" s="24">
        <f t="shared" si="13"/>
        <v>0</v>
      </c>
      <c r="G39" s="23">
        <f t="shared" si="13"/>
        <v>0</v>
      </c>
      <c r="H39" s="31">
        <f t="shared" si="13"/>
        <v>0</v>
      </c>
      <c r="I39" s="23">
        <f t="shared" si="13"/>
        <v>0</v>
      </c>
      <c r="J39" s="23">
        <f t="shared" si="13"/>
        <v>0</v>
      </c>
    </row>
    <row r="40" spans="1:10" ht="19.899999999999999" customHeight="1">
      <c r="A40" s="40"/>
      <c r="B40" s="42"/>
      <c r="C40" s="2" t="s">
        <v>67</v>
      </c>
      <c r="D40" s="23"/>
      <c r="E40" s="23"/>
      <c r="F40" s="24"/>
      <c r="G40" s="23"/>
      <c r="H40" s="31"/>
      <c r="I40" s="23"/>
      <c r="J40" s="23"/>
    </row>
    <row r="41" spans="1:10" ht="19.899999999999999" customHeight="1">
      <c r="A41" s="41"/>
      <c r="B41" s="42"/>
      <c r="C41" s="2" t="s">
        <v>68</v>
      </c>
      <c r="D41" s="23">
        <v>236.9</v>
      </c>
      <c r="E41" s="23">
        <v>0</v>
      </c>
      <c r="F41" s="24">
        <v>0</v>
      </c>
      <c r="G41" s="23">
        <v>0</v>
      </c>
      <c r="H41" s="31">
        <v>0</v>
      </c>
      <c r="I41" s="23">
        <v>0</v>
      </c>
      <c r="J41" s="23">
        <v>0</v>
      </c>
    </row>
    <row r="42" spans="1:10" ht="24" customHeight="1">
      <c r="A42" s="39" t="s">
        <v>75</v>
      </c>
      <c r="B42" s="39" t="s">
        <v>14</v>
      </c>
      <c r="C42" s="2" t="s">
        <v>66</v>
      </c>
      <c r="D42" s="23">
        <f>SUM(D43:D44)</f>
        <v>15</v>
      </c>
      <c r="E42" s="23">
        <f t="shared" ref="E42:J42" si="14">SUM(E43:E44)</f>
        <v>15</v>
      </c>
      <c r="F42" s="24">
        <f t="shared" si="14"/>
        <v>15</v>
      </c>
      <c r="G42" s="23">
        <f t="shared" si="14"/>
        <v>5</v>
      </c>
      <c r="H42" s="31">
        <f t="shared" si="14"/>
        <v>5</v>
      </c>
      <c r="I42" s="23">
        <f t="shared" si="14"/>
        <v>0</v>
      </c>
      <c r="J42" s="23">
        <f t="shared" si="14"/>
        <v>0</v>
      </c>
    </row>
    <row r="43" spans="1:10" ht="24" customHeight="1">
      <c r="A43" s="40"/>
      <c r="B43" s="40"/>
      <c r="C43" s="2" t="s">
        <v>67</v>
      </c>
      <c r="D43" s="23">
        <v>15</v>
      </c>
      <c r="E43" s="23">
        <v>15</v>
      </c>
      <c r="F43" s="24">
        <v>15</v>
      </c>
      <c r="G43" s="23">
        <v>5</v>
      </c>
      <c r="H43" s="31">
        <f>5</f>
        <v>5</v>
      </c>
      <c r="I43" s="23">
        <v>0</v>
      </c>
      <c r="J43" s="23">
        <v>0</v>
      </c>
    </row>
    <row r="44" spans="1:10" ht="26.25" customHeight="1">
      <c r="A44" s="41"/>
      <c r="B44" s="41"/>
      <c r="C44" s="2" t="s">
        <v>68</v>
      </c>
      <c r="D44" s="23"/>
      <c r="E44" s="23"/>
      <c r="F44" s="24"/>
      <c r="G44" s="23"/>
      <c r="H44" s="31"/>
      <c r="I44" s="23"/>
      <c r="J44" s="23"/>
    </row>
    <row r="45" spans="1:10" ht="46.9" customHeight="1">
      <c r="A45" s="39" t="s">
        <v>76</v>
      </c>
      <c r="B45" s="39" t="s">
        <v>15</v>
      </c>
      <c r="C45" s="2" t="s">
        <v>66</v>
      </c>
      <c r="D45" s="23">
        <f>SUM(D46:D47)</f>
        <v>386</v>
      </c>
      <c r="E45" s="23">
        <f t="shared" ref="E45:J45" si="15">SUM(E46:E47)</f>
        <v>310</v>
      </c>
      <c r="F45" s="24">
        <f t="shared" si="15"/>
        <v>290</v>
      </c>
      <c r="G45" s="23">
        <f t="shared" si="15"/>
        <v>0</v>
      </c>
      <c r="H45" s="31">
        <f t="shared" si="15"/>
        <v>0</v>
      </c>
      <c r="I45" s="23">
        <f t="shared" si="15"/>
        <v>0</v>
      </c>
      <c r="J45" s="23">
        <f t="shared" si="15"/>
        <v>0</v>
      </c>
    </row>
    <row r="46" spans="1:10" ht="46.9" customHeight="1">
      <c r="A46" s="40"/>
      <c r="B46" s="40"/>
      <c r="C46" s="2" t="s">
        <v>67</v>
      </c>
      <c r="D46" s="23">
        <v>386</v>
      </c>
      <c r="E46" s="23">
        <v>310</v>
      </c>
      <c r="F46" s="24">
        <f>386-80-16</f>
        <v>290</v>
      </c>
      <c r="G46" s="23">
        <v>0</v>
      </c>
      <c r="H46" s="31">
        <v>0</v>
      </c>
      <c r="I46" s="23">
        <v>0</v>
      </c>
      <c r="J46" s="23">
        <v>0</v>
      </c>
    </row>
    <row r="47" spans="1:10" ht="46.9" customHeight="1">
      <c r="A47" s="41"/>
      <c r="B47" s="41"/>
      <c r="C47" s="2" t="s">
        <v>68</v>
      </c>
      <c r="D47" s="23"/>
      <c r="E47" s="23"/>
      <c r="F47" s="24"/>
      <c r="G47" s="23"/>
      <c r="H47" s="31"/>
      <c r="I47" s="23"/>
      <c r="J47" s="23"/>
    </row>
    <row r="48" spans="1:10">
      <c r="A48" s="39" t="s">
        <v>77</v>
      </c>
      <c r="B48" s="70" t="s">
        <v>10</v>
      </c>
      <c r="C48" s="2" t="s">
        <v>66</v>
      </c>
      <c r="D48" s="23">
        <f>SUM(D49:D50)</f>
        <v>1994.7</v>
      </c>
      <c r="E48" s="23">
        <f t="shared" ref="E48:J48" si="16">SUM(E49:E50)</f>
        <v>0</v>
      </c>
      <c r="F48" s="24">
        <f t="shared" si="16"/>
        <v>0</v>
      </c>
      <c r="G48" s="23">
        <f t="shared" si="16"/>
        <v>0</v>
      </c>
      <c r="H48" s="31">
        <f t="shared" si="16"/>
        <v>0</v>
      </c>
      <c r="I48" s="23">
        <f t="shared" si="16"/>
        <v>0</v>
      </c>
      <c r="J48" s="23">
        <f t="shared" si="16"/>
        <v>0</v>
      </c>
    </row>
    <row r="49" spans="1:10">
      <c r="A49" s="40"/>
      <c r="B49" s="71"/>
      <c r="C49" s="2" t="s">
        <v>67</v>
      </c>
      <c r="D49" s="23">
        <v>1994.7</v>
      </c>
      <c r="E49" s="23">
        <v>0</v>
      </c>
      <c r="F49" s="24">
        <v>0</v>
      </c>
      <c r="G49" s="23">
        <v>0</v>
      </c>
      <c r="H49" s="31">
        <v>0</v>
      </c>
      <c r="I49" s="23">
        <v>0</v>
      </c>
      <c r="J49" s="23">
        <v>0</v>
      </c>
    </row>
    <row r="50" spans="1:10" ht="17.25" customHeight="1">
      <c r="A50" s="41"/>
      <c r="B50" s="72"/>
      <c r="C50" s="2" t="s">
        <v>68</v>
      </c>
      <c r="D50" s="23"/>
      <c r="E50" s="23"/>
      <c r="F50" s="24"/>
      <c r="G50" s="27"/>
      <c r="H50" s="31"/>
      <c r="I50" s="23"/>
      <c r="J50" s="23"/>
    </row>
    <row r="51" spans="1:10">
      <c r="A51" s="39" t="s">
        <v>78</v>
      </c>
      <c r="B51" s="39" t="s">
        <v>16</v>
      </c>
      <c r="C51" s="2" t="s">
        <v>66</v>
      </c>
      <c r="D51" s="23">
        <f>SUM(D52:D53)</f>
        <v>510.8</v>
      </c>
      <c r="E51" s="23">
        <f t="shared" ref="E51:J51" si="17">SUM(E52:E53)</f>
        <v>117.4</v>
      </c>
      <c r="F51" s="24">
        <f t="shared" si="17"/>
        <v>1293.548</v>
      </c>
      <c r="G51" s="23">
        <f t="shared" si="17"/>
        <v>398.27099999999996</v>
      </c>
      <c r="H51" s="31">
        <f t="shared" si="17"/>
        <v>654.37400000000002</v>
      </c>
      <c r="I51" s="23">
        <f t="shared" si="17"/>
        <v>0</v>
      </c>
      <c r="J51" s="23">
        <f t="shared" si="17"/>
        <v>0</v>
      </c>
    </row>
    <row r="52" spans="1:10">
      <c r="A52" s="40"/>
      <c r="B52" s="40"/>
      <c r="C52" s="2" t="s">
        <v>67</v>
      </c>
      <c r="D52" s="23">
        <v>510.8</v>
      </c>
      <c r="E52" s="23">
        <v>117.4</v>
      </c>
      <c r="F52" s="24">
        <f>1293.548</f>
        <v>1293.548</v>
      </c>
      <c r="G52" s="23">
        <f>86.7+91.3+48.864+183.7-20+7.707</f>
        <v>398.27099999999996</v>
      </c>
      <c r="H52" s="31">
        <f>654.374</f>
        <v>654.37400000000002</v>
      </c>
      <c r="I52" s="23">
        <v>0</v>
      </c>
      <c r="J52" s="23">
        <v>0</v>
      </c>
    </row>
    <row r="53" spans="1:10" ht="30">
      <c r="A53" s="41"/>
      <c r="B53" s="41"/>
      <c r="C53" s="2" t="s">
        <v>68</v>
      </c>
      <c r="D53" s="23"/>
      <c r="E53" s="23"/>
      <c r="F53" s="24"/>
      <c r="G53" s="27"/>
      <c r="H53" s="31"/>
      <c r="I53" s="23"/>
      <c r="J53" s="23"/>
    </row>
    <row r="54" spans="1:10">
      <c r="A54" s="39" t="s">
        <v>79</v>
      </c>
      <c r="B54" s="39" t="s">
        <v>17</v>
      </c>
      <c r="C54" s="2" t="s">
        <v>66</v>
      </c>
      <c r="D54" s="23">
        <f>SUM(D55:D56)</f>
        <v>0</v>
      </c>
      <c r="E54" s="23">
        <f t="shared" ref="E54:J54" si="18">SUM(E55:E56)</f>
        <v>87.1</v>
      </c>
      <c r="F54" s="24">
        <f t="shared" si="18"/>
        <v>103.864</v>
      </c>
      <c r="G54" s="23">
        <f t="shared" si="18"/>
        <v>100.21000000000001</v>
      </c>
      <c r="H54" s="31">
        <f t="shared" si="18"/>
        <v>106.6</v>
      </c>
      <c r="I54" s="23">
        <f t="shared" si="18"/>
        <v>106.6</v>
      </c>
      <c r="J54" s="23">
        <f t="shared" si="18"/>
        <v>106.6</v>
      </c>
    </row>
    <row r="55" spans="1:10">
      <c r="A55" s="40"/>
      <c r="B55" s="40"/>
      <c r="C55" s="2" t="s">
        <v>67</v>
      </c>
      <c r="D55" s="23">
        <v>0</v>
      </c>
      <c r="E55" s="23">
        <v>87.1</v>
      </c>
      <c r="F55" s="24">
        <f>103.864</f>
        <v>103.864</v>
      </c>
      <c r="G55" s="23">
        <f>113.5-13.29</f>
        <v>100.21000000000001</v>
      </c>
      <c r="H55" s="31">
        <f>106.6</f>
        <v>106.6</v>
      </c>
      <c r="I55" s="23">
        <v>106.6</v>
      </c>
      <c r="J55" s="23">
        <v>106.6</v>
      </c>
    </row>
    <row r="56" spans="1:10" ht="30">
      <c r="A56" s="41"/>
      <c r="B56" s="41"/>
      <c r="C56" s="2" t="s">
        <v>68</v>
      </c>
      <c r="D56" s="23"/>
      <c r="E56" s="23"/>
      <c r="F56" s="24"/>
      <c r="G56" s="23"/>
      <c r="H56" s="31"/>
      <c r="I56" s="23"/>
      <c r="J56" s="23"/>
    </row>
    <row r="57" spans="1:10">
      <c r="A57" s="39" t="s">
        <v>115</v>
      </c>
      <c r="B57" s="39" t="s">
        <v>117</v>
      </c>
      <c r="C57" s="2" t="s">
        <v>66</v>
      </c>
      <c r="D57" s="23">
        <f>SUM(D58:D59)</f>
        <v>0</v>
      </c>
      <c r="E57" s="23">
        <f t="shared" ref="E57:J57" si="19">SUM(E58:E59)</f>
        <v>0</v>
      </c>
      <c r="F57" s="24">
        <f t="shared" si="19"/>
        <v>330</v>
      </c>
      <c r="G57" s="23">
        <f t="shared" si="19"/>
        <v>0</v>
      </c>
      <c r="H57" s="31">
        <f t="shared" si="19"/>
        <v>0</v>
      </c>
      <c r="I57" s="23">
        <f t="shared" si="19"/>
        <v>0</v>
      </c>
      <c r="J57" s="23">
        <f t="shared" si="19"/>
        <v>0</v>
      </c>
    </row>
    <row r="58" spans="1:10">
      <c r="A58" s="40"/>
      <c r="B58" s="40"/>
      <c r="C58" s="2" t="s">
        <v>67</v>
      </c>
      <c r="D58" s="23">
        <v>0</v>
      </c>
      <c r="E58" s="23">
        <v>0</v>
      </c>
      <c r="F58" s="24">
        <v>330</v>
      </c>
      <c r="G58" s="23">
        <v>0</v>
      </c>
      <c r="H58" s="31">
        <v>0</v>
      </c>
      <c r="I58" s="23">
        <v>0</v>
      </c>
      <c r="J58" s="23">
        <v>0</v>
      </c>
    </row>
    <row r="59" spans="1:10" ht="30">
      <c r="A59" s="41"/>
      <c r="B59" s="41"/>
      <c r="C59" s="2" t="s">
        <v>68</v>
      </c>
      <c r="D59" s="23"/>
      <c r="E59" s="23"/>
      <c r="F59" s="24"/>
      <c r="G59" s="23"/>
      <c r="H59" s="31"/>
      <c r="I59" s="23"/>
      <c r="J59" s="23"/>
    </row>
    <row r="60" spans="1:10">
      <c r="A60" s="39" t="s">
        <v>130</v>
      </c>
      <c r="B60" s="39" t="s">
        <v>131</v>
      </c>
      <c r="C60" s="2" t="s">
        <v>66</v>
      </c>
      <c r="D60" s="23">
        <f>SUM(D61:D62)</f>
        <v>0</v>
      </c>
      <c r="E60" s="23">
        <f t="shared" ref="E60:J60" si="20">SUM(E61:E62)</f>
        <v>0</v>
      </c>
      <c r="F60" s="24">
        <f t="shared" si="20"/>
        <v>0</v>
      </c>
      <c r="G60" s="23">
        <f t="shared" si="20"/>
        <v>2500</v>
      </c>
      <c r="H60" s="31">
        <f t="shared" si="20"/>
        <v>0</v>
      </c>
      <c r="I60" s="23">
        <f t="shared" si="20"/>
        <v>0</v>
      </c>
      <c r="J60" s="23">
        <f t="shared" si="20"/>
        <v>0</v>
      </c>
    </row>
    <row r="61" spans="1:10">
      <c r="A61" s="40"/>
      <c r="B61" s="40"/>
      <c r="C61" s="2" t="s">
        <v>67</v>
      </c>
      <c r="D61" s="23">
        <v>0</v>
      </c>
      <c r="E61" s="23">
        <v>0</v>
      </c>
      <c r="F61" s="24">
        <v>0</v>
      </c>
      <c r="G61" s="23">
        <f>1000+1500</f>
        <v>2500</v>
      </c>
      <c r="H61" s="31">
        <v>0</v>
      </c>
      <c r="I61" s="23">
        <v>0</v>
      </c>
      <c r="J61" s="23">
        <v>0</v>
      </c>
    </row>
    <row r="62" spans="1:10" ht="30">
      <c r="A62" s="41"/>
      <c r="B62" s="41"/>
      <c r="C62" s="2" t="s">
        <v>68</v>
      </c>
      <c r="D62" s="23"/>
      <c r="E62" s="23"/>
      <c r="F62" s="24"/>
      <c r="G62" s="27"/>
      <c r="H62" s="31"/>
      <c r="I62" s="27"/>
      <c r="J62" s="27"/>
    </row>
    <row r="63" spans="1:10">
      <c r="A63" s="49" t="s">
        <v>18</v>
      </c>
      <c r="B63" s="49" t="s">
        <v>19</v>
      </c>
      <c r="C63" s="1" t="s">
        <v>66</v>
      </c>
      <c r="D63" s="25">
        <f>SUM(D64:D65)</f>
        <v>204702.5</v>
      </c>
      <c r="E63" s="25">
        <f t="shared" ref="E63" si="21">SUM(E64:E65)</f>
        <v>227518.40000000002</v>
      </c>
      <c r="F63" s="26">
        <f>SUM(F64:F65)</f>
        <v>203219.20000000001</v>
      </c>
      <c r="G63" s="25">
        <f t="shared" ref="G63" si="22">SUM(G64:G65)</f>
        <v>219332.454</v>
      </c>
      <c r="H63" s="32">
        <f t="shared" ref="H63" si="23">SUM(H64:H65)</f>
        <v>220585.478</v>
      </c>
      <c r="I63" s="25">
        <f t="shared" ref="I63" si="24">SUM(I64:I65)</f>
        <v>210518.70500000002</v>
      </c>
      <c r="J63" s="25">
        <f t="shared" ref="J63" si="25">SUM(J64:J65)</f>
        <v>210518.70500000002</v>
      </c>
    </row>
    <row r="64" spans="1:10">
      <c r="A64" s="50"/>
      <c r="B64" s="50"/>
      <c r="C64" s="1" t="s">
        <v>67</v>
      </c>
      <c r="D64" s="25">
        <f>D67+D70+D73+D76+D79+D82+D88+D91+D94+D97+D100+D103+D106+D109+D112+D115+D118+D121+D124+D127+D130+D133+D136+D85+D139</f>
        <v>55965.100000000006</v>
      </c>
      <c r="E64" s="25">
        <f t="shared" ref="E64:J64" si="26">E67+E70+E73+E76+E79+E82+E88+E91+E94+E97+E100+E103+E106+E109+E112+E115+E118+E121+E124+E127+E130+E133+E136+E85+E139</f>
        <v>58613.900000000009</v>
      </c>
      <c r="F64" s="25">
        <f t="shared" si="26"/>
        <v>54242.7</v>
      </c>
      <c r="G64" s="25">
        <f t="shared" si="26"/>
        <v>71397.004000000015</v>
      </c>
      <c r="H64" s="32">
        <f t="shared" si="26"/>
        <v>48243.978000000003</v>
      </c>
      <c r="I64" s="25">
        <f t="shared" si="26"/>
        <v>39678.805000000008</v>
      </c>
      <c r="J64" s="25">
        <f t="shared" si="26"/>
        <v>39678.805000000008</v>
      </c>
    </row>
    <row r="65" spans="1:10" ht="30">
      <c r="A65" s="51"/>
      <c r="B65" s="51"/>
      <c r="C65" s="1" t="s">
        <v>68</v>
      </c>
      <c r="D65" s="25">
        <f t="shared" ref="D65:J65" si="27">D68+D71+D74+D77+D80+D83+D89+D92+D95+D98+D101+D104+D107+D110+D113+D116+D119+D122+D125+D128+D134+D137+D86</f>
        <v>148737.4</v>
      </c>
      <c r="E65" s="25">
        <f t="shared" si="27"/>
        <v>168904.5</v>
      </c>
      <c r="F65" s="25">
        <f t="shared" si="27"/>
        <v>148976.5</v>
      </c>
      <c r="G65" s="25">
        <f t="shared" si="27"/>
        <v>147935.44999999998</v>
      </c>
      <c r="H65" s="32">
        <f t="shared" si="27"/>
        <v>172341.5</v>
      </c>
      <c r="I65" s="25">
        <f t="shared" si="27"/>
        <v>170839.90000000002</v>
      </c>
      <c r="J65" s="25">
        <f t="shared" si="27"/>
        <v>170839.90000000002</v>
      </c>
    </row>
    <row r="66" spans="1:10" ht="19.149999999999999" customHeight="1">
      <c r="A66" s="39" t="s">
        <v>80</v>
      </c>
      <c r="B66" s="39" t="s">
        <v>20</v>
      </c>
      <c r="C66" s="2" t="s">
        <v>66</v>
      </c>
      <c r="D66" s="23">
        <f>SUM(D67:D68)</f>
        <v>42550</v>
      </c>
      <c r="E66" s="23">
        <f t="shared" ref="E66:J66" si="28">SUM(E67:E68)</f>
        <v>38472.800000000003</v>
      </c>
      <c r="F66" s="24">
        <f t="shared" si="28"/>
        <v>47329.3</v>
      </c>
      <c r="G66" s="23">
        <f t="shared" si="28"/>
        <v>59074.788</v>
      </c>
      <c r="H66" s="31">
        <f t="shared" si="28"/>
        <v>40839.004999999997</v>
      </c>
      <c r="I66" s="23">
        <f t="shared" si="28"/>
        <v>38147.425000000003</v>
      </c>
      <c r="J66" s="23">
        <f t="shared" si="28"/>
        <v>38147.425000000003</v>
      </c>
    </row>
    <row r="67" spans="1:10" ht="19.149999999999999" customHeight="1">
      <c r="A67" s="40"/>
      <c r="B67" s="40"/>
      <c r="C67" s="2" t="s">
        <v>67</v>
      </c>
      <c r="D67" s="23">
        <v>42550</v>
      </c>
      <c r="E67" s="23">
        <v>38472.800000000003</v>
      </c>
      <c r="F67" s="24">
        <v>47329.3</v>
      </c>
      <c r="G67" s="23">
        <f>41455.89+857.2+5115.523-74.6-30-108.119-2320.56+445.004+13734.45</f>
        <v>59074.788</v>
      </c>
      <c r="H67" s="31">
        <f>40839.005</f>
        <v>40839.004999999997</v>
      </c>
      <c r="I67" s="23">
        <f>38147.425</f>
        <v>38147.425000000003</v>
      </c>
      <c r="J67" s="23">
        <f>38147.425</f>
        <v>38147.425000000003</v>
      </c>
    </row>
    <row r="68" spans="1:10" ht="24" customHeight="1">
      <c r="A68" s="40"/>
      <c r="B68" s="41"/>
      <c r="C68" s="2" t="s">
        <v>68</v>
      </c>
      <c r="D68" s="23"/>
      <c r="E68" s="23"/>
      <c r="F68" s="24"/>
      <c r="G68" s="27"/>
      <c r="H68" s="31"/>
      <c r="I68" s="23"/>
      <c r="J68" s="23"/>
    </row>
    <row r="69" spans="1:10" ht="25.15" customHeight="1">
      <c r="A69" s="40"/>
      <c r="B69" s="39" t="s">
        <v>21</v>
      </c>
      <c r="C69" s="2" t="s">
        <v>66</v>
      </c>
      <c r="D69" s="23">
        <f>SUM(D70:D71)</f>
        <v>141469.29999999999</v>
      </c>
      <c r="E69" s="23">
        <f t="shared" ref="E69:J69" si="29">SUM(E70:E71)</f>
        <v>149482.4</v>
      </c>
      <c r="F69" s="24">
        <f t="shared" si="29"/>
        <v>142133.6</v>
      </c>
      <c r="G69" s="23">
        <f t="shared" si="29"/>
        <v>140994.94999999998</v>
      </c>
      <c r="H69" s="31">
        <f t="shared" si="29"/>
        <v>165716.70000000001</v>
      </c>
      <c r="I69" s="23">
        <f t="shared" si="29"/>
        <v>165716.70000000001</v>
      </c>
      <c r="J69" s="23">
        <f t="shared" si="29"/>
        <v>165716.70000000001</v>
      </c>
    </row>
    <row r="70" spans="1:10" ht="25.15" customHeight="1">
      <c r="A70" s="40"/>
      <c r="B70" s="40"/>
      <c r="C70" s="2" t="s">
        <v>67</v>
      </c>
      <c r="D70" s="23"/>
      <c r="E70" s="23"/>
      <c r="F70" s="24"/>
      <c r="G70" s="23"/>
      <c r="H70" s="31"/>
      <c r="I70" s="23"/>
      <c r="J70" s="23"/>
    </row>
    <row r="71" spans="1:10" ht="25.15" customHeight="1">
      <c r="A71" s="41"/>
      <c r="B71" s="41"/>
      <c r="C71" s="2" t="s">
        <v>68</v>
      </c>
      <c r="D71" s="23">
        <v>141469.29999999999</v>
      </c>
      <c r="E71" s="23">
        <v>149482.4</v>
      </c>
      <c r="F71" s="24">
        <v>142133.6</v>
      </c>
      <c r="G71" s="23">
        <f>139751.8-256.85+1500</f>
        <v>140994.94999999998</v>
      </c>
      <c r="H71" s="31">
        <f>165716.7</f>
        <v>165716.70000000001</v>
      </c>
      <c r="I71" s="23">
        <f>165716.7</f>
        <v>165716.70000000001</v>
      </c>
      <c r="J71" s="23">
        <f>165716.7</f>
        <v>165716.70000000001</v>
      </c>
    </row>
    <row r="72" spans="1:10" ht="46.9" customHeight="1">
      <c r="A72" s="39" t="s">
        <v>81</v>
      </c>
      <c r="B72" s="39" t="s">
        <v>22</v>
      </c>
      <c r="C72" s="2" t="s">
        <v>66</v>
      </c>
      <c r="D72" s="23">
        <f>SUM(D73:D74)</f>
        <v>375.8</v>
      </c>
      <c r="E72" s="23">
        <f t="shared" ref="E72:J72" si="30">SUM(E73:E74)</f>
        <v>569</v>
      </c>
      <c r="F72" s="24">
        <f t="shared" si="30"/>
        <v>562.1</v>
      </c>
      <c r="G72" s="23">
        <f t="shared" si="30"/>
        <v>558.5</v>
      </c>
      <c r="H72" s="31">
        <f t="shared" si="30"/>
        <v>360</v>
      </c>
      <c r="I72" s="23">
        <f t="shared" si="30"/>
        <v>360</v>
      </c>
      <c r="J72" s="23">
        <f t="shared" si="30"/>
        <v>360</v>
      </c>
    </row>
    <row r="73" spans="1:10" ht="46.9" customHeight="1">
      <c r="A73" s="40"/>
      <c r="B73" s="40"/>
      <c r="C73" s="2" t="s">
        <v>67</v>
      </c>
      <c r="D73" s="23"/>
      <c r="E73" s="23"/>
      <c r="F73" s="24"/>
      <c r="G73" s="23"/>
      <c r="H73" s="31"/>
      <c r="I73" s="23"/>
      <c r="J73" s="23"/>
    </row>
    <row r="74" spans="1:10" ht="46.9" customHeight="1">
      <c r="A74" s="41"/>
      <c r="B74" s="41"/>
      <c r="C74" s="2" t="s">
        <v>68</v>
      </c>
      <c r="D74" s="23">
        <v>375.8</v>
      </c>
      <c r="E74" s="23">
        <v>569</v>
      </c>
      <c r="F74" s="24">
        <v>562.1</v>
      </c>
      <c r="G74" s="23">
        <v>558.5</v>
      </c>
      <c r="H74" s="31">
        <f>360</f>
        <v>360</v>
      </c>
      <c r="I74" s="23">
        <f>360</f>
        <v>360</v>
      </c>
      <c r="J74" s="23">
        <f>360</f>
        <v>360</v>
      </c>
    </row>
    <row r="75" spans="1:10">
      <c r="A75" s="39" t="s">
        <v>82</v>
      </c>
      <c r="B75" s="70" t="s">
        <v>17</v>
      </c>
      <c r="C75" s="2" t="s">
        <v>66</v>
      </c>
      <c r="D75" s="23">
        <f>SUM(D76:D77)</f>
        <v>1232.5999999999999</v>
      </c>
      <c r="E75" s="23">
        <f t="shared" ref="E75:J75" si="31">SUM(E76:E77)</f>
        <v>1180.2</v>
      </c>
      <c r="F75" s="24">
        <f t="shared" si="31"/>
        <v>1130.5</v>
      </c>
      <c r="G75" s="23">
        <f t="shared" si="31"/>
        <v>973.16599999999994</v>
      </c>
      <c r="H75" s="31">
        <f t="shared" si="31"/>
        <v>831.82</v>
      </c>
      <c r="I75" s="23">
        <f t="shared" si="31"/>
        <v>657.4</v>
      </c>
      <c r="J75" s="23">
        <f t="shared" si="31"/>
        <v>657.4</v>
      </c>
    </row>
    <row r="76" spans="1:10">
      <c r="A76" s="40"/>
      <c r="B76" s="71"/>
      <c r="C76" s="2" t="s">
        <v>67</v>
      </c>
      <c r="D76" s="23">
        <v>1232.5999999999999</v>
      </c>
      <c r="E76" s="23">
        <v>1180.2</v>
      </c>
      <c r="F76" s="24">
        <v>1130.5</v>
      </c>
      <c r="G76" s="23">
        <f>1140.5-167.334</f>
        <v>973.16599999999994</v>
      </c>
      <c r="H76" s="31">
        <f>831.82</f>
        <v>831.82</v>
      </c>
      <c r="I76" s="23">
        <f>657.4</f>
        <v>657.4</v>
      </c>
      <c r="J76" s="23">
        <f>657.4</f>
        <v>657.4</v>
      </c>
    </row>
    <row r="77" spans="1:10" ht="16.5" customHeight="1">
      <c r="A77" s="41"/>
      <c r="B77" s="72"/>
      <c r="C77" s="2" t="s">
        <v>68</v>
      </c>
      <c r="D77" s="23"/>
      <c r="E77" s="23"/>
      <c r="F77" s="24"/>
      <c r="G77" s="27"/>
      <c r="H77" s="31"/>
      <c r="I77" s="23"/>
      <c r="J77" s="23"/>
    </row>
    <row r="78" spans="1:10">
      <c r="A78" s="39" t="s">
        <v>83</v>
      </c>
      <c r="B78" s="39" t="s">
        <v>23</v>
      </c>
      <c r="C78" s="2" t="s">
        <v>66</v>
      </c>
      <c r="D78" s="23">
        <f>SUM(D79:D80)</f>
        <v>964.4</v>
      </c>
      <c r="E78" s="23">
        <f t="shared" ref="E78:J78" si="32">SUM(E79:E80)</f>
        <v>3377.9</v>
      </c>
      <c r="F78" s="24">
        <f t="shared" si="32"/>
        <v>1620.7</v>
      </c>
      <c r="G78" s="23">
        <f t="shared" si="32"/>
        <v>1436.838</v>
      </c>
      <c r="H78" s="31">
        <f t="shared" si="32"/>
        <v>2300.98</v>
      </c>
      <c r="I78" s="23">
        <f t="shared" si="32"/>
        <v>0</v>
      </c>
      <c r="J78" s="23">
        <f t="shared" si="32"/>
        <v>0</v>
      </c>
    </row>
    <row r="79" spans="1:10">
      <c r="A79" s="40"/>
      <c r="B79" s="40"/>
      <c r="C79" s="2" t="s">
        <v>67</v>
      </c>
      <c r="D79" s="23">
        <v>964.4</v>
      </c>
      <c r="E79" s="23">
        <v>3377.9</v>
      </c>
      <c r="F79" s="24">
        <v>1620.7</v>
      </c>
      <c r="G79" s="23">
        <f>607.609+668.887-0.4+59.97+100.772</f>
        <v>1436.838</v>
      </c>
      <c r="H79" s="31">
        <f>2300.98</f>
        <v>2300.98</v>
      </c>
      <c r="I79" s="23">
        <v>0</v>
      </c>
      <c r="J79" s="23">
        <v>0</v>
      </c>
    </row>
    <row r="80" spans="1:10" ht="30">
      <c r="A80" s="40"/>
      <c r="B80" s="41"/>
      <c r="C80" s="2" t="s">
        <v>68</v>
      </c>
      <c r="D80" s="23"/>
      <c r="E80" s="23"/>
      <c r="F80" s="24"/>
      <c r="G80" s="23"/>
      <c r="H80" s="31"/>
      <c r="I80" s="23"/>
      <c r="J80" s="23"/>
    </row>
    <row r="81" spans="1:10" ht="19.149999999999999" customHeight="1">
      <c r="A81" s="40"/>
      <c r="B81" s="39" t="s">
        <v>24</v>
      </c>
      <c r="C81" s="2" t="s">
        <v>66</v>
      </c>
      <c r="D81" s="23">
        <f>SUM(D82:D83)</f>
        <v>0</v>
      </c>
      <c r="E81" s="23">
        <f t="shared" ref="E81:J81" si="33">SUM(E82:E83)</f>
        <v>11078</v>
      </c>
      <c r="F81" s="24">
        <f t="shared" si="33"/>
        <v>0</v>
      </c>
      <c r="G81" s="23">
        <f t="shared" si="33"/>
        <v>0</v>
      </c>
      <c r="H81" s="31">
        <f t="shared" si="33"/>
        <v>0</v>
      </c>
      <c r="I81" s="23">
        <f t="shared" si="33"/>
        <v>0</v>
      </c>
      <c r="J81" s="23">
        <f t="shared" si="33"/>
        <v>0</v>
      </c>
    </row>
    <row r="82" spans="1:10" ht="19.149999999999999" customHeight="1">
      <c r="A82" s="40"/>
      <c r="B82" s="40"/>
      <c r="C82" s="2" t="s">
        <v>67</v>
      </c>
      <c r="D82" s="23"/>
      <c r="E82" s="23"/>
      <c r="F82" s="24"/>
      <c r="G82" s="23"/>
      <c r="H82" s="31"/>
      <c r="I82" s="23"/>
      <c r="J82" s="23"/>
    </row>
    <row r="83" spans="1:10" ht="19.149999999999999" customHeight="1">
      <c r="A83" s="40"/>
      <c r="B83" s="41"/>
      <c r="C83" s="2" t="s">
        <v>68</v>
      </c>
      <c r="D83" s="23">
        <v>0</v>
      </c>
      <c r="E83" s="23">
        <v>11078</v>
      </c>
      <c r="F83" s="24">
        <v>0</v>
      </c>
      <c r="G83" s="23">
        <v>0</v>
      </c>
      <c r="H83" s="31">
        <v>0</v>
      </c>
      <c r="I83" s="23">
        <v>0</v>
      </c>
      <c r="J83" s="23">
        <v>0</v>
      </c>
    </row>
    <row r="84" spans="1:10" ht="23.65" customHeight="1">
      <c r="A84" s="40"/>
      <c r="B84" s="39" t="s">
        <v>132</v>
      </c>
      <c r="C84" s="2" t="s">
        <v>66</v>
      </c>
      <c r="D84" s="23">
        <f>SUM(D85:D86)</f>
        <v>0</v>
      </c>
      <c r="E84" s="23">
        <f t="shared" ref="E84:J84" si="34">SUM(E85:E86)</f>
        <v>0</v>
      </c>
      <c r="F84" s="24">
        <f t="shared" si="34"/>
        <v>0</v>
      </c>
      <c r="G84" s="23">
        <f t="shared" si="34"/>
        <v>259.89999999999998</v>
      </c>
      <c r="H84" s="31">
        <f t="shared" si="34"/>
        <v>0</v>
      </c>
      <c r="I84" s="23">
        <f t="shared" si="34"/>
        <v>0</v>
      </c>
      <c r="J84" s="23">
        <f t="shared" si="34"/>
        <v>0</v>
      </c>
    </row>
    <row r="85" spans="1:10" ht="23.65" customHeight="1">
      <c r="A85" s="40"/>
      <c r="B85" s="40"/>
      <c r="C85" s="2" t="s">
        <v>67</v>
      </c>
      <c r="D85" s="23">
        <v>0</v>
      </c>
      <c r="E85" s="23">
        <v>0</v>
      </c>
      <c r="F85" s="24">
        <v>0</v>
      </c>
      <c r="G85" s="23">
        <v>26</v>
      </c>
      <c r="H85" s="31">
        <v>0</v>
      </c>
      <c r="I85" s="23">
        <v>0</v>
      </c>
      <c r="J85" s="23">
        <v>0</v>
      </c>
    </row>
    <row r="86" spans="1:10" ht="27.75" customHeight="1">
      <c r="A86" s="40"/>
      <c r="B86" s="41"/>
      <c r="C86" s="2" t="s">
        <v>68</v>
      </c>
      <c r="D86" s="23">
        <v>0</v>
      </c>
      <c r="E86" s="23">
        <v>0</v>
      </c>
      <c r="F86" s="24">
        <v>0</v>
      </c>
      <c r="G86" s="23">
        <v>233.9</v>
      </c>
      <c r="H86" s="31">
        <v>0</v>
      </c>
      <c r="I86" s="23">
        <v>0</v>
      </c>
      <c r="J86" s="23">
        <v>0</v>
      </c>
    </row>
    <row r="87" spans="1:10">
      <c r="A87" s="39" t="s">
        <v>84</v>
      </c>
      <c r="B87" s="73" t="s">
        <v>25</v>
      </c>
      <c r="C87" s="2" t="s">
        <v>66</v>
      </c>
      <c r="D87" s="23">
        <f>SUM(D88:D89)</f>
        <v>6540.9</v>
      </c>
      <c r="E87" s="23">
        <f t="shared" ref="E87:J87" si="35">SUM(E88:E89)</f>
        <v>11784.1</v>
      </c>
      <c r="F87" s="24">
        <f t="shared" si="35"/>
        <v>1516.7</v>
      </c>
      <c r="G87" s="23">
        <f t="shared" si="35"/>
        <v>-1.5462631175466868E-13</v>
      </c>
      <c r="H87" s="31">
        <f t="shared" si="35"/>
        <v>0</v>
      </c>
      <c r="I87" s="23">
        <f t="shared" si="35"/>
        <v>0</v>
      </c>
      <c r="J87" s="23">
        <f t="shared" si="35"/>
        <v>0</v>
      </c>
    </row>
    <row r="88" spans="1:10">
      <c r="A88" s="40"/>
      <c r="B88" s="74"/>
      <c r="C88" s="2" t="s">
        <v>67</v>
      </c>
      <c r="D88" s="23">
        <v>6540.9</v>
      </c>
      <c r="E88" s="23">
        <v>11784.1</v>
      </c>
      <c r="F88" s="24">
        <v>1516.7</v>
      </c>
      <c r="G88" s="23">
        <f>2341.1-1948.93-392-0.17</f>
        <v>-1.5462631175466868E-13</v>
      </c>
      <c r="H88" s="31">
        <v>0</v>
      </c>
      <c r="I88" s="23">
        <v>0</v>
      </c>
      <c r="J88" s="23">
        <v>0</v>
      </c>
    </row>
    <row r="89" spans="1:10" ht="14.25" customHeight="1">
      <c r="A89" s="41"/>
      <c r="B89" s="75"/>
      <c r="C89" s="2" t="s">
        <v>68</v>
      </c>
      <c r="D89" s="23"/>
      <c r="E89" s="23"/>
      <c r="F89" s="24"/>
      <c r="G89" s="23"/>
      <c r="H89" s="31"/>
      <c r="I89" s="23"/>
      <c r="J89" s="23"/>
    </row>
    <row r="90" spans="1:10">
      <c r="A90" s="39" t="s">
        <v>85</v>
      </c>
      <c r="B90" s="39" t="s">
        <v>118</v>
      </c>
      <c r="C90" s="2" t="s">
        <v>66</v>
      </c>
      <c r="D90" s="23">
        <f>SUM(D91:D92)</f>
        <v>2868.4</v>
      </c>
      <c r="E90" s="23">
        <f t="shared" ref="E90:J90" si="36">SUM(E91:E92)</f>
        <v>1546.8</v>
      </c>
      <c r="F90" s="24">
        <f t="shared" si="36"/>
        <v>760.7</v>
      </c>
      <c r="G90" s="23">
        <f t="shared" si="36"/>
        <v>1619.232</v>
      </c>
      <c r="H90" s="31">
        <f t="shared" si="36"/>
        <v>2414.6</v>
      </c>
      <c r="I90" s="23">
        <f t="shared" si="36"/>
        <v>0</v>
      </c>
      <c r="J90" s="23">
        <f t="shared" si="36"/>
        <v>0</v>
      </c>
    </row>
    <row r="91" spans="1:10">
      <c r="A91" s="40"/>
      <c r="B91" s="40"/>
      <c r="C91" s="2" t="s">
        <v>67</v>
      </c>
      <c r="D91" s="23">
        <v>2868.4</v>
      </c>
      <c r="E91" s="23">
        <v>1546.8</v>
      </c>
      <c r="F91" s="24">
        <v>760.7</v>
      </c>
      <c r="G91" s="23">
        <f>50+1417.083+23.119+129.03</f>
        <v>1619.232</v>
      </c>
      <c r="H91" s="31">
        <f>2414.6</f>
        <v>2414.6</v>
      </c>
      <c r="I91" s="23">
        <v>0</v>
      </c>
      <c r="J91" s="23">
        <v>0</v>
      </c>
    </row>
    <row r="92" spans="1:10" ht="30">
      <c r="A92" s="40"/>
      <c r="B92" s="41"/>
      <c r="C92" s="2" t="s">
        <v>68</v>
      </c>
      <c r="D92" s="23"/>
      <c r="E92" s="23"/>
      <c r="F92" s="24"/>
      <c r="G92" s="27"/>
      <c r="H92" s="31"/>
      <c r="I92" s="23"/>
      <c r="J92" s="23"/>
    </row>
    <row r="93" spans="1:10" ht="19.149999999999999" customHeight="1">
      <c r="A93" s="40"/>
      <c r="B93" s="39" t="s">
        <v>26</v>
      </c>
      <c r="C93" s="2" t="s">
        <v>66</v>
      </c>
      <c r="D93" s="23">
        <f>SUM(D94:D95)</f>
        <v>165.1</v>
      </c>
      <c r="E93" s="23">
        <f t="shared" ref="E93:J93" si="37">SUM(E94:E95)</f>
        <v>0</v>
      </c>
      <c r="F93" s="24">
        <f t="shared" si="37"/>
        <v>0</v>
      </c>
      <c r="G93" s="23">
        <f t="shared" si="37"/>
        <v>0</v>
      </c>
      <c r="H93" s="31">
        <f t="shared" si="37"/>
        <v>0</v>
      </c>
      <c r="I93" s="23">
        <f t="shared" si="37"/>
        <v>0</v>
      </c>
      <c r="J93" s="23">
        <f t="shared" si="37"/>
        <v>0</v>
      </c>
    </row>
    <row r="94" spans="1:10" ht="19.149999999999999" customHeight="1">
      <c r="A94" s="40"/>
      <c r="B94" s="40"/>
      <c r="C94" s="2" t="s">
        <v>67</v>
      </c>
      <c r="D94" s="23"/>
      <c r="E94" s="23"/>
      <c r="F94" s="24"/>
      <c r="G94" s="23"/>
      <c r="H94" s="31"/>
      <c r="I94" s="23"/>
      <c r="J94" s="23"/>
    </row>
    <row r="95" spans="1:10" ht="22.5" customHeight="1">
      <c r="A95" s="41"/>
      <c r="B95" s="41"/>
      <c r="C95" s="2" t="s">
        <v>68</v>
      </c>
      <c r="D95" s="23">
        <v>165.1</v>
      </c>
      <c r="E95" s="23">
        <v>0</v>
      </c>
      <c r="F95" s="24">
        <v>0</v>
      </c>
      <c r="G95" s="23">
        <v>0</v>
      </c>
      <c r="H95" s="31">
        <v>0</v>
      </c>
      <c r="I95" s="23">
        <v>0</v>
      </c>
      <c r="J95" s="23">
        <v>0</v>
      </c>
    </row>
    <row r="96" spans="1:10">
      <c r="A96" s="39" t="s">
        <v>86</v>
      </c>
      <c r="B96" s="39" t="s">
        <v>27</v>
      </c>
      <c r="C96" s="2" t="s">
        <v>66</v>
      </c>
      <c r="D96" s="23">
        <f>SUM(D97:D98)</f>
        <v>1160</v>
      </c>
      <c r="E96" s="23">
        <f t="shared" ref="E96:J96" si="38">SUM(E97:E98)</f>
        <v>1195</v>
      </c>
      <c r="F96" s="24">
        <f t="shared" si="38"/>
        <v>1205</v>
      </c>
      <c r="G96" s="23">
        <f t="shared" si="38"/>
        <v>640.4</v>
      </c>
      <c r="H96" s="31">
        <f t="shared" si="38"/>
        <v>1769.2729999999999</v>
      </c>
      <c r="I96" s="23">
        <f t="shared" si="38"/>
        <v>800</v>
      </c>
      <c r="J96" s="23">
        <f t="shared" si="38"/>
        <v>800</v>
      </c>
    </row>
    <row r="97" spans="1:10">
      <c r="A97" s="40"/>
      <c r="B97" s="40"/>
      <c r="C97" s="2" t="s">
        <v>67</v>
      </c>
      <c r="D97" s="23">
        <v>1160</v>
      </c>
      <c r="E97" s="23">
        <v>1195</v>
      </c>
      <c r="F97" s="24">
        <f>1255-150+100</f>
        <v>1205</v>
      </c>
      <c r="G97" s="23">
        <f>1000-302.6-80+23</f>
        <v>640.4</v>
      </c>
      <c r="H97" s="31">
        <v>1769.2729999999999</v>
      </c>
      <c r="I97" s="23">
        <v>800</v>
      </c>
      <c r="J97" s="23">
        <v>800</v>
      </c>
    </row>
    <row r="98" spans="1:10" ht="30">
      <c r="A98" s="41"/>
      <c r="B98" s="41"/>
      <c r="C98" s="2" t="s">
        <v>68</v>
      </c>
      <c r="D98" s="23"/>
      <c r="E98" s="23"/>
      <c r="F98" s="24"/>
      <c r="G98" s="23"/>
      <c r="H98" s="31"/>
      <c r="I98" s="23"/>
      <c r="J98" s="23"/>
    </row>
    <row r="99" spans="1:10" ht="25.15" customHeight="1">
      <c r="A99" s="39" t="s">
        <v>87</v>
      </c>
      <c r="B99" s="39" t="s">
        <v>28</v>
      </c>
      <c r="C99" s="2" t="s">
        <v>66</v>
      </c>
      <c r="D99" s="23">
        <f>SUM(D100:D101)</f>
        <v>0</v>
      </c>
      <c r="E99" s="23">
        <f t="shared" ref="E99:J99" si="39">SUM(E100:E101)</f>
        <v>0</v>
      </c>
      <c r="F99" s="24">
        <f t="shared" si="39"/>
        <v>0</v>
      </c>
      <c r="G99" s="23">
        <f t="shared" si="39"/>
        <v>0</v>
      </c>
      <c r="H99" s="31">
        <f t="shared" si="39"/>
        <v>0</v>
      </c>
      <c r="I99" s="23">
        <f t="shared" si="39"/>
        <v>0</v>
      </c>
      <c r="J99" s="23">
        <f t="shared" si="39"/>
        <v>0</v>
      </c>
    </row>
    <row r="100" spans="1:10" ht="25.15" customHeight="1">
      <c r="A100" s="40"/>
      <c r="B100" s="40"/>
      <c r="C100" s="2" t="s">
        <v>67</v>
      </c>
      <c r="D100" s="23"/>
      <c r="E100" s="23"/>
      <c r="F100" s="24"/>
      <c r="G100" s="23"/>
      <c r="H100" s="31"/>
      <c r="I100" s="23"/>
      <c r="J100" s="23"/>
    </row>
    <row r="101" spans="1:10" ht="25.15" customHeight="1">
      <c r="A101" s="41"/>
      <c r="B101" s="41"/>
      <c r="C101" s="2" t="s">
        <v>68</v>
      </c>
      <c r="D101" s="23"/>
      <c r="E101" s="23"/>
      <c r="F101" s="24"/>
      <c r="G101" s="23"/>
      <c r="H101" s="31"/>
      <c r="I101" s="23"/>
      <c r="J101" s="23"/>
    </row>
    <row r="102" spans="1:10">
      <c r="A102" s="39" t="s">
        <v>88</v>
      </c>
      <c r="B102" s="39" t="s">
        <v>23</v>
      </c>
      <c r="C102" s="2" t="s">
        <v>66</v>
      </c>
      <c r="D102" s="23">
        <f>SUM(D103:D104)</f>
        <v>0</v>
      </c>
      <c r="E102" s="23">
        <f t="shared" ref="E102:J102" si="40">SUM(E103:E104)</f>
        <v>0</v>
      </c>
      <c r="F102" s="24">
        <f t="shared" si="40"/>
        <v>0</v>
      </c>
      <c r="G102" s="23">
        <f t="shared" si="40"/>
        <v>0</v>
      </c>
      <c r="H102" s="31">
        <f t="shared" si="40"/>
        <v>0</v>
      </c>
      <c r="I102" s="23">
        <f t="shared" si="40"/>
        <v>0</v>
      </c>
      <c r="J102" s="23">
        <f t="shared" si="40"/>
        <v>0</v>
      </c>
    </row>
    <row r="103" spans="1:10">
      <c r="A103" s="40"/>
      <c r="B103" s="40"/>
      <c r="C103" s="2" t="s">
        <v>67</v>
      </c>
      <c r="D103" s="23"/>
      <c r="E103" s="23"/>
      <c r="F103" s="24"/>
      <c r="G103" s="23"/>
      <c r="H103" s="31"/>
      <c r="I103" s="23"/>
      <c r="J103" s="23"/>
    </row>
    <row r="104" spans="1:10" ht="30">
      <c r="A104" s="41"/>
      <c r="B104" s="41"/>
      <c r="C104" s="2" t="s">
        <v>68</v>
      </c>
      <c r="D104" s="23"/>
      <c r="E104" s="23"/>
      <c r="F104" s="24"/>
      <c r="G104" s="23"/>
      <c r="H104" s="31"/>
      <c r="I104" s="23"/>
      <c r="J104" s="23"/>
    </row>
    <row r="105" spans="1:10">
      <c r="A105" s="39" t="s">
        <v>89</v>
      </c>
      <c r="B105" s="70" t="s">
        <v>29</v>
      </c>
      <c r="C105" s="2" t="s">
        <v>66</v>
      </c>
      <c r="D105" s="23">
        <f>SUM(D106:D107)</f>
        <v>18.899999999999999</v>
      </c>
      <c r="E105" s="23">
        <f t="shared" ref="E105:J105" si="41">SUM(E106:E107)</f>
        <v>17.399999999999999</v>
      </c>
      <c r="F105" s="24">
        <f t="shared" si="41"/>
        <v>18.899999999999999</v>
      </c>
      <c r="G105" s="23">
        <f t="shared" si="41"/>
        <v>8.98</v>
      </c>
      <c r="H105" s="31">
        <f t="shared" si="41"/>
        <v>12</v>
      </c>
      <c r="I105" s="23">
        <f t="shared" si="41"/>
        <v>0</v>
      </c>
      <c r="J105" s="23">
        <f t="shared" si="41"/>
        <v>0</v>
      </c>
    </row>
    <row r="106" spans="1:10">
      <c r="A106" s="40"/>
      <c r="B106" s="71"/>
      <c r="C106" s="2" t="s">
        <v>67</v>
      </c>
      <c r="D106" s="23">
        <v>18.899999999999999</v>
      </c>
      <c r="E106" s="23">
        <v>17.399999999999999</v>
      </c>
      <c r="F106" s="24">
        <v>18.899999999999999</v>
      </c>
      <c r="G106" s="23">
        <f>9-0.02</f>
        <v>8.98</v>
      </c>
      <c r="H106" s="31">
        <f>12</f>
        <v>12</v>
      </c>
      <c r="I106" s="23">
        <v>0</v>
      </c>
      <c r="J106" s="23">
        <v>0</v>
      </c>
    </row>
    <row r="107" spans="1:10" ht="15.75" customHeight="1">
      <c r="A107" s="41"/>
      <c r="B107" s="72"/>
      <c r="C107" s="2" t="s">
        <v>68</v>
      </c>
      <c r="D107" s="23"/>
      <c r="E107" s="23"/>
      <c r="F107" s="24"/>
      <c r="G107" s="23"/>
      <c r="H107" s="31"/>
      <c r="I107" s="23"/>
      <c r="J107" s="23"/>
    </row>
    <row r="108" spans="1:10">
      <c r="A108" s="39" t="s">
        <v>90</v>
      </c>
      <c r="B108" s="70" t="s">
        <v>30</v>
      </c>
      <c r="C108" s="2" t="s">
        <v>66</v>
      </c>
      <c r="D108" s="23">
        <f>SUM(D109:D110)</f>
        <v>0</v>
      </c>
      <c r="E108" s="23">
        <f t="shared" ref="E108:J108" si="42">SUM(E109:E110)</f>
        <v>0</v>
      </c>
      <c r="F108" s="24">
        <f t="shared" si="42"/>
        <v>0</v>
      </c>
      <c r="G108" s="23">
        <f t="shared" si="42"/>
        <v>0</v>
      </c>
      <c r="H108" s="31">
        <f t="shared" si="42"/>
        <v>0</v>
      </c>
      <c r="I108" s="23">
        <f t="shared" si="42"/>
        <v>0</v>
      </c>
      <c r="J108" s="23">
        <f t="shared" si="42"/>
        <v>0</v>
      </c>
    </row>
    <row r="109" spans="1:10">
      <c r="A109" s="40"/>
      <c r="B109" s="71"/>
      <c r="C109" s="2" t="s">
        <v>67</v>
      </c>
      <c r="D109" s="23"/>
      <c r="E109" s="23"/>
      <c r="F109" s="24"/>
      <c r="G109" s="23"/>
      <c r="H109" s="31"/>
      <c r="I109" s="23"/>
      <c r="J109" s="23"/>
    </row>
    <row r="110" spans="1:10" ht="15.75" customHeight="1">
      <c r="A110" s="41"/>
      <c r="B110" s="72"/>
      <c r="C110" s="2" t="s">
        <v>68</v>
      </c>
      <c r="D110" s="23"/>
      <c r="E110" s="23"/>
      <c r="F110" s="24"/>
      <c r="G110" s="23"/>
      <c r="H110" s="31"/>
      <c r="I110" s="23"/>
      <c r="J110" s="23"/>
    </row>
    <row r="111" spans="1:10" ht="49.9" customHeight="1">
      <c r="A111" s="39" t="s">
        <v>91</v>
      </c>
      <c r="B111" s="39" t="s">
        <v>31</v>
      </c>
      <c r="C111" s="2" t="s">
        <v>66</v>
      </c>
      <c r="D111" s="23">
        <f>SUM(D112:D113)</f>
        <v>494.9</v>
      </c>
      <c r="E111" s="23">
        <f t="shared" ref="E111:J111" si="43">SUM(E112:E113)</f>
        <v>490.9</v>
      </c>
      <c r="F111" s="24">
        <f t="shared" si="43"/>
        <v>320.89999999999998</v>
      </c>
      <c r="G111" s="23">
        <f t="shared" si="43"/>
        <v>0</v>
      </c>
      <c r="H111" s="31">
        <f t="shared" si="43"/>
        <v>0</v>
      </c>
      <c r="I111" s="23">
        <f t="shared" si="43"/>
        <v>0</v>
      </c>
      <c r="J111" s="23">
        <f t="shared" si="43"/>
        <v>0</v>
      </c>
    </row>
    <row r="112" spans="1:10" ht="49.9" customHeight="1">
      <c r="A112" s="40"/>
      <c r="B112" s="40"/>
      <c r="C112" s="2" t="s">
        <v>67</v>
      </c>
      <c r="D112" s="23">
        <v>494.9</v>
      </c>
      <c r="E112" s="23">
        <v>490.9</v>
      </c>
      <c r="F112" s="24">
        <v>320.89999999999998</v>
      </c>
      <c r="G112" s="23">
        <v>0</v>
      </c>
      <c r="H112" s="31">
        <v>0</v>
      </c>
      <c r="I112" s="23">
        <v>0</v>
      </c>
      <c r="J112" s="23">
        <v>0</v>
      </c>
    </row>
    <row r="113" spans="1:10" ht="80.25" customHeight="1">
      <c r="A113" s="41"/>
      <c r="B113" s="41"/>
      <c r="C113" s="2" t="s">
        <v>68</v>
      </c>
      <c r="D113" s="23"/>
      <c r="E113" s="23"/>
      <c r="F113" s="24"/>
      <c r="G113" s="23"/>
      <c r="H113" s="31"/>
      <c r="I113" s="23"/>
      <c r="J113" s="23"/>
    </row>
    <row r="114" spans="1:10" ht="55.15" customHeight="1">
      <c r="A114" s="39" t="s">
        <v>92</v>
      </c>
      <c r="B114" s="42" t="s">
        <v>32</v>
      </c>
      <c r="C114" s="2" t="s">
        <v>66</v>
      </c>
      <c r="D114" s="23">
        <f>SUM(D115:D116)</f>
        <v>135</v>
      </c>
      <c r="E114" s="23">
        <f t="shared" ref="E114:J114" si="44">SUM(E115:E116)</f>
        <v>83.8</v>
      </c>
      <c r="F114" s="24">
        <f t="shared" si="44"/>
        <v>145</v>
      </c>
      <c r="G114" s="23">
        <f t="shared" si="44"/>
        <v>13</v>
      </c>
      <c r="H114" s="31">
        <f t="shared" si="44"/>
        <v>13</v>
      </c>
      <c r="I114" s="23">
        <f t="shared" si="44"/>
        <v>0</v>
      </c>
      <c r="J114" s="23">
        <f t="shared" si="44"/>
        <v>0</v>
      </c>
    </row>
    <row r="115" spans="1:10" ht="55.15" customHeight="1">
      <c r="A115" s="40"/>
      <c r="B115" s="42"/>
      <c r="C115" s="2" t="s">
        <v>67</v>
      </c>
      <c r="D115" s="23">
        <v>135</v>
      </c>
      <c r="E115" s="23">
        <v>83.8</v>
      </c>
      <c r="F115" s="24">
        <v>145</v>
      </c>
      <c r="G115" s="23">
        <v>13</v>
      </c>
      <c r="H115" s="31">
        <v>13</v>
      </c>
      <c r="I115" s="23">
        <v>0</v>
      </c>
      <c r="J115" s="23">
        <v>0</v>
      </c>
    </row>
    <row r="116" spans="1:10" ht="55.15" customHeight="1">
      <c r="A116" s="41"/>
      <c r="B116" s="42"/>
      <c r="C116" s="2" t="s">
        <v>68</v>
      </c>
      <c r="D116" s="23"/>
      <c r="E116" s="23"/>
      <c r="F116" s="24"/>
      <c r="G116" s="23"/>
      <c r="H116" s="31"/>
      <c r="I116" s="23"/>
      <c r="J116" s="23"/>
    </row>
    <row r="117" spans="1:10">
      <c r="A117" s="39" t="s">
        <v>93</v>
      </c>
      <c r="B117" s="39" t="s">
        <v>33</v>
      </c>
      <c r="C117" s="2" t="s">
        <v>66</v>
      </c>
      <c r="D117" s="23">
        <f>SUM(D118:D119)</f>
        <v>0</v>
      </c>
      <c r="E117" s="23">
        <f t="shared" ref="E117:J117" si="45">SUM(E118:E119)</f>
        <v>465</v>
      </c>
      <c r="F117" s="24">
        <f t="shared" si="45"/>
        <v>0</v>
      </c>
      <c r="G117" s="23">
        <f t="shared" si="45"/>
        <v>0</v>
      </c>
      <c r="H117" s="31">
        <f t="shared" si="45"/>
        <v>0</v>
      </c>
      <c r="I117" s="23">
        <f t="shared" si="45"/>
        <v>0</v>
      </c>
      <c r="J117" s="23">
        <f t="shared" si="45"/>
        <v>0</v>
      </c>
    </row>
    <row r="118" spans="1:10">
      <c r="A118" s="40"/>
      <c r="B118" s="40"/>
      <c r="C118" s="2" t="s">
        <v>67</v>
      </c>
      <c r="D118" s="23">
        <v>0</v>
      </c>
      <c r="E118" s="23">
        <v>465</v>
      </c>
      <c r="F118" s="24">
        <v>0</v>
      </c>
      <c r="G118" s="23">
        <v>0</v>
      </c>
      <c r="H118" s="31">
        <v>0</v>
      </c>
      <c r="I118" s="23">
        <v>0</v>
      </c>
      <c r="J118" s="23">
        <v>0</v>
      </c>
    </row>
    <row r="119" spans="1:10" ht="15.75" customHeight="1">
      <c r="A119" s="40"/>
      <c r="B119" s="41"/>
      <c r="C119" s="2" t="s">
        <v>68</v>
      </c>
      <c r="D119" s="23"/>
      <c r="E119" s="23"/>
      <c r="F119" s="24"/>
      <c r="G119" s="23"/>
      <c r="H119" s="31"/>
      <c r="I119" s="23"/>
      <c r="J119" s="23"/>
    </row>
    <row r="120" spans="1:10" ht="19.899999999999999" customHeight="1">
      <c r="A120" s="40"/>
      <c r="B120" s="39" t="s">
        <v>34</v>
      </c>
      <c r="C120" s="2" t="s">
        <v>66</v>
      </c>
      <c r="D120" s="23">
        <f>SUM(D121:D122)</f>
        <v>0</v>
      </c>
      <c r="E120" s="23">
        <f t="shared" ref="E120:J120" si="46">SUM(E121:E122)</f>
        <v>756</v>
      </c>
      <c r="F120" s="24">
        <f t="shared" si="46"/>
        <v>0</v>
      </c>
      <c r="G120" s="23">
        <f t="shared" si="46"/>
        <v>0</v>
      </c>
      <c r="H120" s="31">
        <f t="shared" si="46"/>
        <v>0</v>
      </c>
      <c r="I120" s="23">
        <f t="shared" si="46"/>
        <v>0</v>
      </c>
      <c r="J120" s="23">
        <f t="shared" si="46"/>
        <v>0</v>
      </c>
    </row>
    <row r="121" spans="1:10" ht="19.899999999999999" customHeight="1">
      <c r="A121" s="40"/>
      <c r="B121" s="40"/>
      <c r="C121" s="2" t="s">
        <v>67</v>
      </c>
      <c r="D121" s="23"/>
      <c r="E121" s="23"/>
      <c r="F121" s="24"/>
      <c r="G121" s="23"/>
      <c r="H121" s="31"/>
      <c r="I121" s="23"/>
      <c r="J121" s="23"/>
    </row>
    <row r="122" spans="1:10" ht="19.899999999999999" customHeight="1">
      <c r="A122" s="40"/>
      <c r="B122" s="41"/>
      <c r="C122" s="2" t="s">
        <v>68</v>
      </c>
      <c r="D122" s="23">
        <v>0</v>
      </c>
      <c r="E122" s="23">
        <v>756</v>
      </c>
      <c r="F122" s="24">
        <v>0</v>
      </c>
      <c r="G122" s="23">
        <v>0</v>
      </c>
      <c r="H122" s="31">
        <v>0</v>
      </c>
      <c r="I122" s="23">
        <v>0</v>
      </c>
      <c r="J122" s="23">
        <v>0</v>
      </c>
    </row>
    <row r="123" spans="1:10" ht="30" customHeight="1">
      <c r="A123" s="40"/>
      <c r="B123" s="42" t="s">
        <v>35</v>
      </c>
      <c r="C123" s="2" t="s">
        <v>66</v>
      </c>
      <c r="D123" s="23">
        <f>SUM(D124:D125)</f>
        <v>0</v>
      </c>
      <c r="E123" s="23">
        <f t="shared" ref="E123:J123" si="47">SUM(E124:E125)</f>
        <v>400</v>
      </c>
      <c r="F123" s="24">
        <f t="shared" si="47"/>
        <v>0</v>
      </c>
      <c r="G123" s="23">
        <f t="shared" si="47"/>
        <v>0</v>
      </c>
      <c r="H123" s="31">
        <f t="shared" si="47"/>
        <v>0</v>
      </c>
      <c r="I123" s="23">
        <f t="shared" si="47"/>
        <v>0</v>
      </c>
      <c r="J123" s="23">
        <f t="shared" si="47"/>
        <v>0</v>
      </c>
    </row>
    <row r="124" spans="1:10" ht="30" customHeight="1">
      <c r="A124" s="40"/>
      <c r="B124" s="42"/>
      <c r="C124" s="2" t="s">
        <v>67</v>
      </c>
      <c r="D124" s="23"/>
      <c r="E124" s="23"/>
      <c r="F124" s="24"/>
      <c r="G124" s="23"/>
      <c r="H124" s="31"/>
      <c r="I124" s="23"/>
      <c r="J124" s="23"/>
    </row>
    <row r="125" spans="1:10" ht="30" customHeight="1">
      <c r="A125" s="41"/>
      <c r="B125" s="42"/>
      <c r="C125" s="2" t="s">
        <v>68</v>
      </c>
      <c r="D125" s="23">
        <v>0</v>
      </c>
      <c r="E125" s="23">
        <v>400</v>
      </c>
      <c r="F125" s="24">
        <v>0</v>
      </c>
      <c r="G125" s="23">
        <v>0</v>
      </c>
      <c r="H125" s="31">
        <v>0</v>
      </c>
      <c r="I125" s="23">
        <v>0</v>
      </c>
      <c r="J125" s="23">
        <v>0</v>
      </c>
    </row>
    <row r="126" spans="1:10" ht="31.9" customHeight="1">
      <c r="A126" s="39" t="s">
        <v>94</v>
      </c>
      <c r="B126" s="39" t="s">
        <v>36</v>
      </c>
      <c r="C126" s="2" t="s">
        <v>66</v>
      </c>
      <c r="D126" s="23">
        <f>SUM(D127:D128)</f>
        <v>6727.2</v>
      </c>
      <c r="E126" s="23">
        <f t="shared" ref="E126:J126" si="48">SUM(E127:E128)</f>
        <v>6619.1</v>
      </c>
      <c r="F126" s="24">
        <f t="shared" si="48"/>
        <v>6280.8</v>
      </c>
      <c r="G126" s="23">
        <f t="shared" si="48"/>
        <v>0</v>
      </c>
      <c r="H126" s="31">
        <f t="shared" si="48"/>
        <v>0</v>
      </c>
      <c r="I126" s="23">
        <f t="shared" si="48"/>
        <v>0</v>
      </c>
      <c r="J126" s="23">
        <f t="shared" si="48"/>
        <v>0</v>
      </c>
    </row>
    <row r="127" spans="1:10" ht="31.9" customHeight="1">
      <c r="A127" s="40"/>
      <c r="B127" s="40"/>
      <c r="C127" s="2" t="s">
        <v>67</v>
      </c>
      <c r="D127" s="23"/>
      <c r="E127" s="23"/>
      <c r="F127" s="24"/>
      <c r="G127" s="27"/>
      <c r="H127" s="31"/>
      <c r="I127" s="23"/>
      <c r="J127" s="23"/>
    </row>
    <row r="128" spans="1:10" ht="31.9" customHeight="1">
      <c r="A128" s="41"/>
      <c r="B128" s="41"/>
      <c r="C128" s="2" t="s">
        <v>68</v>
      </c>
      <c r="D128" s="23">
        <v>6727.2</v>
      </c>
      <c r="E128" s="23">
        <v>6619.1</v>
      </c>
      <c r="F128" s="24">
        <v>6280.8</v>
      </c>
      <c r="G128" s="23">
        <v>0</v>
      </c>
      <c r="H128" s="31">
        <v>0</v>
      </c>
      <c r="I128" s="23">
        <v>0</v>
      </c>
      <c r="J128" s="23">
        <v>0</v>
      </c>
    </row>
    <row r="129" spans="1:10">
      <c r="A129" s="39" t="s">
        <v>116</v>
      </c>
      <c r="B129" s="39" t="s">
        <v>119</v>
      </c>
      <c r="C129" s="2" t="s">
        <v>66</v>
      </c>
      <c r="D129" s="23">
        <f>SUM(D130:D131)</f>
        <v>0</v>
      </c>
      <c r="E129" s="23">
        <f t="shared" ref="E129:J129" si="49">SUM(E130:E131)</f>
        <v>0</v>
      </c>
      <c r="F129" s="24">
        <f t="shared" si="49"/>
        <v>195</v>
      </c>
      <c r="G129" s="23">
        <f t="shared" si="49"/>
        <v>30</v>
      </c>
      <c r="H129" s="31">
        <f t="shared" si="49"/>
        <v>0</v>
      </c>
      <c r="I129" s="23">
        <f t="shared" si="49"/>
        <v>0</v>
      </c>
      <c r="J129" s="23">
        <f t="shared" si="49"/>
        <v>0</v>
      </c>
    </row>
    <row r="130" spans="1:10">
      <c r="A130" s="40"/>
      <c r="B130" s="40"/>
      <c r="C130" s="2" t="s">
        <v>67</v>
      </c>
      <c r="D130" s="23">
        <v>0</v>
      </c>
      <c r="E130" s="23">
        <v>0</v>
      </c>
      <c r="F130" s="24">
        <f>105+90</f>
        <v>195</v>
      </c>
      <c r="G130" s="23">
        <v>30</v>
      </c>
      <c r="H130" s="31">
        <v>0</v>
      </c>
      <c r="I130" s="23">
        <v>0</v>
      </c>
      <c r="J130" s="23">
        <v>0</v>
      </c>
    </row>
    <row r="131" spans="1:10" ht="30">
      <c r="A131" s="41"/>
      <c r="B131" s="41"/>
      <c r="C131" s="2" t="s">
        <v>68</v>
      </c>
      <c r="D131" s="23"/>
      <c r="E131" s="23"/>
      <c r="F131" s="24"/>
      <c r="G131" s="23"/>
      <c r="H131" s="31"/>
      <c r="I131" s="23"/>
      <c r="J131" s="23"/>
    </row>
    <row r="132" spans="1:10" ht="31.9" customHeight="1">
      <c r="A132" s="39" t="s">
        <v>121</v>
      </c>
      <c r="B132" s="39" t="s">
        <v>136</v>
      </c>
      <c r="C132" s="2" t="s">
        <v>66</v>
      </c>
      <c r="D132" s="23">
        <f>SUM(D133:D134)</f>
        <v>0</v>
      </c>
      <c r="E132" s="23">
        <f t="shared" ref="E132:J132" si="50">SUM(E133:E134)</f>
        <v>0</v>
      </c>
      <c r="F132" s="24">
        <f t="shared" si="50"/>
        <v>0</v>
      </c>
      <c r="G132" s="23">
        <f t="shared" si="50"/>
        <v>6222.7000000000007</v>
      </c>
      <c r="H132" s="31">
        <f t="shared" si="50"/>
        <v>6328.1</v>
      </c>
      <c r="I132" s="23">
        <f t="shared" si="50"/>
        <v>4837.1799999999994</v>
      </c>
      <c r="J132" s="23">
        <f t="shared" si="50"/>
        <v>4837.1799999999994</v>
      </c>
    </row>
    <row r="133" spans="1:10" ht="31.9" customHeight="1">
      <c r="A133" s="40"/>
      <c r="B133" s="40"/>
      <c r="C133" s="2" t="s">
        <v>67</v>
      </c>
      <c r="D133" s="23">
        <f>SUM(D134:D135)</f>
        <v>0</v>
      </c>
      <c r="E133" s="23">
        <v>0</v>
      </c>
      <c r="F133" s="24">
        <v>0</v>
      </c>
      <c r="G133" s="23">
        <v>74.599999999999994</v>
      </c>
      <c r="H133" s="31">
        <v>63.3</v>
      </c>
      <c r="I133" s="23">
        <f>73.98</f>
        <v>73.98</v>
      </c>
      <c r="J133" s="23">
        <v>73.98</v>
      </c>
    </row>
    <row r="134" spans="1:10" ht="31.9" customHeight="1">
      <c r="A134" s="41"/>
      <c r="B134" s="40"/>
      <c r="C134" s="2" t="s">
        <v>68</v>
      </c>
      <c r="D134" s="23">
        <v>0</v>
      </c>
      <c r="E134" s="23">
        <v>0</v>
      </c>
      <c r="F134" s="24">
        <v>0</v>
      </c>
      <c r="G134" s="23">
        <v>6148.1</v>
      </c>
      <c r="H134" s="31">
        <f>6264.8</f>
        <v>6264.8</v>
      </c>
      <c r="I134" s="23">
        <v>4763.2</v>
      </c>
      <c r="J134" s="23">
        <v>4763.2</v>
      </c>
    </row>
    <row r="135" spans="1:10">
      <c r="A135" s="39" t="s">
        <v>122</v>
      </c>
      <c r="B135" s="39" t="s">
        <v>123</v>
      </c>
      <c r="C135" s="2" t="s">
        <v>66</v>
      </c>
      <c r="D135" s="23">
        <f>SUM(D136:D137)</f>
        <v>0</v>
      </c>
      <c r="E135" s="23">
        <f t="shared" ref="E135:J135" si="51">SUM(E136:E137)</f>
        <v>0</v>
      </c>
      <c r="F135" s="24">
        <f t="shared" si="51"/>
        <v>0</v>
      </c>
      <c r="G135" s="23">
        <f t="shared" si="51"/>
        <v>0</v>
      </c>
      <c r="H135" s="31">
        <f t="shared" si="51"/>
        <v>0</v>
      </c>
      <c r="I135" s="23">
        <f t="shared" si="51"/>
        <v>0</v>
      </c>
      <c r="J135" s="23">
        <f t="shared" si="51"/>
        <v>0</v>
      </c>
    </row>
    <row r="136" spans="1:10">
      <c r="A136" s="40"/>
      <c r="B136" s="40"/>
      <c r="C136" s="2" t="s">
        <v>67</v>
      </c>
      <c r="D136" s="23">
        <v>0</v>
      </c>
      <c r="E136" s="23">
        <v>0</v>
      </c>
      <c r="F136" s="24">
        <v>0</v>
      </c>
      <c r="G136" s="23">
        <f>33.3-33.3</f>
        <v>0</v>
      </c>
      <c r="H136" s="31">
        <v>0</v>
      </c>
      <c r="I136" s="23">
        <v>0</v>
      </c>
      <c r="J136" s="23">
        <v>0</v>
      </c>
    </row>
    <row r="137" spans="1:10" ht="30">
      <c r="A137" s="41"/>
      <c r="B137" s="41"/>
      <c r="C137" s="2" t="s">
        <v>68</v>
      </c>
      <c r="D137" s="23"/>
      <c r="E137" s="23"/>
      <c r="F137" s="24"/>
      <c r="G137" s="23"/>
      <c r="H137" s="31"/>
      <c r="I137" s="23"/>
      <c r="J137" s="23"/>
    </row>
    <row r="138" spans="1:10">
      <c r="A138" s="39" t="s">
        <v>135</v>
      </c>
      <c r="B138" s="39" t="s">
        <v>131</v>
      </c>
      <c r="C138" s="2" t="s">
        <v>66</v>
      </c>
      <c r="D138" s="23">
        <f>SUM(D139:D140)</f>
        <v>0</v>
      </c>
      <c r="E138" s="23">
        <f t="shared" ref="E138:J138" si="52">SUM(E139:E140)</f>
        <v>0</v>
      </c>
      <c r="F138" s="24">
        <f t="shared" si="52"/>
        <v>0</v>
      </c>
      <c r="G138" s="23">
        <f t="shared" si="52"/>
        <v>7500</v>
      </c>
      <c r="H138" s="31">
        <f t="shared" si="52"/>
        <v>0</v>
      </c>
      <c r="I138" s="23">
        <f t="shared" si="52"/>
        <v>0</v>
      </c>
      <c r="J138" s="23">
        <f t="shared" si="52"/>
        <v>0</v>
      </c>
    </row>
    <row r="139" spans="1:10">
      <c r="A139" s="40"/>
      <c r="B139" s="40"/>
      <c r="C139" s="2" t="s">
        <v>67</v>
      </c>
      <c r="D139" s="23">
        <v>0</v>
      </c>
      <c r="E139" s="23">
        <v>0</v>
      </c>
      <c r="F139" s="24">
        <v>0</v>
      </c>
      <c r="G139" s="23">
        <v>7500</v>
      </c>
      <c r="H139" s="31">
        <v>0</v>
      </c>
      <c r="I139" s="23">
        <v>0</v>
      </c>
      <c r="J139" s="23">
        <v>0</v>
      </c>
    </row>
    <row r="140" spans="1:10" ht="14.25" customHeight="1">
      <c r="A140" s="41"/>
      <c r="B140" s="41"/>
      <c r="C140" s="2" t="s">
        <v>68</v>
      </c>
      <c r="D140" s="23"/>
      <c r="E140" s="23"/>
      <c r="F140" s="24"/>
      <c r="G140" s="23"/>
      <c r="H140" s="31"/>
      <c r="I140" s="27"/>
      <c r="J140" s="27"/>
    </row>
    <row r="141" spans="1:10">
      <c r="A141" s="49" t="s">
        <v>37</v>
      </c>
      <c r="B141" s="52" t="s">
        <v>38</v>
      </c>
      <c r="C141" s="1" t="s">
        <v>66</v>
      </c>
      <c r="D141" s="25">
        <f>SUM(D142:D143)</f>
        <v>25267.9</v>
      </c>
      <c r="E141" s="25">
        <f t="shared" ref="E141" si="53">SUM(E142:E143)</f>
        <v>23319.3</v>
      </c>
      <c r="F141" s="26">
        <f t="shared" ref="F141" si="54">SUM(F142:F143)</f>
        <v>18178.399999999998</v>
      </c>
      <c r="G141" s="25">
        <f t="shared" ref="G141" si="55">SUM(G142:G143)</f>
        <v>18167.072000000004</v>
      </c>
      <c r="H141" s="32">
        <f t="shared" ref="H141" si="56">SUM(H142:H143)</f>
        <v>17734.486999999997</v>
      </c>
      <c r="I141" s="25">
        <f t="shared" ref="I141" si="57">SUM(I142:I143)</f>
        <v>16794.189999999999</v>
      </c>
      <c r="J141" s="25">
        <f t="shared" ref="J141" si="58">SUM(J142:J143)</f>
        <v>16794.189999999999</v>
      </c>
    </row>
    <row r="142" spans="1:10">
      <c r="A142" s="50"/>
      <c r="B142" s="52"/>
      <c r="C142" s="1" t="s">
        <v>67</v>
      </c>
      <c r="D142" s="25">
        <f>D145+D148+D151+D154+D157+D160+D166+D169+D172+D175+D181+D184+D187+D190+D193+D196+D163+D199+D178</f>
        <v>22921.5</v>
      </c>
      <c r="E142" s="25">
        <f t="shared" ref="E142:J142" si="59">E145+E148+E151+E154+E157+E160+E166+E169+E172+E175+E181+E184+E187+E190+E193+E196+E163+E199+E178</f>
        <v>22111.7</v>
      </c>
      <c r="F142" s="25">
        <f t="shared" si="59"/>
        <v>16684.199999999997</v>
      </c>
      <c r="G142" s="25">
        <f t="shared" si="59"/>
        <v>16783.172000000002</v>
      </c>
      <c r="H142" s="32">
        <f t="shared" si="59"/>
        <v>17024.238999999998</v>
      </c>
      <c r="I142" s="25">
        <f t="shared" si="59"/>
        <v>16794.189999999999</v>
      </c>
      <c r="J142" s="25">
        <f t="shared" si="59"/>
        <v>16794.189999999999</v>
      </c>
    </row>
    <row r="143" spans="1:10" ht="30">
      <c r="A143" s="51"/>
      <c r="B143" s="52"/>
      <c r="C143" s="1" t="s">
        <v>68</v>
      </c>
      <c r="D143" s="25">
        <f>D146+D149+D152+D155+D158+D161+D167+D170+D173+D176+D182+D185+D188+D191+D194+D197+D203+D179+D200</f>
        <v>2346.4</v>
      </c>
      <c r="E143" s="25">
        <f t="shared" ref="E143:J143" si="60">E146+E149+E152+E155+E158+E161+E167+E170+E173+E176+E182+E185+E188+E191+E194+E197+E203+E179+E200</f>
        <v>1207.5999999999999</v>
      </c>
      <c r="F143" s="25">
        <f t="shared" si="60"/>
        <v>1494.2</v>
      </c>
      <c r="G143" s="25">
        <f t="shared" si="60"/>
        <v>1383.9</v>
      </c>
      <c r="H143" s="32">
        <f t="shared" si="60"/>
        <v>710.24800000000005</v>
      </c>
      <c r="I143" s="25">
        <f t="shared" si="60"/>
        <v>0</v>
      </c>
      <c r="J143" s="25">
        <f t="shared" si="60"/>
        <v>0</v>
      </c>
    </row>
    <row r="144" spans="1:10" ht="18" customHeight="1">
      <c r="A144" s="39" t="s">
        <v>95</v>
      </c>
      <c r="B144" s="42" t="s">
        <v>39</v>
      </c>
      <c r="C144" s="2" t="s">
        <v>66</v>
      </c>
      <c r="D144" s="23">
        <f>SUM(D145:D146)</f>
        <v>6</v>
      </c>
      <c r="E144" s="23">
        <f t="shared" ref="E144:J144" si="61">SUM(E145:E146)</f>
        <v>6</v>
      </c>
      <c r="F144" s="24">
        <f t="shared" si="61"/>
        <v>6</v>
      </c>
      <c r="G144" s="23">
        <f t="shared" si="61"/>
        <v>0</v>
      </c>
      <c r="H144" s="31">
        <f t="shared" si="61"/>
        <v>0</v>
      </c>
      <c r="I144" s="23">
        <f t="shared" si="61"/>
        <v>0</v>
      </c>
      <c r="J144" s="23">
        <f t="shared" si="61"/>
        <v>0</v>
      </c>
    </row>
    <row r="145" spans="1:10" ht="18" customHeight="1">
      <c r="A145" s="40"/>
      <c r="B145" s="42"/>
      <c r="C145" s="2" t="s">
        <v>67</v>
      </c>
      <c r="D145" s="23">
        <v>6</v>
      </c>
      <c r="E145" s="23">
        <v>6</v>
      </c>
      <c r="F145" s="24">
        <v>6</v>
      </c>
      <c r="G145" s="23">
        <v>0</v>
      </c>
      <c r="H145" s="31">
        <v>0</v>
      </c>
      <c r="I145" s="23">
        <v>0</v>
      </c>
      <c r="J145" s="23">
        <v>0</v>
      </c>
    </row>
    <row r="146" spans="1:10" ht="25.5" customHeight="1">
      <c r="A146" s="41"/>
      <c r="B146" s="42"/>
      <c r="C146" s="2" t="s">
        <v>68</v>
      </c>
      <c r="D146" s="23"/>
      <c r="E146" s="23"/>
      <c r="F146" s="24"/>
      <c r="G146" s="23"/>
      <c r="H146" s="31"/>
      <c r="I146" s="23"/>
      <c r="J146" s="23"/>
    </row>
    <row r="147" spans="1:10">
      <c r="A147" s="39" t="s">
        <v>96</v>
      </c>
      <c r="B147" s="39" t="s">
        <v>40</v>
      </c>
      <c r="C147" s="2" t="s">
        <v>66</v>
      </c>
      <c r="D147" s="23">
        <f>SUM(D148:D149)</f>
        <v>800</v>
      </c>
      <c r="E147" s="23">
        <f t="shared" ref="E147" si="62">SUM(E148:E149)</f>
        <v>800</v>
      </c>
      <c r="F147" s="24">
        <f t="shared" ref="F147" si="63">SUM(F148:F149)</f>
        <v>800</v>
      </c>
      <c r="G147" s="23">
        <f t="shared" ref="G147" si="64">SUM(G148:G149)</f>
        <v>800</v>
      </c>
      <c r="H147" s="31">
        <f t="shared" ref="H147" si="65">SUM(H148:H149)</f>
        <v>500</v>
      </c>
      <c r="I147" s="23">
        <f t="shared" ref="I147" si="66">SUM(I148:I149)</f>
        <v>500</v>
      </c>
      <c r="J147" s="23">
        <f t="shared" ref="J147" si="67">SUM(J148:J149)</f>
        <v>500</v>
      </c>
    </row>
    <row r="148" spans="1:10">
      <c r="A148" s="40"/>
      <c r="B148" s="40"/>
      <c r="C148" s="2" t="s">
        <v>67</v>
      </c>
      <c r="D148" s="23">
        <v>800</v>
      </c>
      <c r="E148" s="23">
        <v>800</v>
      </c>
      <c r="F148" s="24">
        <v>800</v>
      </c>
      <c r="G148" s="23">
        <v>800</v>
      </c>
      <c r="H148" s="31">
        <v>500</v>
      </c>
      <c r="I148" s="23">
        <v>500</v>
      </c>
      <c r="J148" s="23">
        <v>500</v>
      </c>
    </row>
    <row r="149" spans="1:10" ht="15.75" customHeight="1">
      <c r="A149" s="41"/>
      <c r="B149" s="41"/>
      <c r="C149" s="2" t="s">
        <v>68</v>
      </c>
      <c r="D149" s="23"/>
      <c r="E149" s="23"/>
      <c r="F149" s="24"/>
      <c r="G149" s="23"/>
      <c r="H149" s="31"/>
      <c r="I149" s="23"/>
      <c r="J149" s="23"/>
    </row>
    <row r="150" spans="1:10">
      <c r="A150" s="39" t="s">
        <v>96</v>
      </c>
      <c r="B150" s="42" t="s">
        <v>41</v>
      </c>
      <c r="C150" s="2" t="s">
        <v>66</v>
      </c>
      <c r="D150" s="23">
        <f>SUM(D151:D152)</f>
        <v>9</v>
      </c>
      <c r="E150" s="23">
        <f t="shared" ref="E150" si="68">SUM(E151:E152)</f>
        <v>9</v>
      </c>
      <c r="F150" s="24">
        <f t="shared" ref="F150" si="69">SUM(F151:F152)</f>
        <v>0</v>
      </c>
      <c r="G150" s="23">
        <f t="shared" ref="G150" si="70">SUM(G151:G152)</f>
        <v>0</v>
      </c>
      <c r="H150" s="31">
        <f t="shared" ref="H150" si="71">SUM(H151:H152)</f>
        <v>0</v>
      </c>
      <c r="I150" s="23">
        <f t="shared" ref="I150" si="72">SUM(I151:I152)</f>
        <v>0</v>
      </c>
      <c r="J150" s="23">
        <f t="shared" ref="J150" si="73">SUM(J151:J152)</f>
        <v>0</v>
      </c>
    </row>
    <row r="151" spans="1:10">
      <c r="A151" s="40"/>
      <c r="B151" s="42"/>
      <c r="C151" s="2" t="s">
        <v>67</v>
      </c>
      <c r="D151" s="23">
        <v>9</v>
      </c>
      <c r="E151" s="23">
        <v>9</v>
      </c>
      <c r="F151" s="24">
        <v>0</v>
      </c>
      <c r="G151" s="23">
        <v>0</v>
      </c>
      <c r="H151" s="31">
        <v>0</v>
      </c>
      <c r="I151" s="23">
        <v>0</v>
      </c>
      <c r="J151" s="23">
        <v>0</v>
      </c>
    </row>
    <row r="152" spans="1:10" ht="16.5" customHeight="1">
      <c r="A152" s="41"/>
      <c r="B152" s="42"/>
      <c r="C152" s="2" t="s">
        <v>68</v>
      </c>
      <c r="D152" s="23"/>
      <c r="E152" s="23"/>
      <c r="F152" s="24"/>
      <c r="G152" s="23"/>
      <c r="H152" s="31"/>
      <c r="I152" s="23"/>
      <c r="J152" s="23"/>
    </row>
    <row r="153" spans="1:10">
      <c r="A153" s="39" t="s">
        <v>97</v>
      </c>
      <c r="B153" s="39" t="s">
        <v>42</v>
      </c>
      <c r="C153" s="2" t="s">
        <v>66</v>
      </c>
      <c r="D153" s="23">
        <f>SUM(D154:D155)</f>
        <v>187.5</v>
      </c>
      <c r="E153" s="23">
        <f t="shared" ref="E153" si="74">SUM(E154:E155)</f>
        <v>77.400000000000006</v>
      </c>
      <c r="F153" s="24">
        <f t="shared" ref="F153" si="75">SUM(F154:F155)</f>
        <v>46.4</v>
      </c>
      <c r="G153" s="23">
        <f t="shared" ref="G153" si="76">SUM(G154:G155)</f>
        <v>0</v>
      </c>
      <c r="H153" s="31">
        <f t="shared" ref="H153" si="77">SUM(H154:H155)</f>
        <v>0</v>
      </c>
      <c r="I153" s="23">
        <f t="shared" ref="I153" si="78">SUM(I154:I155)</f>
        <v>0</v>
      </c>
      <c r="J153" s="23">
        <f t="shared" ref="J153" si="79">SUM(J154:J155)</f>
        <v>0</v>
      </c>
    </row>
    <row r="154" spans="1:10">
      <c r="A154" s="40"/>
      <c r="B154" s="40"/>
      <c r="C154" s="2" t="s">
        <v>67</v>
      </c>
      <c r="D154" s="23">
        <v>187.5</v>
      </c>
      <c r="E154" s="23">
        <v>77.400000000000006</v>
      </c>
      <c r="F154" s="24">
        <v>46.4</v>
      </c>
      <c r="G154" s="23">
        <v>0</v>
      </c>
      <c r="H154" s="31">
        <v>0</v>
      </c>
      <c r="I154" s="23">
        <v>0</v>
      </c>
      <c r="J154" s="23">
        <v>0</v>
      </c>
    </row>
    <row r="155" spans="1:10" ht="15" customHeight="1">
      <c r="A155" s="41"/>
      <c r="B155" s="41"/>
      <c r="C155" s="2" t="s">
        <v>68</v>
      </c>
      <c r="D155" s="23"/>
      <c r="E155" s="23"/>
      <c r="F155" s="24"/>
      <c r="G155" s="23"/>
      <c r="H155" s="31"/>
      <c r="I155" s="23"/>
      <c r="J155" s="23"/>
    </row>
    <row r="156" spans="1:10">
      <c r="A156" s="39" t="s">
        <v>98</v>
      </c>
      <c r="B156" s="70" t="s">
        <v>43</v>
      </c>
      <c r="C156" s="2" t="s">
        <v>66</v>
      </c>
      <c r="D156" s="23">
        <f>SUM(D157:D158)</f>
        <v>0</v>
      </c>
      <c r="E156" s="23">
        <f t="shared" ref="E156" si="80">SUM(E157:E158)</f>
        <v>0</v>
      </c>
      <c r="F156" s="24">
        <f t="shared" ref="F156" si="81">SUM(F157:F158)</f>
        <v>0</v>
      </c>
      <c r="G156" s="23">
        <f t="shared" ref="G156" si="82">SUM(G157:G158)</f>
        <v>0</v>
      </c>
      <c r="H156" s="31">
        <f t="shared" ref="H156" si="83">SUM(H157:H158)</f>
        <v>0</v>
      </c>
      <c r="I156" s="23">
        <f t="shared" ref="I156" si="84">SUM(I157:I158)</f>
        <v>0</v>
      </c>
      <c r="J156" s="23">
        <f t="shared" ref="J156" si="85">SUM(J157:J158)</f>
        <v>0</v>
      </c>
    </row>
    <row r="157" spans="1:10">
      <c r="A157" s="40"/>
      <c r="B157" s="71"/>
      <c r="C157" s="2" t="s">
        <v>67</v>
      </c>
      <c r="D157" s="23"/>
      <c r="E157" s="23"/>
      <c r="F157" s="24"/>
      <c r="G157" s="23"/>
      <c r="H157" s="31"/>
      <c r="I157" s="23"/>
      <c r="J157" s="23"/>
    </row>
    <row r="158" spans="1:10" ht="15.75" customHeight="1">
      <c r="A158" s="41"/>
      <c r="B158" s="72"/>
      <c r="C158" s="2" t="s">
        <v>68</v>
      </c>
      <c r="D158" s="23"/>
      <c r="E158" s="23"/>
      <c r="F158" s="24"/>
      <c r="G158" s="23"/>
      <c r="H158" s="31"/>
      <c r="I158" s="23"/>
      <c r="J158" s="23"/>
    </row>
    <row r="159" spans="1:10" ht="51" customHeight="1">
      <c r="A159" s="39" t="s">
        <v>99</v>
      </c>
      <c r="B159" s="42" t="s">
        <v>44</v>
      </c>
      <c r="C159" s="2" t="s">
        <v>66</v>
      </c>
      <c r="D159" s="23">
        <f>SUM(D160:D161)</f>
        <v>192</v>
      </c>
      <c r="E159" s="23">
        <f t="shared" ref="E159" si="86">SUM(E160:E161)</f>
        <v>227.3</v>
      </c>
      <c r="F159" s="24">
        <f t="shared" ref="F159" si="87">SUM(F160:F161)</f>
        <v>0</v>
      </c>
      <c r="G159" s="23">
        <f t="shared" ref="G159" si="88">SUM(G160:G161)</f>
        <v>7</v>
      </c>
      <c r="H159" s="31">
        <f t="shared" ref="H159" si="89">SUM(H160:H161)</f>
        <v>0</v>
      </c>
      <c r="I159" s="23">
        <f t="shared" ref="I159" si="90">SUM(I160:I161)</f>
        <v>0</v>
      </c>
      <c r="J159" s="23">
        <f t="shared" ref="J159" si="91">SUM(J160:J161)</f>
        <v>0</v>
      </c>
    </row>
    <row r="160" spans="1:10" ht="51" customHeight="1">
      <c r="A160" s="40"/>
      <c r="B160" s="42"/>
      <c r="C160" s="2" t="s">
        <v>67</v>
      </c>
      <c r="D160" s="23">
        <v>192</v>
      </c>
      <c r="E160" s="23">
        <v>227.3</v>
      </c>
      <c r="F160" s="24">
        <v>0</v>
      </c>
      <c r="G160" s="23">
        <v>7</v>
      </c>
      <c r="H160" s="31">
        <v>0</v>
      </c>
      <c r="I160" s="23">
        <v>0</v>
      </c>
      <c r="J160" s="23">
        <v>0</v>
      </c>
    </row>
    <row r="161" spans="1:10" ht="64.5" customHeight="1">
      <c r="A161" s="41"/>
      <c r="B161" s="42"/>
      <c r="C161" s="2" t="s">
        <v>68</v>
      </c>
      <c r="D161" s="23"/>
      <c r="E161" s="23"/>
      <c r="F161" s="24"/>
      <c r="G161" s="23"/>
      <c r="H161" s="31"/>
      <c r="I161" s="23"/>
      <c r="J161" s="23"/>
    </row>
    <row r="162" spans="1:10" ht="51" customHeight="1">
      <c r="A162" s="39" t="s">
        <v>112</v>
      </c>
      <c r="B162" s="42" t="s">
        <v>113</v>
      </c>
      <c r="C162" s="2" t="s">
        <v>66</v>
      </c>
      <c r="D162" s="23">
        <f>SUM(D163:D164)</f>
        <v>0</v>
      </c>
      <c r="E162" s="23">
        <f t="shared" ref="E162:J162" si="92">SUM(E163:E164)</f>
        <v>0</v>
      </c>
      <c r="F162" s="24">
        <f t="shared" si="92"/>
        <v>169</v>
      </c>
      <c r="G162" s="23">
        <f t="shared" si="92"/>
        <v>38</v>
      </c>
      <c r="H162" s="31">
        <f t="shared" si="92"/>
        <v>70</v>
      </c>
      <c r="I162" s="23">
        <f t="shared" si="92"/>
        <v>0</v>
      </c>
      <c r="J162" s="23">
        <f t="shared" si="92"/>
        <v>0</v>
      </c>
    </row>
    <row r="163" spans="1:10" ht="51" customHeight="1">
      <c r="A163" s="40"/>
      <c r="B163" s="42"/>
      <c r="C163" s="2" t="s">
        <v>67</v>
      </c>
      <c r="D163" s="23">
        <v>0</v>
      </c>
      <c r="E163" s="23">
        <v>0</v>
      </c>
      <c r="F163" s="24">
        <v>169</v>
      </c>
      <c r="G163" s="23">
        <v>38</v>
      </c>
      <c r="H163" s="31">
        <v>70</v>
      </c>
      <c r="I163" s="23">
        <v>0</v>
      </c>
      <c r="J163" s="23">
        <v>0</v>
      </c>
    </row>
    <row r="164" spans="1:10" ht="65.25" customHeight="1">
      <c r="A164" s="41"/>
      <c r="B164" s="42"/>
      <c r="C164" s="2" t="s">
        <v>68</v>
      </c>
      <c r="D164" s="23"/>
      <c r="E164" s="23"/>
      <c r="F164" s="24"/>
      <c r="G164" s="23"/>
      <c r="H164" s="31"/>
      <c r="I164" s="23"/>
      <c r="J164" s="23"/>
    </row>
    <row r="165" spans="1:10" ht="19.899999999999999" customHeight="1">
      <c r="A165" s="66" t="s">
        <v>100</v>
      </c>
      <c r="B165" s="76" t="s">
        <v>133</v>
      </c>
      <c r="C165" s="2" t="s">
        <v>66</v>
      </c>
      <c r="D165" s="23">
        <f>SUM(D166:D167)</f>
        <v>1328.2</v>
      </c>
      <c r="E165" s="23">
        <f t="shared" ref="E165" si="93">SUM(E166:E167)</f>
        <v>761.1</v>
      </c>
      <c r="F165" s="24">
        <f t="shared" ref="F165" si="94">SUM(F166:F167)</f>
        <v>761.1</v>
      </c>
      <c r="G165" s="23">
        <f t="shared" ref="G165" si="95">SUM(G166:G167)</f>
        <v>977.8</v>
      </c>
      <c r="H165" s="31">
        <f t="shared" ref="H165" si="96">SUM(H166:H167)</f>
        <v>393.74900000000002</v>
      </c>
      <c r="I165" s="23">
        <f t="shared" ref="I165" si="97">SUM(I166:I167)</f>
        <v>253.7</v>
      </c>
      <c r="J165" s="23">
        <f t="shared" ref="J165" si="98">SUM(J166:J167)</f>
        <v>253.7</v>
      </c>
    </row>
    <row r="166" spans="1:10" ht="19.899999999999999" customHeight="1">
      <c r="A166" s="67"/>
      <c r="B166" s="77"/>
      <c r="C166" s="2" t="s">
        <v>67</v>
      </c>
      <c r="D166" s="23">
        <v>1328.2</v>
      </c>
      <c r="E166" s="23">
        <v>761.1</v>
      </c>
      <c r="F166" s="24">
        <v>761.1</v>
      </c>
      <c r="G166" s="23">
        <v>253.7</v>
      </c>
      <c r="H166" s="31">
        <v>393.74900000000002</v>
      </c>
      <c r="I166" s="23">
        <v>253.7</v>
      </c>
      <c r="J166" s="23">
        <v>253.7</v>
      </c>
    </row>
    <row r="167" spans="1:10" ht="13.5" customHeight="1">
      <c r="A167" s="67"/>
      <c r="B167" s="78"/>
      <c r="C167" s="2" t="s">
        <v>68</v>
      </c>
      <c r="D167" s="23">
        <v>0</v>
      </c>
      <c r="E167" s="23">
        <v>0</v>
      </c>
      <c r="F167" s="24">
        <v>0</v>
      </c>
      <c r="G167" s="23">
        <v>724.1</v>
      </c>
      <c r="H167" s="31">
        <v>0</v>
      </c>
      <c r="I167" s="23">
        <v>0</v>
      </c>
      <c r="J167" s="23">
        <v>0</v>
      </c>
    </row>
    <row r="168" spans="1:10" ht="19.899999999999999" customHeight="1">
      <c r="A168" s="67"/>
      <c r="B168" s="76" t="s">
        <v>45</v>
      </c>
      <c r="C168" s="2" t="s">
        <v>66</v>
      </c>
      <c r="D168" s="23">
        <f>SUM(D169:D170)</f>
        <v>240</v>
      </c>
      <c r="E168" s="23">
        <f t="shared" ref="E168" si="99">SUM(E169:E170)</f>
        <v>461.7</v>
      </c>
      <c r="F168" s="24">
        <f t="shared" ref="F168" si="100">SUM(F169:F170)</f>
        <v>608.6</v>
      </c>
      <c r="G168" s="23">
        <f t="shared" ref="G168" si="101">SUM(G169:G170)</f>
        <v>0</v>
      </c>
      <c r="H168" s="31">
        <f t="shared" ref="H168" si="102">SUM(H169:H170)</f>
        <v>0</v>
      </c>
      <c r="I168" s="23">
        <f t="shared" ref="I168" si="103">SUM(I169:I170)</f>
        <v>0</v>
      </c>
      <c r="J168" s="23">
        <f t="shared" ref="J168" si="104">SUM(J169:J170)</f>
        <v>0</v>
      </c>
    </row>
    <row r="169" spans="1:10" ht="19.899999999999999" customHeight="1">
      <c r="A169" s="67"/>
      <c r="B169" s="77"/>
      <c r="C169" s="2" t="s">
        <v>67</v>
      </c>
      <c r="D169" s="23"/>
      <c r="E169" s="23"/>
      <c r="F169" s="24"/>
      <c r="G169" s="23"/>
      <c r="H169" s="31"/>
      <c r="I169" s="23"/>
      <c r="J169" s="23"/>
    </row>
    <row r="170" spans="1:10" ht="17.25" customHeight="1">
      <c r="A170" s="67"/>
      <c r="B170" s="78"/>
      <c r="C170" s="2" t="s">
        <v>68</v>
      </c>
      <c r="D170" s="23">
        <v>240</v>
      </c>
      <c r="E170" s="23">
        <v>461.7</v>
      </c>
      <c r="F170" s="24">
        <v>608.6</v>
      </c>
      <c r="G170" s="23">
        <v>0</v>
      </c>
      <c r="H170" s="31">
        <v>0</v>
      </c>
      <c r="I170" s="23">
        <v>0</v>
      </c>
      <c r="J170" s="23">
        <v>0</v>
      </c>
    </row>
    <row r="171" spans="1:10" ht="30" customHeight="1">
      <c r="A171" s="67"/>
      <c r="B171" s="69" t="s">
        <v>46</v>
      </c>
      <c r="C171" s="2" t="s">
        <v>66</v>
      </c>
      <c r="D171" s="23">
        <f>SUM(D172:D173)</f>
        <v>770.9</v>
      </c>
      <c r="E171" s="23">
        <f t="shared" ref="E171" si="105">SUM(E172:E173)</f>
        <v>745.9</v>
      </c>
      <c r="F171" s="24">
        <f t="shared" ref="F171" si="106">SUM(F172:F173)</f>
        <v>885.6</v>
      </c>
      <c r="G171" s="23">
        <f t="shared" ref="G171" si="107">SUM(G172:G173)</f>
        <v>0</v>
      </c>
      <c r="H171" s="31">
        <f t="shared" ref="H171" si="108">SUM(H172:H173)</f>
        <v>0</v>
      </c>
      <c r="I171" s="23">
        <f t="shared" ref="I171" si="109">SUM(I172:I173)</f>
        <v>0</v>
      </c>
      <c r="J171" s="23">
        <f t="shared" ref="J171" si="110">SUM(J172:J173)</f>
        <v>0</v>
      </c>
    </row>
    <row r="172" spans="1:10" ht="30" customHeight="1">
      <c r="A172" s="67"/>
      <c r="B172" s="69"/>
      <c r="C172" s="2" t="s">
        <v>67</v>
      </c>
      <c r="D172" s="23"/>
      <c r="E172" s="23"/>
      <c r="F172" s="24"/>
      <c r="G172" s="23"/>
      <c r="H172" s="31"/>
      <c r="I172" s="23"/>
      <c r="J172" s="23"/>
    </row>
    <row r="173" spans="1:10" ht="30" customHeight="1">
      <c r="A173" s="68"/>
      <c r="B173" s="69"/>
      <c r="C173" s="2" t="s">
        <v>68</v>
      </c>
      <c r="D173" s="23">
        <v>770.9</v>
      </c>
      <c r="E173" s="23">
        <v>745.9</v>
      </c>
      <c r="F173" s="24">
        <v>885.6</v>
      </c>
      <c r="G173" s="23">
        <v>0</v>
      </c>
      <c r="H173" s="31">
        <v>0</v>
      </c>
      <c r="I173" s="23">
        <v>0</v>
      </c>
      <c r="J173" s="23">
        <v>0</v>
      </c>
    </row>
    <row r="174" spans="1:10">
      <c r="A174" s="66" t="s">
        <v>101</v>
      </c>
      <c r="B174" s="69" t="s">
        <v>47</v>
      </c>
      <c r="C174" s="17" t="s">
        <v>66</v>
      </c>
      <c r="D174" s="24">
        <f>SUM(D175:D176)</f>
        <v>19814.099999999999</v>
      </c>
      <c r="E174" s="24">
        <f t="shared" ref="E174" si="111">SUM(E175:E176)</f>
        <v>19109.900000000001</v>
      </c>
      <c r="F174" s="24">
        <f t="shared" ref="F174" si="112">SUM(F175:F176)</f>
        <v>14598.9</v>
      </c>
      <c r="G174" s="24">
        <f t="shared" ref="G174" si="113">SUM(G175:G176)</f>
        <v>15189.698</v>
      </c>
      <c r="H174" s="31">
        <f t="shared" ref="H174" si="114">SUM(H175:H176)</f>
        <v>15929.674999999999</v>
      </c>
      <c r="I174" s="24">
        <f t="shared" ref="I174" si="115">SUM(I175:I176)</f>
        <v>15940.49</v>
      </c>
      <c r="J174" s="24">
        <f t="shared" ref="J174" si="116">SUM(J175:J176)</f>
        <v>15940.49</v>
      </c>
    </row>
    <row r="175" spans="1:10">
      <c r="A175" s="67"/>
      <c r="B175" s="69"/>
      <c r="C175" s="17" t="s">
        <v>67</v>
      </c>
      <c r="D175" s="24">
        <v>19814.099999999999</v>
      </c>
      <c r="E175" s="24">
        <v>19109.900000000001</v>
      </c>
      <c r="F175" s="24">
        <v>14598.9</v>
      </c>
      <c r="G175" s="24">
        <f>15066.1-126.082+30+85+17.58+117.1</f>
        <v>15189.698</v>
      </c>
      <c r="H175" s="31">
        <f>15929.675</f>
        <v>15929.674999999999</v>
      </c>
      <c r="I175" s="24">
        <v>15940.49</v>
      </c>
      <c r="J175" s="24">
        <v>15940.49</v>
      </c>
    </row>
    <row r="176" spans="1:10" ht="30">
      <c r="A176" s="67"/>
      <c r="B176" s="69"/>
      <c r="C176" s="17" t="s">
        <v>68</v>
      </c>
      <c r="D176" s="24"/>
      <c r="E176" s="24"/>
      <c r="F176" s="24"/>
      <c r="G176" s="24"/>
      <c r="H176" s="31"/>
      <c r="I176" s="24"/>
      <c r="J176" s="24"/>
    </row>
    <row r="177" spans="1:10" ht="19.7" customHeight="1">
      <c r="A177" s="67"/>
      <c r="B177" s="66" t="s">
        <v>134</v>
      </c>
      <c r="C177" s="17" t="s">
        <v>66</v>
      </c>
      <c r="D177" s="24">
        <f>SUM(D178:D179)</f>
        <v>0</v>
      </c>
      <c r="E177" s="24">
        <f t="shared" ref="E177:J177" si="117">SUM(E178:E179)</f>
        <v>0</v>
      </c>
      <c r="F177" s="24">
        <f t="shared" si="117"/>
        <v>0</v>
      </c>
      <c r="G177" s="24">
        <f t="shared" si="117"/>
        <v>363.43</v>
      </c>
      <c r="H177" s="31">
        <f t="shared" si="117"/>
        <v>721.0630000000001</v>
      </c>
      <c r="I177" s="24">
        <f t="shared" si="117"/>
        <v>0</v>
      </c>
      <c r="J177" s="24">
        <f t="shared" si="117"/>
        <v>0</v>
      </c>
    </row>
    <row r="178" spans="1:10" ht="19.7" customHeight="1">
      <c r="A178" s="67"/>
      <c r="B178" s="67"/>
      <c r="C178" s="17" t="s">
        <v>67</v>
      </c>
      <c r="D178" s="24">
        <v>0</v>
      </c>
      <c r="E178" s="24">
        <v>0</v>
      </c>
      <c r="F178" s="24">
        <v>0</v>
      </c>
      <c r="G178" s="24">
        <v>3.63</v>
      </c>
      <c r="H178" s="31">
        <f>10.815</f>
        <v>10.815</v>
      </c>
      <c r="I178" s="24">
        <v>0</v>
      </c>
      <c r="J178" s="24">
        <v>0</v>
      </c>
    </row>
    <row r="179" spans="1:10" ht="19.7" customHeight="1">
      <c r="A179" s="68"/>
      <c r="B179" s="68"/>
      <c r="C179" s="17" t="s">
        <v>68</v>
      </c>
      <c r="D179" s="24">
        <v>0</v>
      </c>
      <c r="E179" s="24">
        <v>0</v>
      </c>
      <c r="F179" s="24">
        <v>0</v>
      </c>
      <c r="G179" s="24">
        <v>359.8</v>
      </c>
      <c r="H179" s="31">
        <f>710.248</f>
        <v>710.24800000000005</v>
      </c>
      <c r="I179" s="24">
        <v>0</v>
      </c>
      <c r="J179" s="24">
        <v>0</v>
      </c>
    </row>
    <row r="180" spans="1:10">
      <c r="A180" s="39" t="s">
        <v>102</v>
      </c>
      <c r="B180" s="39" t="s">
        <v>48</v>
      </c>
      <c r="C180" s="2" t="s">
        <v>66</v>
      </c>
      <c r="D180" s="23">
        <f>SUM(D181:D182)</f>
        <v>0</v>
      </c>
      <c r="E180" s="23">
        <f t="shared" ref="E180" si="118">SUM(E181:E182)</f>
        <v>1046</v>
      </c>
      <c r="F180" s="24">
        <f t="shared" ref="F180" si="119">SUM(F181:F182)</f>
        <v>0</v>
      </c>
      <c r="G180" s="23">
        <f t="shared" ref="G180" si="120">SUM(G181:G182)</f>
        <v>0</v>
      </c>
      <c r="H180" s="31">
        <f t="shared" ref="H180" si="121">SUM(H181:H182)</f>
        <v>0</v>
      </c>
      <c r="I180" s="23">
        <f t="shared" ref="I180" si="122">SUM(I181:I182)</f>
        <v>0</v>
      </c>
      <c r="J180" s="23">
        <f t="shared" ref="J180" si="123">SUM(J181:J182)</f>
        <v>0</v>
      </c>
    </row>
    <row r="181" spans="1:10">
      <c r="A181" s="40"/>
      <c r="B181" s="40"/>
      <c r="C181" s="2" t="s">
        <v>67</v>
      </c>
      <c r="D181" s="23">
        <v>0</v>
      </c>
      <c r="E181" s="23">
        <v>1046</v>
      </c>
      <c r="F181" s="24">
        <v>0</v>
      </c>
      <c r="G181" s="23">
        <v>0</v>
      </c>
      <c r="H181" s="31">
        <v>0</v>
      </c>
      <c r="I181" s="23">
        <v>0</v>
      </c>
      <c r="J181" s="23">
        <v>0</v>
      </c>
    </row>
    <row r="182" spans="1:10" ht="30">
      <c r="A182" s="41"/>
      <c r="B182" s="41"/>
      <c r="C182" s="2" t="s">
        <v>68</v>
      </c>
      <c r="D182" s="23"/>
      <c r="E182" s="23"/>
      <c r="F182" s="24"/>
      <c r="G182" s="23"/>
      <c r="H182" s="31"/>
      <c r="I182" s="23"/>
      <c r="J182" s="23"/>
    </row>
    <row r="183" spans="1:10">
      <c r="A183" s="39" t="s">
        <v>103</v>
      </c>
      <c r="B183" s="39" t="s">
        <v>49</v>
      </c>
      <c r="C183" s="2" t="s">
        <v>66</v>
      </c>
      <c r="D183" s="23">
        <f>SUM(D184:D185)</f>
        <v>115</v>
      </c>
      <c r="E183" s="23">
        <f t="shared" ref="E183" si="124">SUM(E184:E185)</f>
        <v>75</v>
      </c>
      <c r="F183" s="24">
        <f t="shared" ref="F183" si="125">SUM(F184:F185)</f>
        <v>125</v>
      </c>
      <c r="G183" s="23">
        <f t="shared" ref="G183" si="126">SUM(G184:G185)</f>
        <v>300</v>
      </c>
      <c r="H183" s="31">
        <f t="shared" ref="H183" si="127">SUM(H184:H185)</f>
        <v>120</v>
      </c>
      <c r="I183" s="23">
        <f t="shared" ref="I183" si="128">SUM(I184:I185)</f>
        <v>100</v>
      </c>
      <c r="J183" s="23">
        <f t="shared" ref="J183" si="129">SUM(J184:J185)</f>
        <v>100</v>
      </c>
    </row>
    <row r="184" spans="1:10">
      <c r="A184" s="40"/>
      <c r="B184" s="40"/>
      <c r="C184" s="2" t="s">
        <v>67</v>
      </c>
      <c r="D184" s="23">
        <v>115</v>
      </c>
      <c r="E184" s="23">
        <v>75</v>
      </c>
      <c r="F184" s="24">
        <f>140-15</f>
        <v>125</v>
      </c>
      <c r="G184" s="23">
        <v>300</v>
      </c>
      <c r="H184" s="31">
        <v>120</v>
      </c>
      <c r="I184" s="23">
        <v>100</v>
      </c>
      <c r="J184" s="23">
        <v>100</v>
      </c>
    </row>
    <row r="185" spans="1:10" ht="30">
      <c r="A185" s="41"/>
      <c r="B185" s="41"/>
      <c r="C185" s="2" t="s">
        <v>68</v>
      </c>
      <c r="D185" s="23"/>
      <c r="E185" s="23"/>
      <c r="F185" s="24"/>
      <c r="G185" s="23"/>
      <c r="H185" s="31"/>
      <c r="I185" s="23"/>
      <c r="J185" s="23"/>
    </row>
    <row r="186" spans="1:10">
      <c r="A186" s="39" t="s">
        <v>104</v>
      </c>
      <c r="B186" s="42" t="s">
        <v>50</v>
      </c>
      <c r="C186" s="2" t="s">
        <v>66</v>
      </c>
      <c r="D186" s="23">
        <f>SUM(D187:D188)</f>
        <v>179.2</v>
      </c>
      <c r="E186" s="23">
        <f t="shared" ref="E186" si="130">SUM(E187:E188)</f>
        <v>0</v>
      </c>
      <c r="F186" s="24">
        <f t="shared" ref="F186" si="131">SUM(F187:F188)</f>
        <v>111.7</v>
      </c>
      <c r="G186" s="23">
        <f t="shared" ref="G186" si="132">SUM(G187:G188)</f>
        <v>147.81</v>
      </c>
      <c r="H186" s="31">
        <f t="shared" ref="H186" si="133">SUM(H187:H188)</f>
        <v>0</v>
      </c>
      <c r="I186" s="23">
        <f t="shared" ref="I186" si="134">SUM(I187:I188)</f>
        <v>0</v>
      </c>
      <c r="J186" s="23">
        <f t="shared" ref="J186" si="135">SUM(J187:J188)</f>
        <v>0</v>
      </c>
    </row>
    <row r="187" spans="1:10">
      <c r="A187" s="40"/>
      <c r="B187" s="42"/>
      <c r="C187" s="2" t="s">
        <v>67</v>
      </c>
      <c r="D187" s="23">
        <v>179.2</v>
      </c>
      <c r="E187" s="23">
        <v>0</v>
      </c>
      <c r="F187" s="24">
        <v>111.7</v>
      </c>
      <c r="G187" s="23">
        <f>100+60-12.19</f>
        <v>147.81</v>
      </c>
      <c r="H187" s="31">
        <v>0</v>
      </c>
      <c r="I187" s="23">
        <v>0</v>
      </c>
      <c r="J187" s="23">
        <v>0</v>
      </c>
    </row>
    <row r="188" spans="1:10" ht="30">
      <c r="A188" s="41"/>
      <c r="B188" s="42"/>
      <c r="C188" s="2" t="s">
        <v>68</v>
      </c>
      <c r="D188" s="23"/>
      <c r="E188" s="23"/>
      <c r="F188" s="24"/>
      <c r="G188" s="23"/>
      <c r="H188" s="31"/>
      <c r="I188" s="23"/>
      <c r="J188" s="23"/>
    </row>
    <row r="189" spans="1:10" ht="30" customHeight="1">
      <c r="A189" s="43" t="s">
        <v>105</v>
      </c>
      <c r="B189" s="39" t="s">
        <v>51</v>
      </c>
      <c r="C189" s="2" t="s">
        <v>66</v>
      </c>
      <c r="D189" s="23">
        <f>SUM(D190:D191)</f>
        <v>290.5</v>
      </c>
      <c r="E189" s="23">
        <f t="shared" ref="E189" si="136">SUM(E190:E191)</f>
        <v>0</v>
      </c>
      <c r="F189" s="24">
        <f t="shared" ref="F189" si="137">SUM(F190:F191)</f>
        <v>0</v>
      </c>
      <c r="G189" s="23">
        <f t="shared" ref="G189" si="138">SUM(G190:G191)</f>
        <v>0</v>
      </c>
      <c r="H189" s="31">
        <f t="shared" ref="H189" si="139">SUM(H190:H191)</f>
        <v>0</v>
      </c>
      <c r="I189" s="23">
        <f t="shared" ref="I189" si="140">SUM(I190:I191)</f>
        <v>0</v>
      </c>
      <c r="J189" s="23">
        <f t="shared" ref="J189" si="141">SUM(J190:J191)</f>
        <v>0</v>
      </c>
    </row>
    <row r="190" spans="1:10" ht="30" customHeight="1">
      <c r="A190" s="44"/>
      <c r="B190" s="40"/>
      <c r="C190" s="2" t="s">
        <v>67</v>
      </c>
      <c r="D190" s="23">
        <v>290.5</v>
      </c>
      <c r="E190" s="23">
        <v>0</v>
      </c>
      <c r="F190" s="24">
        <v>0</v>
      </c>
      <c r="G190" s="23">
        <v>0</v>
      </c>
      <c r="H190" s="31">
        <v>0</v>
      </c>
      <c r="I190" s="23">
        <v>0</v>
      </c>
      <c r="J190" s="23">
        <v>0</v>
      </c>
    </row>
    <row r="191" spans="1:10" ht="30" customHeight="1">
      <c r="A191" s="44"/>
      <c r="B191" s="41"/>
      <c r="C191" s="2" t="s">
        <v>68</v>
      </c>
      <c r="D191" s="23"/>
      <c r="E191" s="23"/>
      <c r="F191" s="24"/>
      <c r="G191" s="23"/>
      <c r="H191" s="31"/>
      <c r="I191" s="23"/>
      <c r="J191" s="23"/>
    </row>
    <row r="192" spans="1:10" ht="30" customHeight="1">
      <c r="A192" s="44"/>
      <c r="B192" s="39" t="s">
        <v>52</v>
      </c>
      <c r="C192" s="2" t="s">
        <v>66</v>
      </c>
      <c r="D192" s="23">
        <f>SUM(D193:D194)</f>
        <v>1335.5</v>
      </c>
      <c r="E192" s="23">
        <f t="shared" ref="E192" si="142">SUM(E193:E194)</f>
        <v>0</v>
      </c>
      <c r="F192" s="24">
        <f t="shared" ref="F192" si="143">SUM(F193:F194)</f>
        <v>0</v>
      </c>
      <c r="G192" s="23">
        <f t="shared" ref="G192" si="144">SUM(G193:G194)</f>
        <v>0</v>
      </c>
      <c r="H192" s="31">
        <f t="shared" ref="H192" si="145">SUM(H193:H194)</f>
        <v>0</v>
      </c>
      <c r="I192" s="23">
        <f t="shared" ref="I192" si="146">SUM(I193:I194)</f>
        <v>0</v>
      </c>
      <c r="J192" s="23">
        <f t="shared" ref="J192" si="147">SUM(J193:J194)</f>
        <v>0</v>
      </c>
    </row>
    <row r="193" spans="1:10" ht="25.15" customHeight="1">
      <c r="A193" s="44"/>
      <c r="B193" s="40"/>
      <c r="C193" s="2" t="s">
        <v>67</v>
      </c>
      <c r="D193" s="23"/>
      <c r="E193" s="23"/>
      <c r="F193" s="24"/>
      <c r="G193" s="27"/>
      <c r="H193" s="31"/>
      <c r="I193" s="23"/>
      <c r="J193" s="23"/>
    </row>
    <row r="194" spans="1:10" ht="25.15" customHeight="1">
      <c r="A194" s="45"/>
      <c r="B194" s="41"/>
      <c r="C194" s="2" t="s">
        <v>68</v>
      </c>
      <c r="D194" s="23">
        <v>1335.5</v>
      </c>
      <c r="E194" s="23">
        <v>0</v>
      </c>
      <c r="F194" s="24">
        <v>0</v>
      </c>
      <c r="G194" s="23">
        <v>0</v>
      </c>
      <c r="H194" s="31">
        <v>0</v>
      </c>
      <c r="I194" s="23">
        <v>0</v>
      </c>
      <c r="J194" s="23">
        <v>0</v>
      </c>
    </row>
    <row r="195" spans="1:10">
      <c r="A195" s="46" t="s">
        <v>124</v>
      </c>
      <c r="B195" s="39" t="s">
        <v>120</v>
      </c>
      <c r="C195" s="2" t="s">
        <v>66</v>
      </c>
      <c r="D195" s="23">
        <f>SUM(D196:D197)</f>
        <v>0</v>
      </c>
      <c r="E195" s="23">
        <f t="shared" ref="E195:J195" si="148">SUM(E196:E197)</f>
        <v>0</v>
      </c>
      <c r="F195" s="24">
        <f t="shared" si="148"/>
        <v>66.099999999999994</v>
      </c>
      <c r="G195" s="23">
        <f t="shared" si="148"/>
        <v>10</v>
      </c>
      <c r="H195" s="31">
        <f t="shared" si="148"/>
        <v>0</v>
      </c>
      <c r="I195" s="23">
        <f t="shared" si="148"/>
        <v>0</v>
      </c>
      <c r="J195" s="23">
        <f t="shared" si="148"/>
        <v>0</v>
      </c>
    </row>
    <row r="196" spans="1:10">
      <c r="A196" s="47"/>
      <c r="B196" s="40"/>
      <c r="C196" s="2" t="s">
        <v>67</v>
      </c>
      <c r="D196" s="23">
        <v>0</v>
      </c>
      <c r="E196" s="23">
        <v>0</v>
      </c>
      <c r="F196" s="24">
        <f>11.1+55</f>
        <v>66.099999999999994</v>
      </c>
      <c r="G196" s="23">
        <v>10</v>
      </c>
      <c r="H196" s="31">
        <v>0</v>
      </c>
      <c r="I196" s="23">
        <v>0</v>
      </c>
      <c r="J196" s="23">
        <v>0</v>
      </c>
    </row>
    <row r="197" spans="1:10" ht="30">
      <c r="A197" s="48"/>
      <c r="B197" s="41"/>
      <c r="C197" s="2" t="s">
        <v>68</v>
      </c>
      <c r="D197" s="23"/>
      <c r="E197" s="23"/>
      <c r="F197" s="24"/>
      <c r="G197" s="23"/>
      <c r="H197" s="31"/>
      <c r="I197" s="23"/>
      <c r="J197" s="23"/>
    </row>
    <row r="198" spans="1:10">
      <c r="A198" s="46" t="s">
        <v>125</v>
      </c>
      <c r="B198" s="39" t="s">
        <v>123</v>
      </c>
      <c r="C198" s="2" t="s">
        <v>66</v>
      </c>
      <c r="D198" s="23">
        <f>SUM(D199:D200)</f>
        <v>0</v>
      </c>
      <c r="E198" s="23">
        <f t="shared" ref="E198:J198" si="149">SUM(E199:E200)</f>
        <v>0</v>
      </c>
      <c r="F198" s="24">
        <f t="shared" si="149"/>
        <v>0</v>
      </c>
      <c r="G198" s="23">
        <f t="shared" si="149"/>
        <v>333.334</v>
      </c>
      <c r="H198" s="31">
        <f t="shared" si="149"/>
        <v>0</v>
      </c>
      <c r="I198" s="23">
        <f t="shared" si="149"/>
        <v>0</v>
      </c>
      <c r="J198" s="23">
        <f t="shared" si="149"/>
        <v>0</v>
      </c>
    </row>
    <row r="199" spans="1:10">
      <c r="A199" s="47"/>
      <c r="B199" s="40"/>
      <c r="C199" s="2" t="s">
        <v>67</v>
      </c>
      <c r="D199" s="23">
        <v>0</v>
      </c>
      <c r="E199" s="23">
        <v>0</v>
      </c>
      <c r="F199" s="24">
        <v>0</v>
      </c>
      <c r="G199" s="23">
        <f>33.3+0.034</f>
        <v>33.333999999999996</v>
      </c>
      <c r="H199" s="31">
        <v>0</v>
      </c>
      <c r="I199" s="23">
        <v>0</v>
      </c>
      <c r="J199" s="23">
        <v>0</v>
      </c>
    </row>
    <row r="200" spans="1:10" ht="15" customHeight="1">
      <c r="A200" s="48"/>
      <c r="B200" s="41"/>
      <c r="C200" s="2" t="s">
        <v>68</v>
      </c>
      <c r="D200" s="23">
        <v>0</v>
      </c>
      <c r="E200" s="23">
        <v>0</v>
      </c>
      <c r="F200" s="24">
        <v>0</v>
      </c>
      <c r="G200" s="23">
        <v>300</v>
      </c>
      <c r="H200" s="31">
        <v>0</v>
      </c>
      <c r="I200" s="23">
        <v>0</v>
      </c>
      <c r="J200" s="23">
        <v>0</v>
      </c>
    </row>
    <row r="201" spans="1:10" ht="19.899999999999999" customHeight="1">
      <c r="A201" s="46" t="s">
        <v>128</v>
      </c>
      <c r="B201" s="39" t="s">
        <v>129</v>
      </c>
      <c r="C201" s="2" t="s">
        <v>66</v>
      </c>
      <c r="D201" s="23">
        <f>SUM(D202:D203)</f>
        <v>0</v>
      </c>
      <c r="E201" s="23">
        <f t="shared" ref="E201:J201" si="150">SUM(E202:E203)</f>
        <v>0</v>
      </c>
      <c r="F201" s="24">
        <f t="shared" si="150"/>
        <v>0</v>
      </c>
      <c r="G201" s="23">
        <f t="shared" si="150"/>
        <v>0</v>
      </c>
      <c r="H201" s="31">
        <f t="shared" si="150"/>
        <v>0</v>
      </c>
      <c r="I201" s="23">
        <f t="shared" si="150"/>
        <v>0</v>
      </c>
      <c r="J201" s="23">
        <f t="shared" si="150"/>
        <v>0</v>
      </c>
    </row>
    <row r="202" spans="1:10" ht="19.899999999999999" customHeight="1">
      <c r="A202" s="47"/>
      <c r="B202" s="40"/>
      <c r="C202" s="2" t="s">
        <v>67</v>
      </c>
      <c r="D202" s="23">
        <v>0</v>
      </c>
      <c r="E202" s="23">
        <v>0</v>
      </c>
      <c r="F202" s="24">
        <v>0</v>
      </c>
      <c r="G202" s="23">
        <v>0</v>
      </c>
      <c r="H202" s="31">
        <v>0</v>
      </c>
      <c r="I202" s="23">
        <v>0</v>
      </c>
      <c r="J202" s="23">
        <v>0</v>
      </c>
    </row>
    <row r="203" spans="1:10" ht="19.899999999999999" customHeight="1">
      <c r="A203" s="48"/>
      <c r="B203" s="41"/>
      <c r="C203" s="2" t="s">
        <v>68</v>
      </c>
      <c r="D203" s="23">
        <v>0</v>
      </c>
      <c r="E203" s="23">
        <v>0</v>
      </c>
      <c r="F203" s="24">
        <v>0</v>
      </c>
      <c r="G203" s="23">
        <v>0</v>
      </c>
      <c r="H203" s="31">
        <v>0</v>
      </c>
      <c r="I203" s="23">
        <v>0</v>
      </c>
      <c r="J203" s="23">
        <v>0</v>
      </c>
    </row>
    <row r="204" spans="1:10" s="34" customFormat="1">
      <c r="A204" s="36" t="s">
        <v>53</v>
      </c>
      <c r="B204" s="79" t="s">
        <v>54</v>
      </c>
      <c r="C204" s="35" t="s">
        <v>66</v>
      </c>
      <c r="D204" s="32">
        <f>SUM(D205:D206)</f>
        <v>1415.6</v>
      </c>
      <c r="E204" s="32">
        <f t="shared" ref="E204" si="151">SUM(E205:E206)</f>
        <v>2186.5</v>
      </c>
      <c r="F204" s="32">
        <f t="shared" ref="F204" si="152">SUM(F205:F206)</f>
        <v>1687.835</v>
      </c>
      <c r="G204" s="32">
        <f t="shared" ref="G204" si="153">SUM(G205:G206)</f>
        <v>1917.652</v>
      </c>
      <c r="H204" s="32">
        <f>SUM(H205:H206)</f>
        <v>1814.4</v>
      </c>
      <c r="I204" s="32">
        <f t="shared" ref="I204" si="154">SUM(I205:I206)</f>
        <v>1545.3</v>
      </c>
      <c r="J204" s="32">
        <f t="shared" ref="J204" si="155">SUM(J205:J206)</f>
        <v>1545.3</v>
      </c>
    </row>
    <row r="205" spans="1:10" s="34" customFormat="1">
      <c r="A205" s="37"/>
      <c r="B205" s="80"/>
      <c r="C205" s="35" t="s">
        <v>67</v>
      </c>
      <c r="D205" s="32">
        <f>D208+D211+D214</f>
        <v>707.8</v>
      </c>
      <c r="E205" s="32">
        <f t="shared" ref="E205:J205" si="156">E208+E211+E214</f>
        <v>1334.7</v>
      </c>
      <c r="F205" s="32">
        <f t="shared" si="156"/>
        <v>958.83500000000004</v>
      </c>
      <c r="G205" s="32">
        <f t="shared" si="156"/>
        <v>1199.4369999999999</v>
      </c>
      <c r="H205" s="32">
        <f t="shared" si="156"/>
        <v>1151.3</v>
      </c>
      <c r="I205" s="32">
        <f t="shared" si="156"/>
        <v>838</v>
      </c>
      <c r="J205" s="32">
        <f t="shared" si="156"/>
        <v>838</v>
      </c>
    </row>
    <row r="206" spans="1:10" s="34" customFormat="1" ht="30">
      <c r="A206" s="38"/>
      <c r="B206" s="81"/>
      <c r="C206" s="35" t="s">
        <v>68</v>
      </c>
      <c r="D206" s="32">
        <f>D209+D212+D215</f>
        <v>707.8</v>
      </c>
      <c r="E206" s="32">
        <f t="shared" ref="E206:J206" si="157">E209+E212+E215</f>
        <v>851.8</v>
      </c>
      <c r="F206" s="32">
        <f t="shared" si="157"/>
        <v>729</v>
      </c>
      <c r="G206" s="32">
        <f t="shared" si="157"/>
        <v>718.21500000000003</v>
      </c>
      <c r="H206" s="32">
        <f t="shared" si="157"/>
        <v>663.1</v>
      </c>
      <c r="I206" s="32">
        <f t="shared" si="157"/>
        <v>707.3</v>
      </c>
      <c r="J206" s="32">
        <f t="shared" si="157"/>
        <v>707.3</v>
      </c>
    </row>
    <row r="207" spans="1:10" ht="13.9" customHeight="1">
      <c r="A207" s="39" t="s">
        <v>106</v>
      </c>
      <c r="B207" s="39" t="s">
        <v>55</v>
      </c>
      <c r="C207" s="2" t="s">
        <v>66</v>
      </c>
      <c r="D207" s="23">
        <f>SUM(D208:D209)</f>
        <v>350</v>
      </c>
      <c r="E207" s="23">
        <f t="shared" ref="E207" si="158">SUM(E208:E209)</f>
        <v>660.7</v>
      </c>
      <c r="F207" s="24">
        <f t="shared" ref="F207" si="159">SUM(F208:F209)</f>
        <v>862.13499999999999</v>
      </c>
      <c r="G207" s="23">
        <f t="shared" ref="G207" si="160">SUM(G208:G209)</f>
        <v>986.79599999999994</v>
      </c>
      <c r="H207" s="31">
        <f t="shared" ref="H207" si="161">SUM(H208:H209)</f>
        <v>994.65</v>
      </c>
      <c r="I207" s="23">
        <f t="shared" ref="I207" si="162">SUM(I208:I209)</f>
        <v>500</v>
      </c>
      <c r="J207" s="23">
        <f t="shared" ref="J207" si="163">SUM(J208:J209)</f>
        <v>500</v>
      </c>
    </row>
    <row r="208" spans="1:10">
      <c r="A208" s="40"/>
      <c r="B208" s="40"/>
      <c r="C208" s="2" t="s">
        <v>67</v>
      </c>
      <c r="D208" s="23">
        <v>350</v>
      </c>
      <c r="E208" s="23">
        <v>660.7</v>
      </c>
      <c r="F208" s="24">
        <v>862.13499999999999</v>
      </c>
      <c r="G208" s="23">
        <f>862+98.32-15.9+41.471+2.275-1.37</f>
        <v>986.79599999999994</v>
      </c>
      <c r="H208" s="31">
        <f>994.65</f>
        <v>994.65</v>
      </c>
      <c r="I208" s="23">
        <f>500</f>
        <v>500</v>
      </c>
      <c r="J208" s="23">
        <f>500</f>
        <v>500</v>
      </c>
    </row>
    <row r="209" spans="1:10" ht="19.5" customHeight="1">
      <c r="A209" s="40"/>
      <c r="B209" s="41"/>
      <c r="C209" s="2" t="s">
        <v>68</v>
      </c>
      <c r="D209" s="23"/>
      <c r="E209" s="23"/>
      <c r="F209" s="24"/>
      <c r="G209" s="23"/>
      <c r="H209" s="31"/>
      <c r="I209" s="23"/>
      <c r="J209" s="23"/>
    </row>
    <row r="210" spans="1:10">
      <c r="A210" s="40"/>
      <c r="B210" s="39" t="s">
        <v>137</v>
      </c>
      <c r="C210" s="2" t="s">
        <v>66</v>
      </c>
      <c r="D210" s="23">
        <f>SUM(D211:D212)</f>
        <v>707.8</v>
      </c>
      <c r="E210" s="23">
        <f t="shared" ref="E210" si="164">SUM(E211:E212)</f>
        <v>851.8</v>
      </c>
      <c r="F210" s="24">
        <f t="shared" ref="F210" si="165">SUM(F211:F212)</f>
        <v>729</v>
      </c>
      <c r="G210" s="23">
        <f t="shared" ref="G210" si="166">SUM(G211:G212)</f>
        <v>718.21500000000003</v>
      </c>
      <c r="H210" s="31">
        <f t="shared" ref="H210" si="167">SUM(H211:H212)</f>
        <v>663.1</v>
      </c>
      <c r="I210" s="23">
        <f t="shared" ref="I210" si="168">SUM(I211:I212)</f>
        <v>707.3</v>
      </c>
      <c r="J210" s="23">
        <f t="shared" ref="J210" si="169">SUM(J211:J212)</f>
        <v>707.3</v>
      </c>
    </row>
    <row r="211" spans="1:10">
      <c r="A211" s="40"/>
      <c r="B211" s="40"/>
      <c r="C211" s="2" t="s">
        <v>67</v>
      </c>
      <c r="D211" s="23"/>
      <c r="E211" s="23"/>
      <c r="F211" s="24"/>
      <c r="G211" s="23"/>
      <c r="H211" s="31"/>
      <c r="I211" s="23"/>
      <c r="J211" s="23"/>
    </row>
    <row r="212" spans="1:10" ht="18" customHeight="1">
      <c r="A212" s="41"/>
      <c r="B212" s="41"/>
      <c r="C212" s="2" t="s">
        <v>68</v>
      </c>
      <c r="D212" s="23">
        <v>707.8</v>
      </c>
      <c r="E212" s="23">
        <v>851.8</v>
      </c>
      <c r="F212" s="24">
        <v>729</v>
      </c>
      <c r="G212" s="23">
        <f>715.9-142.4+144.715</f>
        <v>718.21500000000003</v>
      </c>
      <c r="H212" s="31">
        <f>663.1</f>
        <v>663.1</v>
      </c>
      <c r="I212" s="23">
        <f>707.3</f>
        <v>707.3</v>
      </c>
      <c r="J212" s="23">
        <f>707.3</f>
        <v>707.3</v>
      </c>
    </row>
    <row r="213" spans="1:10">
      <c r="A213" s="39" t="s">
        <v>107</v>
      </c>
      <c r="B213" s="39" t="s">
        <v>56</v>
      </c>
      <c r="C213" s="2" t="s">
        <v>66</v>
      </c>
      <c r="D213" s="23">
        <f>SUM(D214:D215)</f>
        <v>357.8</v>
      </c>
      <c r="E213" s="23">
        <f t="shared" ref="E213" si="170">SUM(E214:E215)</f>
        <v>674</v>
      </c>
      <c r="F213" s="24">
        <f t="shared" ref="F213" si="171">SUM(F214:F215)</f>
        <v>96.7</v>
      </c>
      <c r="G213" s="23">
        <f t="shared" ref="G213" si="172">SUM(G214:G215)</f>
        <v>212.64100000000002</v>
      </c>
      <c r="H213" s="31">
        <f t="shared" ref="H213" si="173">SUM(H214:H215)</f>
        <v>156.65</v>
      </c>
      <c r="I213" s="23">
        <f t="shared" ref="I213" si="174">SUM(I214:I215)</f>
        <v>338</v>
      </c>
      <c r="J213" s="23">
        <f t="shared" ref="J213" si="175">SUM(J214:J215)</f>
        <v>338</v>
      </c>
    </row>
    <row r="214" spans="1:10">
      <c r="A214" s="40"/>
      <c r="B214" s="40"/>
      <c r="C214" s="2" t="s">
        <v>67</v>
      </c>
      <c r="D214" s="23">
        <v>357.8</v>
      </c>
      <c r="E214" s="23">
        <v>674</v>
      </c>
      <c r="F214" s="24">
        <v>96.7</v>
      </c>
      <c r="G214" s="23">
        <f>338-98.32-25.546-2.275+1.37-0.588</f>
        <v>212.64100000000002</v>
      </c>
      <c r="H214" s="31">
        <v>156.65</v>
      </c>
      <c r="I214" s="23">
        <f>338</f>
        <v>338</v>
      </c>
      <c r="J214" s="23">
        <f>338</f>
        <v>338</v>
      </c>
    </row>
    <row r="215" spans="1:10" ht="18" customHeight="1">
      <c r="A215" s="41"/>
      <c r="B215" s="41"/>
      <c r="C215" s="2" t="s">
        <v>68</v>
      </c>
      <c r="D215" s="23"/>
      <c r="E215" s="23"/>
      <c r="F215" s="24"/>
      <c r="G215" s="23"/>
      <c r="H215" s="31"/>
      <c r="I215" s="27"/>
      <c r="J215" s="27"/>
    </row>
    <row r="216" spans="1:10">
      <c r="A216" s="49" t="s">
        <v>57</v>
      </c>
      <c r="B216" s="52" t="s">
        <v>58</v>
      </c>
      <c r="C216" s="1" t="s">
        <v>66</v>
      </c>
      <c r="D216" s="25">
        <f>SUM(D217:D218)</f>
        <v>48.6</v>
      </c>
      <c r="E216" s="25">
        <f t="shared" ref="E216" si="176">SUM(E217:E218)</f>
        <v>45.599999999999994</v>
      </c>
      <c r="F216" s="26">
        <f t="shared" ref="F216" si="177">SUM(F217:F218)</f>
        <v>53.6</v>
      </c>
      <c r="G216" s="25">
        <f t="shared" ref="G216" si="178">SUM(G217:G218)</f>
        <v>17.135999999999999</v>
      </c>
      <c r="H216" s="32">
        <f t="shared" ref="H216" si="179">SUM(H217:H218)</f>
        <v>66</v>
      </c>
      <c r="I216" s="25">
        <f t="shared" ref="I216" si="180">SUM(I217:I218)</f>
        <v>0</v>
      </c>
      <c r="J216" s="25">
        <f t="shared" ref="J216" si="181">SUM(J217:J218)</f>
        <v>0</v>
      </c>
    </row>
    <row r="217" spans="1:10">
      <c r="A217" s="50"/>
      <c r="B217" s="52"/>
      <c r="C217" s="1" t="s">
        <v>67</v>
      </c>
      <c r="D217" s="25">
        <f>D220+D223</f>
        <v>48.6</v>
      </c>
      <c r="E217" s="25">
        <f t="shared" ref="E217:J217" si="182">E220+E223</f>
        <v>45.599999999999994</v>
      </c>
      <c r="F217" s="26">
        <f t="shared" si="182"/>
        <v>53.6</v>
      </c>
      <c r="G217" s="25">
        <f t="shared" si="182"/>
        <v>17.135999999999999</v>
      </c>
      <c r="H217" s="32">
        <f t="shared" si="182"/>
        <v>66</v>
      </c>
      <c r="I217" s="25">
        <f t="shared" si="182"/>
        <v>0</v>
      </c>
      <c r="J217" s="25">
        <f t="shared" si="182"/>
        <v>0</v>
      </c>
    </row>
    <row r="218" spans="1:10" ht="30">
      <c r="A218" s="51"/>
      <c r="B218" s="52"/>
      <c r="C218" s="1" t="s">
        <v>68</v>
      </c>
      <c r="D218" s="25">
        <f>D221+D224</f>
        <v>0</v>
      </c>
      <c r="E218" s="25">
        <f t="shared" ref="E218:J218" si="183">E221+E224</f>
        <v>0</v>
      </c>
      <c r="F218" s="26">
        <f t="shared" si="183"/>
        <v>0</v>
      </c>
      <c r="G218" s="25">
        <f t="shared" si="183"/>
        <v>0</v>
      </c>
      <c r="H218" s="32">
        <f t="shared" si="183"/>
        <v>0</v>
      </c>
      <c r="I218" s="25">
        <f t="shared" si="183"/>
        <v>0</v>
      </c>
      <c r="J218" s="25">
        <f t="shared" si="183"/>
        <v>0</v>
      </c>
    </row>
    <row r="219" spans="1:10">
      <c r="A219" s="39" t="s">
        <v>108</v>
      </c>
      <c r="B219" s="42" t="s">
        <v>59</v>
      </c>
      <c r="C219" s="2" t="s">
        <v>66</v>
      </c>
      <c r="D219" s="23">
        <f>SUM(D220:D221)</f>
        <v>27.5</v>
      </c>
      <c r="E219" s="23">
        <f t="shared" ref="E219" si="184">SUM(E220:E221)</f>
        <v>24.9</v>
      </c>
      <c r="F219" s="24">
        <f t="shared" ref="F219" si="185">SUM(F220:F221)</f>
        <v>32.5</v>
      </c>
      <c r="G219" s="23">
        <f t="shared" ref="G219" si="186">SUM(G220:G221)</f>
        <v>4.1360000000000001</v>
      </c>
      <c r="H219" s="31">
        <f t="shared" ref="H219" si="187">SUM(H220:H221)</f>
        <v>53</v>
      </c>
      <c r="I219" s="23">
        <f t="shared" ref="I219" si="188">SUM(I220:I221)</f>
        <v>0</v>
      </c>
      <c r="J219" s="23">
        <f t="shared" ref="J219" si="189">SUM(J220:J221)</f>
        <v>0</v>
      </c>
    </row>
    <row r="220" spans="1:10">
      <c r="A220" s="40"/>
      <c r="B220" s="42"/>
      <c r="C220" s="2" t="s">
        <v>67</v>
      </c>
      <c r="D220" s="23">
        <v>27.5</v>
      </c>
      <c r="E220" s="23">
        <v>24.9</v>
      </c>
      <c r="F220" s="24">
        <v>32.5</v>
      </c>
      <c r="G220" s="23">
        <f>12-7.864</f>
        <v>4.1360000000000001</v>
      </c>
      <c r="H220" s="31">
        <v>53</v>
      </c>
      <c r="I220" s="23">
        <v>0</v>
      </c>
      <c r="J220" s="23">
        <v>0</v>
      </c>
    </row>
    <row r="221" spans="1:10" ht="30">
      <c r="A221" s="41"/>
      <c r="B221" s="42"/>
      <c r="C221" s="2" t="s">
        <v>68</v>
      </c>
      <c r="D221" s="23"/>
      <c r="E221" s="23"/>
      <c r="F221" s="24"/>
      <c r="G221" s="23"/>
      <c r="H221" s="31"/>
      <c r="I221" s="23"/>
      <c r="J221" s="23"/>
    </row>
    <row r="222" spans="1:10">
      <c r="A222" s="39" t="s">
        <v>109</v>
      </c>
      <c r="B222" s="39" t="s">
        <v>60</v>
      </c>
      <c r="C222" s="2" t="s">
        <v>66</v>
      </c>
      <c r="D222" s="23">
        <f>SUM(D223:D224)</f>
        <v>21.1</v>
      </c>
      <c r="E222" s="23">
        <f t="shared" ref="E222" si="190">SUM(E223:E224)</f>
        <v>20.7</v>
      </c>
      <c r="F222" s="24">
        <f t="shared" ref="F222" si="191">SUM(F223:F224)</f>
        <v>21.1</v>
      </c>
      <c r="G222" s="23">
        <f t="shared" ref="G222" si="192">SUM(G223:G224)</f>
        <v>13</v>
      </c>
      <c r="H222" s="31">
        <f t="shared" ref="H222" si="193">SUM(H223:H224)</f>
        <v>13</v>
      </c>
      <c r="I222" s="23">
        <f t="shared" ref="I222" si="194">SUM(I223:I224)</f>
        <v>0</v>
      </c>
      <c r="J222" s="23">
        <f t="shared" ref="J222" si="195">SUM(J223:J224)</f>
        <v>0</v>
      </c>
    </row>
    <row r="223" spans="1:10">
      <c r="A223" s="40"/>
      <c r="B223" s="40"/>
      <c r="C223" s="2" t="s">
        <v>67</v>
      </c>
      <c r="D223" s="23">
        <v>21.1</v>
      </c>
      <c r="E223" s="23">
        <v>20.7</v>
      </c>
      <c r="F223" s="24">
        <v>21.1</v>
      </c>
      <c r="G223" s="23">
        <v>13</v>
      </c>
      <c r="H223" s="31">
        <v>13</v>
      </c>
      <c r="I223" s="23">
        <v>0</v>
      </c>
      <c r="J223" s="23">
        <v>0</v>
      </c>
    </row>
    <row r="224" spans="1:10" ht="30">
      <c r="A224" s="41"/>
      <c r="B224" s="41"/>
      <c r="C224" s="2" t="s">
        <v>68</v>
      </c>
      <c r="D224" s="23"/>
      <c r="E224" s="23"/>
      <c r="F224" s="24"/>
      <c r="G224" s="27"/>
      <c r="H224" s="31"/>
      <c r="I224" s="27"/>
      <c r="J224" s="27"/>
    </row>
    <row r="225" spans="1:10">
      <c r="A225" s="49" t="s">
        <v>61</v>
      </c>
      <c r="B225" s="53" t="s">
        <v>62</v>
      </c>
      <c r="C225" s="20" t="s">
        <v>66</v>
      </c>
      <c r="D225" s="25">
        <f>SUM(D226:D227)</f>
        <v>14457.8</v>
      </c>
      <c r="E225" s="25">
        <f t="shared" ref="E225" si="196">SUM(E226:E227)</f>
        <v>17711</v>
      </c>
      <c r="F225" s="26">
        <f t="shared" ref="F225" si="197">SUM(F226:F227)</f>
        <v>18075.900000000001</v>
      </c>
      <c r="G225" s="25">
        <f t="shared" ref="G225" si="198">SUM(G226:G227)</f>
        <v>17562.536</v>
      </c>
      <c r="H225" s="32">
        <f t="shared" ref="H225" si="199">SUM(H226:H227)</f>
        <v>20632.343000000001</v>
      </c>
      <c r="I225" s="25">
        <f t="shared" ref="I225" si="200">SUM(I226:I227)</f>
        <v>17872.09</v>
      </c>
      <c r="J225" s="25">
        <f t="shared" ref="J225" si="201">SUM(J226:J227)</f>
        <v>17867.09</v>
      </c>
    </row>
    <row r="226" spans="1:10">
      <c r="A226" s="50"/>
      <c r="B226" s="54"/>
      <c r="C226" s="20" t="s">
        <v>67</v>
      </c>
      <c r="D226" s="25">
        <f>D229+D232</f>
        <v>14457.8</v>
      </c>
      <c r="E226" s="25">
        <f t="shared" ref="E226:J226" si="202">E229+E232</f>
        <v>17711</v>
      </c>
      <c r="F226" s="26">
        <f t="shared" si="202"/>
        <v>18075.900000000001</v>
      </c>
      <c r="G226" s="25">
        <f t="shared" si="202"/>
        <v>17562.536</v>
      </c>
      <c r="H226" s="32">
        <f t="shared" si="202"/>
        <v>20632.343000000001</v>
      </c>
      <c r="I226" s="25">
        <f t="shared" si="202"/>
        <v>17872.09</v>
      </c>
      <c r="J226" s="25">
        <f t="shared" si="202"/>
        <v>17867.09</v>
      </c>
    </row>
    <row r="227" spans="1:10" ht="31.5" customHeight="1">
      <c r="A227" s="51"/>
      <c r="B227" s="55"/>
      <c r="C227" s="20" t="s">
        <v>68</v>
      </c>
      <c r="D227" s="25">
        <f>D230+D233</f>
        <v>0</v>
      </c>
      <c r="E227" s="25">
        <f t="shared" ref="E227:J227" si="203">E230+E233</f>
        <v>0</v>
      </c>
      <c r="F227" s="26">
        <f t="shared" si="203"/>
        <v>0</v>
      </c>
      <c r="G227" s="25">
        <f t="shared" si="203"/>
        <v>0</v>
      </c>
      <c r="H227" s="32">
        <f t="shared" si="203"/>
        <v>0</v>
      </c>
      <c r="I227" s="25">
        <f t="shared" si="203"/>
        <v>0</v>
      </c>
      <c r="J227" s="25">
        <f t="shared" si="203"/>
        <v>0</v>
      </c>
    </row>
    <row r="228" spans="1:10">
      <c r="A228" s="39" t="s">
        <v>110</v>
      </c>
      <c r="B228" s="39" t="s">
        <v>63</v>
      </c>
      <c r="C228" s="2" t="s">
        <v>66</v>
      </c>
      <c r="D228" s="23">
        <f>SUM(D229:D230)</f>
        <v>2843.2</v>
      </c>
      <c r="E228" s="23">
        <f t="shared" ref="E228" si="204">SUM(E229:E230)</f>
        <v>17711</v>
      </c>
      <c r="F228" s="24">
        <f t="shared" ref="F228" si="205">SUM(F229:F230)</f>
        <v>18075.900000000001</v>
      </c>
      <c r="G228" s="23">
        <f t="shared" ref="G228" si="206">SUM(G229:G230)</f>
        <v>17562.536</v>
      </c>
      <c r="H228" s="31">
        <f t="shared" ref="H228" si="207">SUM(H229:H230)</f>
        <v>20632.343000000001</v>
      </c>
      <c r="I228" s="23">
        <f t="shared" ref="I228" si="208">SUM(I229:I230)</f>
        <v>17872.09</v>
      </c>
      <c r="J228" s="23">
        <f t="shared" ref="J228" si="209">SUM(J229:J230)</f>
        <v>17867.09</v>
      </c>
    </row>
    <row r="229" spans="1:10">
      <c r="A229" s="40"/>
      <c r="B229" s="40"/>
      <c r="C229" s="2" t="s">
        <v>67</v>
      </c>
      <c r="D229" s="23">
        <v>2843.2</v>
      </c>
      <c r="E229" s="23">
        <v>17711</v>
      </c>
      <c r="F229" s="24">
        <f>17840.9-10-10+255-70.7+70.7</f>
        <v>18075.900000000001</v>
      </c>
      <c r="G229" s="23">
        <f>17123.686+34.5+300+104.35</f>
        <v>17562.536</v>
      </c>
      <c r="H229" s="31">
        <v>20632.343000000001</v>
      </c>
      <c r="I229" s="23">
        <v>17872.09</v>
      </c>
      <c r="J229" s="23">
        <v>17867.09</v>
      </c>
    </row>
    <row r="230" spans="1:10" ht="30">
      <c r="A230" s="41"/>
      <c r="B230" s="41"/>
      <c r="C230" s="2" t="s">
        <v>68</v>
      </c>
      <c r="D230" s="23"/>
      <c r="E230" s="23"/>
      <c r="F230" s="24"/>
      <c r="G230" s="23"/>
      <c r="H230" s="31"/>
      <c r="I230" s="23"/>
      <c r="J230" s="23"/>
    </row>
    <row r="231" spans="1:10">
      <c r="A231" s="39" t="s">
        <v>111</v>
      </c>
      <c r="B231" s="39" t="s">
        <v>64</v>
      </c>
      <c r="C231" s="2" t="s">
        <v>66</v>
      </c>
      <c r="D231" s="23">
        <f>SUM(D232:D233)</f>
        <v>11614.6</v>
      </c>
      <c r="E231" s="23">
        <f t="shared" ref="E231" si="210">SUM(E232:E233)</f>
        <v>0</v>
      </c>
      <c r="F231" s="24">
        <f t="shared" ref="F231" si="211">SUM(F232:F233)</f>
        <v>0</v>
      </c>
      <c r="G231" s="23">
        <f t="shared" ref="G231" si="212">SUM(G232:G233)</f>
        <v>0</v>
      </c>
      <c r="H231" s="31">
        <f t="shared" ref="H231" si="213">SUM(H232:H233)</f>
        <v>0</v>
      </c>
      <c r="I231" s="23">
        <f t="shared" ref="I231" si="214">SUM(I232:I233)</f>
        <v>0</v>
      </c>
      <c r="J231" s="23">
        <f t="shared" ref="J231" si="215">SUM(J232:J233)</f>
        <v>0</v>
      </c>
    </row>
    <row r="232" spans="1:10">
      <c r="A232" s="40"/>
      <c r="B232" s="40"/>
      <c r="C232" s="2" t="s">
        <v>67</v>
      </c>
      <c r="D232" s="23">
        <v>11614.6</v>
      </c>
      <c r="E232" s="23">
        <v>0</v>
      </c>
      <c r="F232" s="24">
        <v>0</v>
      </c>
      <c r="G232" s="23">
        <v>0</v>
      </c>
      <c r="H232" s="31">
        <v>0</v>
      </c>
      <c r="I232" s="23">
        <v>0</v>
      </c>
      <c r="J232" s="23">
        <v>0</v>
      </c>
    </row>
    <row r="233" spans="1:10" ht="30">
      <c r="A233" s="41"/>
      <c r="B233" s="41"/>
      <c r="C233" s="11" t="s">
        <v>68</v>
      </c>
      <c r="D233" s="3"/>
      <c r="E233" s="3"/>
      <c r="F233" s="13"/>
      <c r="G233" s="3"/>
      <c r="H233" s="33"/>
      <c r="I233" s="3"/>
      <c r="J233" s="3"/>
    </row>
  </sheetData>
  <mergeCells count="144">
    <mergeCell ref="E1:J2"/>
    <mergeCell ref="A180:A182"/>
    <mergeCell ref="B180:B182"/>
    <mergeCell ref="A132:A134"/>
    <mergeCell ref="A135:A137"/>
    <mergeCell ref="B135:B137"/>
    <mergeCell ref="A99:A101"/>
    <mergeCell ref="B99:B101"/>
    <mergeCell ref="A141:A143"/>
    <mergeCell ref="B141:B143"/>
    <mergeCell ref="A144:A146"/>
    <mergeCell ref="B144:B146"/>
    <mergeCell ref="A147:A149"/>
    <mergeCell ref="B147:B149"/>
    <mergeCell ref="A162:A164"/>
    <mergeCell ref="B162:B164"/>
    <mergeCell ref="A129:A131"/>
    <mergeCell ref="B174:B176"/>
    <mergeCell ref="A174:A179"/>
    <mergeCell ref="B177:B179"/>
    <mergeCell ref="B132:B134"/>
    <mergeCell ref="A138:A140"/>
    <mergeCell ref="B138:B140"/>
    <mergeCell ref="A126:A128"/>
    <mergeCell ref="B126:B128"/>
    <mergeCell ref="F4:J4"/>
    <mergeCell ref="A96:A98"/>
    <mergeCell ref="B96:B98"/>
    <mergeCell ref="B156:B158"/>
    <mergeCell ref="A159:A161"/>
    <mergeCell ref="B159:B161"/>
    <mergeCell ref="B165:B167"/>
    <mergeCell ref="A165:A173"/>
    <mergeCell ref="B171:B173"/>
    <mergeCell ref="B129:B131"/>
    <mergeCell ref="A156:A158"/>
    <mergeCell ref="A150:A152"/>
    <mergeCell ref="B150:B152"/>
    <mergeCell ref="A153:A155"/>
    <mergeCell ref="B153:B155"/>
    <mergeCell ref="B168:B170"/>
    <mergeCell ref="B90:B92"/>
    <mergeCell ref="A90:A95"/>
    <mergeCell ref="B78:B80"/>
    <mergeCell ref="B81:B83"/>
    <mergeCell ref="B57:B59"/>
    <mergeCell ref="B93:B95"/>
    <mergeCell ref="A87:A89"/>
    <mergeCell ref="B87:B89"/>
    <mergeCell ref="A78:A86"/>
    <mergeCell ref="B84:B86"/>
    <mergeCell ref="A102:A104"/>
    <mergeCell ref="B102:B104"/>
    <mergeCell ref="A105:A107"/>
    <mergeCell ref="B105:B107"/>
    <mergeCell ref="B123:B125"/>
    <mergeCell ref="A117:A125"/>
    <mergeCell ref="B117:B119"/>
    <mergeCell ref="A108:A110"/>
    <mergeCell ref="B108:B110"/>
    <mergeCell ref="A111:A113"/>
    <mergeCell ref="B111:B113"/>
    <mergeCell ref="A114:A116"/>
    <mergeCell ref="B120:B122"/>
    <mergeCell ref="B114:B116"/>
    <mergeCell ref="A54:A56"/>
    <mergeCell ref="B54:B56"/>
    <mergeCell ref="A63:A65"/>
    <mergeCell ref="B66:B68"/>
    <mergeCell ref="A66:A71"/>
    <mergeCell ref="B69:B71"/>
    <mergeCell ref="A72:A74"/>
    <mergeCell ref="B72:B74"/>
    <mergeCell ref="A75:A77"/>
    <mergeCell ref="B75:B77"/>
    <mergeCell ref="B63:B65"/>
    <mergeCell ref="A57:A59"/>
    <mergeCell ref="A60:A62"/>
    <mergeCell ref="B60:B62"/>
    <mergeCell ref="A12:A14"/>
    <mergeCell ref="B12:B14"/>
    <mergeCell ref="B15:B17"/>
    <mergeCell ref="A15:A20"/>
    <mergeCell ref="B18:B20"/>
    <mergeCell ref="A51:A53"/>
    <mergeCell ref="B51:B53"/>
    <mergeCell ref="A7:A8"/>
    <mergeCell ref="B7:B8"/>
    <mergeCell ref="E3:J3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D7:J7"/>
    <mergeCell ref="A21:A26"/>
    <mergeCell ref="B24:B26"/>
    <mergeCell ref="A27:A29"/>
    <mergeCell ref="C7:C8"/>
    <mergeCell ref="A9:A11"/>
    <mergeCell ref="B9:B11"/>
    <mergeCell ref="A5:J5"/>
    <mergeCell ref="A228:A230"/>
    <mergeCell ref="B228:B230"/>
    <mergeCell ref="A231:A233"/>
    <mergeCell ref="B231:B233"/>
    <mergeCell ref="A216:A218"/>
    <mergeCell ref="B216:B218"/>
    <mergeCell ref="A219:A221"/>
    <mergeCell ref="B219:B221"/>
    <mergeCell ref="A222:A224"/>
    <mergeCell ref="B222:B224"/>
    <mergeCell ref="A225:A227"/>
    <mergeCell ref="B225:B227"/>
    <mergeCell ref="A204:A206"/>
    <mergeCell ref="B204:B206"/>
    <mergeCell ref="B207:B209"/>
    <mergeCell ref="A207:A212"/>
    <mergeCell ref="B210:B212"/>
    <mergeCell ref="A213:A215"/>
    <mergeCell ref="B213:B215"/>
    <mergeCell ref="A183:A185"/>
    <mergeCell ref="B183:B185"/>
    <mergeCell ref="A186:A188"/>
    <mergeCell ref="B186:B188"/>
    <mergeCell ref="B189:B191"/>
    <mergeCell ref="A189:A194"/>
    <mergeCell ref="B192:B194"/>
    <mergeCell ref="A198:A200"/>
    <mergeCell ref="B198:B200"/>
    <mergeCell ref="A201:A203"/>
    <mergeCell ref="B201:B203"/>
    <mergeCell ref="A195:A197"/>
    <mergeCell ref="B195:B19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2018-06-25T08:36:17Z</dcterms:modified>
</cp:coreProperties>
</file>