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2975" windowHeight="11280" activeTab="0"/>
  </bookViews>
  <sheets>
    <sheet name="Приложение 3" sheetId="1" r:id="rId1"/>
    <sheet name="приложение 4" sheetId="2" r:id="rId2"/>
    <sheet name="Лист3" sheetId="3" r:id="rId3"/>
  </sheets>
  <externalReferences>
    <externalReference r:id="rId6"/>
  </externalReferences>
  <definedNames>
    <definedName name="_xlnm.Print_Area" localSheetId="0">'Приложение 3'!$A$1:$L$132</definedName>
  </definedNames>
  <calcPr fullCalcOnLoad="1"/>
</workbook>
</file>

<file path=xl/sharedStrings.xml><?xml version="1.0" encoding="utf-8"?>
<sst xmlns="http://schemas.openxmlformats.org/spreadsheetml/2006/main" count="353" uniqueCount="160">
  <si>
    <t>Статус</t>
  </si>
  <si>
    <t>2014г.</t>
  </si>
  <si>
    <t>2015г.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</si>
  <si>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</si>
  <si>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</si>
  <si>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</si>
  <si>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</si>
  <si>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</si>
  <si>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</si>
  <si>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</si>
  <si>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</si>
  <si>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</si>
  <si>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</si>
  <si>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</si>
  <si>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</si>
  <si>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</si>
  <si>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</si>
  <si>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</si>
  <si>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</si>
  <si>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</si>
  <si>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</si>
  <si>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</si>
  <si>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</si>
  <si>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</si>
  <si>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</si>
  <si>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</si>
  <si>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</si>
  <si>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</si>
  <si>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</si>
  <si>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</si>
  <si>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</si>
  <si>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</si>
  <si>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</si>
  <si>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</si>
  <si>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</si>
  <si>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</si>
  <si>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</si>
  <si>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</si>
  <si>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</si>
  <si>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</si>
  <si>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</si>
  <si>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Основное мероприятие 2.6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</si>
  <si>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</si>
  <si>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</si>
  <si>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3.3</t>
  </si>
  <si>
    <t>Разработка нормативов градостроительного проектирования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</si>
  <si>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</si>
  <si>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Источник финансирования</t>
  </si>
  <si>
    <t>Ответственный исполнитель, соисполнители, заказчик - координатор</t>
  </si>
  <si>
    <t>Код бюджетной классификации</t>
  </si>
  <si>
    <t>ГРБС</t>
  </si>
  <si>
    <t>Рз, Пр</t>
  </si>
  <si>
    <t>ЦСР</t>
  </si>
  <si>
    <t>ВР</t>
  </si>
  <si>
    <t>Подготовка и перевод на природный газ муницпального жилищного фонда</t>
  </si>
  <si>
    <t>2018г.</t>
  </si>
  <si>
    <t>Приложение № 4 к Программе</t>
  </si>
  <si>
    <t xml:space="preserve">             администрации МР "Княжпогостский" </t>
  </si>
  <si>
    <t>03 1 00 00000</t>
  </si>
  <si>
    <t>03 0 00 00000</t>
  </si>
  <si>
    <t>03 1 1В 00000</t>
  </si>
  <si>
    <t>03 1 1Г 00000</t>
  </si>
  <si>
    <t>03 1 1И 00000</t>
  </si>
  <si>
    <t>03 2 00 00000</t>
  </si>
  <si>
    <t>03 2 2В 00000</t>
  </si>
  <si>
    <t>03 3 00 00000</t>
  </si>
  <si>
    <t>03 3 3А 00000</t>
  </si>
  <si>
    <t>923, 963</t>
  </si>
  <si>
    <t>местный б-т</t>
  </si>
  <si>
    <t>ср-ва респ. б-та</t>
  </si>
  <si>
    <t>ср-ва фед. б-та</t>
  </si>
  <si>
    <t>Основное мероприятие 2.7</t>
  </si>
  <si>
    <t>Приведение в нормативное состояние канализкационных и иженерных сетей, находящихся в муниципальной собственности</t>
  </si>
  <si>
    <t>03 2 2Д 00000</t>
  </si>
  <si>
    <t>Содержание муниципального жилищного фонда</t>
  </si>
  <si>
    <t>Приложение № 5 к Программе</t>
  </si>
  <si>
    <t xml:space="preserve">РЕСУРСНОЕ ОБЕСПЕЧЕНИЕ И ПРОГНОЗНАЯ (СПРАВОЧНАЯ) ОЦЕНКА РАСХОДОВ ФЕДЕРАЛЬНОГО
БЮДЖЕТА, РЕСПУБЛИКАНСКОГО БЮДЖЕТА РЕСПУБЛИКИ КОМИ, БЮДЖЕТА МО МР "КНЯЖПОГОСТСКИЙ" И ЮРИДИЧЕСКИХ ЛИЦ НА РЕАЛИЗАЦИЮ ЦЕЛЕЙ МУНИЦИПАЛЬНОЙ ПРОГРАММЫ, (ТЫС. РУБ.)
</t>
  </si>
  <si>
    <t>Приложение № 3 к постановлению</t>
  </si>
  <si>
    <t>Предоставление земельных участков отдельным категориям граждан</t>
  </si>
  <si>
    <t>Расходы (тыс.руб.), годы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</si>
  <si>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 II этап 2014-2015г., III этап 2015-2016г.,  IV этап 2016-2017г., V этап 2017г. (до 1 сентября 2017 г.))</t>
  </si>
  <si>
    <t>Основное мероприятие 2.8</t>
  </si>
  <si>
    <t>2019г.</t>
  </si>
  <si>
    <t>Оценка расходов (тыс. руб.), года</t>
  </si>
  <si>
    <t>2016г.</t>
  </si>
  <si>
    <t>Подпрограмма 4</t>
  </si>
  <si>
    <t>Формирование городской среды</t>
  </si>
  <si>
    <t>Основное мероприятие 4.1</t>
  </si>
  <si>
    <t>Реализация проектов по формированию городской среды</t>
  </si>
  <si>
    <t>14-18</t>
  </si>
  <si>
    <r>
      <t xml:space="preserve"> </t>
    </r>
    <r>
      <rPr>
        <sz val="12"/>
        <color indexed="8"/>
        <rFont val="Times New Roman"/>
        <family val="1"/>
      </rPr>
      <t xml:space="preserve">    Приложение № 3 </t>
    </r>
  </si>
  <si>
    <t xml:space="preserve">к постановлению администрации </t>
  </si>
  <si>
    <t xml:space="preserve">МР "Княжпогостский" </t>
  </si>
  <si>
    <t>РЕСУРСНОЕ ОБЕСПЕЧЕНИЕ РЕАЛИЗАЦИИ МУНИЦИПАЛЬНОЙ ПРОГРАММЫ ЗА СЧЕТ СРЕДСТВ</t>
  </si>
  <si>
    <t xml:space="preserve">ФЕДЕРАЛЬНОГО БЮДЖЕТА, РЕСПУБЛИКАНСКОГО БЮДЖЕТА РЕСПУБЛИКИ КОМИ, БЮДЖЕТА </t>
  </si>
  <si>
    <t>МО МР "КНЯЖПОГОСТСКИЙ" (ТЫС. РУБ.)</t>
  </si>
  <si>
    <t>03 1 1А 09502</t>
  </si>
  <si>
    <t>03 1 1Б S9601</t>
  </si>
  <si>
    <r>
      <t>Исполнитель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</t>
    </r>
  </si>
  <si>
    <r>
      <t>Исполнители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ресурсами; администрации поселений МР "Княжпогостский"</t>
    </r>
  </si>
  <si>
    <r>
      <t>Исполнители</t>
    </r>
    <r>
      <rPr>
        <sz val="6.5"/>
        <color indexed="8"/>
        <rFont val="Times New Roman"/>
        <family val="1"/>
      </rPr>
      <t xml:space="preserve"> - управление муниципальным имуществом, землями и природными ресурсами; отдел жилищно-коммунального хозяйства</t>
    </r>
  </si>
  <si>
    <r>
      <t>Исполнитель</t>
    </r>
    <r>
      <rPr>
        <sz val="6.5"/>
        <color indexed="8"/>
        <rFont val="Times New Roman"/>
        <family val="1"/>
      </rPr>
      <t xml:space="preserve"> – управление муниципальным имуществом, землями и природными ресурсами</t>
    </r>
  </si>
  <si>
    <r>
      <t xml:space="preserve">Исполнитель </t>
    </r>
    <r>
      <rPr>
        <sz val="6.5"/>
        <color indexed="8"/>
        <rFont val="Times New Roman"/>
        <family val="1"/>
      </rPr>
      <t xml:space="preserve"> - администрации поселений</t>
    </r>
  </si>
  <si>
    <t>Подготовка и перевод на природный газ муниципального жилищного фонда</t>
  </si>
  <si>
    <t>Приведение в нормативное состояние канализационных и инженерных сетей, находящихся в муниципальной собственности</t>
  </si>
  <si>
    <t xml:space="preserve">03 1 1А 00000    03 1 1А 09502    03 1 1А 09602  03 1 1А 09603   03 1 1А S9602 </t>
  </si>
  <si>
    <t>03 4 00 00000</t>
  </si>
  <si>
    <t>1365,089     12285,799</t>
  </si>
  <si>
    <t>8084                                                       1911,3</t>
  </si>
  <si>
    <t>5861,7           3380,4</t>
  </si>
  <si>
    <t>987,1                          344,2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</si>
  <si>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</si>
  <si>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</si>
  <si>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3 351,20                4 192,30         </t>
  </si>
  <si>
    <t>2020г.</t>
  </si>
  <si>
    <t>Основное мероприятие 1.11</t>
  </si>
  <si>
    <t>Снос аварийных  домов, расселённых по программе переселения граждан из ветхого и аварийного жилищного фонда</t>
  </si>
  <si>
    <t>Реализация народных проектов в сфере благоустройства</t>
  </si>
  <si>
    <t xml:space="preserve">Разработка документации по планировке территории муниципального района </t>
  </si>
  <si>
    <t>2020г</t>
  </si>
  <si>
    <r>
      <t>Исполнители-</t>
    </r>
    <r>
      <rPr>
        <sz val="6.5"/>
        <color indexed="8"/>
        <rFont val="Times New Roman"/>
        <family val="1"/>
      </rPr>
      <t>администрации поселений МР "Княжпогостский"</t>
    </r>
  </si>
  <si>
    <t>Основное мероприятие 2.9</t>
  </si>
  <si>
    <t>Разработка и утверждение схемводоснабжения, водоотведения</t>
  </si>
  <si>
    <t>Основное мероприятие 3.4</t>
  </si>
  <si>
    <t>Осуществление полномочий в области градостроительной деятельности</t>
  </si>
  <si>
    <r>
      <t>Исполнитель</t>
    </r>
    <r>
      <rPr>
        <sz val="6.5"/>
        <color indexed="8"/>
        <rFont val="Times New Roman"/>
        <family val="1"/>
      </rPr>
      <t xml:space="preserve"> - УМИЗиПР</t>
    </r>
  </si>
  <si>
    <t>Исполнители -  Управление архитектуры, строительства, ЖКиД хозяйства; управление  муниципальным имуществом, землями и природными ресурсами; администрации поселений МР "Княжпогостский"</t>
  </si>
  <si>
    <t>Исполнитель - Управление архитектуры, строительства, ЖКиД хозяйства; управление муниципальным имуществом, землями и природными ресурсами</t>
  </si>
  <si>
    <t>Исполнители - Управление архитектуры, строительства, ЖКиД хозяйства; отдел социально-экономического развития, предпринимательства и потребительского рынка</t>
  </si>
  <si>
    <t>Исполнители - Управление архитектуры, строительства, ЖКиД хозяйства; администрации поселений МР «Княжпогостский»</t>
  </si>
  <si>
    <t>Исполнитель - Управление архитектуры, строительства, ЖКиД хозяйства</t>
  </si>
  <si>
    <t>Исполнители -  , Управление архитектуры, строительства, ЖКиД хозяйства;  управление  муниципальным имуществом, землями и природными ресурсами; ; отдел социально-экономического развития и потребительского рынка; Управление образованием, администрации поселений МР "Княжпогостский"</t>
  </si>
  <si>
    <t xml:space="preserve"> Исполнители -  Отдел жилищно-коммунального хозяйства УАСЖКиДХ; Управление архитектуры, строительства, ЖКиД хозяйства;  управление  муниципальным имуществом, землями и природными ресурсами; Управление образования; администрации поселений МР "Княжпогостский"</t>
  </si>
  <si>
    <t>Исполнители - Отдел жилищно-коммунального хозяйства УАСЖКиДХ; администрации поселений МР "Княжпогостский"</t>
  </si>
  <si>
    <t>Исполнители -   Отдел жилищно-коммунального хозяйства УАСЖКиДХ; Управление архитектуры, строительства, ЖКиД хозяйства;  управление  муниципальным имуществом, землями и природными ресурсами;  отдел социально-экономического развития и потребительского рынка; администрации поселений МР "Княжпогостский"</t>
  </si>
  <si>
    <t>Исполнитель  - Отдел жилищно-коммунального хозяйства УАСЖКиДХ</t>
  </si>
  <si>
    <t>Исполнитель - Отдел жилищно-коммунального хозяйства УАСЖКиДХ</t>
  </si>
  <si>
    <t>Исполнитель -  Отдел жилищно-коммунального хозяйства УАСЖКиДХ; администрация городского поселения "Емва" «Княжпогостский»</t>
  </si>
  <si>
    <t>Исполнитель - Отдел жилищно-коммунального хозяйства УАСЖКиДХ; администрация городского поселения "Емва"</t>
  </si>
  <si>
    <t>Разработка и утверждение схем водоснабжения, водоотведения</t>
  </si>
  <si>
    <t>03 1 1Д 00000 03 1 1Д 51350 03 1 1Д 51760</t>
  </si>
  <si>
    <t>03 2 2И 00000</t>
  </si>
  <si>
    <t>03 3 3Г 00502</t>
  </si>
  <si>
    <t>03 4 1А 85550    03 4 1A R5550</t>
  </si>
  <si>
    <t>Модернизация и ремонт коммунальных систем инженерной инфраструктуры и другого имущества</t>
  </si>
  <si>
    <t>Основное мероприятие 2.10</t>
  </si>
  <si>
    <t>Содержание объектов муниципальной собственности</t>
  </si>
  <si>
    <t>03 1 1Е 73030  03 1 1Е R0820   0 31 1К R0820</t>
  </si>
  <si>
    <t>03 1 1М 64571</t>
  </si>
  <si>
    <t>03 2 2А 64509</t>
  </si>
  <si>
    <t>Приведение в нормативное состояние канализационных и инженерных сетей</t>
  </si>
  <si>
    <t>03 2 2E 00000 03 2 2Е S2480</t>
  </si>
  <si>
    <t>03 2 2Ж 00000 03 2 2Ж 64572</t>
  </si>
  <si>
    <r>
      <t>Исполнитель</t>
    </r>
    <r>
      <rPr>
        <sz val="6.5"/>
        <color indexed="8"/>
        <rFont val="Times New Roman"/>
        <family val="1"/>
      </rPr>
      <t xml:space="preserve"> - УМИЗиПР, УАСЖКиДХ</t>
    </r>
  </si>
  <si>
    <t>03 2 2К 00000</t>
  </si>
  <si>
    <t>744,804                                            744,804</t>
  </si>
  <si>
    <r>
      <t xml:space="preserve">Исполнитель </t>
    </r>
    <r>
      <rPr>
        <sz val="6.5"/>
        <color indexed="8"/>
        <rFont val="Times New Roman"/>
        <family val="1"/>
      </rPr>
      <t xml:space="preserve"> - сотрудник АМР "Княжпогостский", ответственный за данное направление, Управление образования, УМИЗ и ПР</t>
    </r>
  </si>
  <si>
    <t>8300,974  1042,837    724,400       370,208      6163,529</t>
  </si>
  <si>
    <t xml:space="preserve">от    19 июня 2018г. №239    </t>
  </si>
  <si>
    <t xml:space="preserve">                   от 19 июня2018г. №239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</si>
</sst>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6.5"/>
      <color indexed="8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i/>
      <u val="single"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7"/>
      <color indexed="8"/>
      <name val="Times New Roman"/>
      <family val="1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6.5"/>
      <color rgb="FF000000"/>
      <name val="Times New Roman"/>
      <family val="1"/>
    </font>
    <font>
      <sz val="6.5"/>
      <color rgb="FF000000"/>
      <name val="Times New Roman"/>
      <family val="1"/>
    </font>
    <font>
      <b/>
      <i/>
      <u val="single"/>
      <sz val="6.5"/>
      <color rgb="FF000000"/>
      <name val="Times New Roman"/>
      <family val="1"/>
    </font>
    <font>
      <b/>
      <i/>
      <sz val="6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u val="single"/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8"/>
      <color rgb="FF000000"/>
      <name val="Calibri"/>
      <family val="2"/>
    </font>
    <font>
      <sz val="6.5"/>
      <color rgb="FF000000"/>
      <name val="Calibri"/>
      <family val="2"/>
    </font>
    <font>
      <b/>
      <i/>
      <sz val="7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2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176" fontId="5" fillId="38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0" borderId="12" xfId="0" applyFont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39" borderId="12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6" fillId="40" borderId="14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66" fillId="40" borderId="12" xfId="0" applyFont="1" applyFill="1" applyBorder="1" applyAlignment="1">
      <alignment vertical="center" wrapText="1"/>
    </xf>
    <xf numFmtId="0" fontId="67" fillId="40" borderId="12" xfId="0" applyFont="1" applyFill="1" applyBorder="1" applyAlignment="1">
      <alignment horizontal="center" vertical="center" wrapText="1"/>
    </xf>
    <xf numFmtId="4" fontId="65" fillId="37" borderId="12" xfId="0" applyNumberFormat="1" applyFont="1" applyFill="1" applyBorder="1" applyAlignment="1">
      <alignment horizontal="center" vertical="center"/>
    </xf>
    <xf numFmtId="4" fontId="65" fillId="37" borderId="12" xfId="0" applyNumberFormat="1" applyFont="1" applyFill="1" applyBorder="1" applyAlignment="1">
      <alignment horizontal="center" vertical="center" wrapText="1"/>
    </xf>
    <xf numFmtId="0" fontId="66" fillId="40" borderId="15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5" fillId="37" borderId="10" xfId="0" applyNumberFormat="1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5" fillId="37" borderId="12" xfId="0" applyFont="1" applyFill="1" applyBorder="1" applyAlignment="1">
      <alignment horizontal="center" vertical="center"/>
    </xf>
    <xf numFmtId="0" fontId="65" fillId="37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6" fillId="40" borderId="13" xfId="0" applyFont="1" applyFill="1" applyBorder="1" applyAlignment="1">
      <alignment horizontal="center" vertical="center" wrapText="1"/>
    </xf>
    <xf numFmtId="0" fontId="66" fillId="40" borderId="12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" fontId="3" fillId="0" borderId="0" xfId="0" applyNumberFormat="1" applyFont="1" applyAlignment="1">
      <alignment/>
    </xf>
    <xf numFmtId="49" fontId="67" fillId="0" borderId="12" xfId="0" applyNumberFormat="1" applyFont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 wrapText="1"/>
    </xf>
    <xf numFmtId="4" fontId="65" fillId="36" borderId="12" xfId="0" applyNumberFormat="1" applyFont="1" applyFill="1" applyBorder="1" applyAlignment="1">
      <alignment horizontal="center" vertical="center"/>
    </xf>
    <xf numFmtId="176" fontId="65" fillId="36" borderId="12" xfId="0" applyNumberFormat="1" applyFont="1" applyFill="1" applyBorder="1" applyAlignment="1">
      <alignment horizontal="center" vertical="center"/>
    </xf>
    <xf numFmtId="176" fontId="5" fillId="41" borderId="0" xfId="0" applyNumberFormat="1" applyFont="1" applyFill="1" applyAlignment="1">
      <alignment horizontal="right" vertical="center"/>
    </xf>
    <xf numFmtId="0" fontId="63" fillId="0" borderId="0" xfId="0" applyFont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" fontId="65" fillId="36" borderId="12" xfId="0" applyNumberFormat="1" applyFont="1" applyFill="1" applyBorder="1" applyAlignment="1">
      <alignment horizontal="center" vertical="center" wrapText="1"/>
    </xf>
    <xf numFmtId="0" fontId="65" fillId="4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2" fontId="65" fillId="37" borderId="12" xfId="0" applyNumberFormat="1" applyFont="1" applyFill="1" applyBorder="1" applyAlignment="1">
      <alignment horizontal="center" vertical="center"/>
    </xf>
    <xf numFmtId="176" fontId="12" fillId="42" borderId="10" xfId="0" applyNumberFormat="1" applyFont="1" applyFill="1" applyBorder="1" applyAlignment="1">
      <alignment horizontal="center" vertical="center"/>
    </xf>
    <xf numFmtId="4" fontId="65" fillId="42" borderId="12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76" fontId="13" fillId="42" borderId="10" xfId="0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6" fontId="5" fillId="41" borderId="0" xfId="0" applyNumberFormat="1" applyFont="1" applyFill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7" fillId="0" borderId="17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3" fillId="0" borderId="0" xfId="0" applyFont="1" applyAlignment="1">
      <alignment vertical="center" wrapText="1"/>
    </xf>
    <xf numFmtId="0" fontId="69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4" fontId="65" fillId="37" borderId="23" xfId="0" applyNumberFormat="1" applyFont="1" applyFill="1" applyBorder="1" applyAlignment="1">
      <alignment horizontal="center" vertical="center"/>
    </xf>
    <xf numFmtId="4" fontId="65" fillId="37" borderId="28" xfId="0" applyNumberFormat="1" applyFont="1" applyFill="1" applyBorder="1" applyAlignment="1">
      <alignment horizontal="center" vertical="center"/>
    </xf>
    <xf numFmtId="4" fontId="65" fillId="37" borderId="23" xfId="0" applyNumberFormat="1" applyFont="1" applyFill="1" applyBorder="1" applyAlignment="1">
      <alignment horizontal="center" vertical="center" wrapText="1"/>
    </xf>
    <xf numFmtId="4" fontId="65" fillId="37" borderId="29" xfId="0" applyNumberFormat="1" applyFont="1" applyFill="1" applyBorder="1" applyAlignment="1">
      <alignment horizontal="center" vertical="center" wrapText="1"/>
    </xf>
    <xf numFmtId="0" fontId="66" fillId="40" borderId="17" xfId="0" applyFont="1" applyFill="1" applyBorder="1" applyAlignment="1">
      <alignment horizontal="center" vertical="center" wrapText="1"/>
    </xf>
    <xf numFmtId="0" fontId="66" fillId="40" borderId="21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4" fillId="0" borderId="28" xfId="0" applyFont="1" applyBorder="1" applyAlignment="1">
      <alignment horizontal="center" vertical="center" wrapText="1"/>
    </xf>
    <xf numFmtId="0" fontId="65" fillId="42" borderId="23" xfId="0" applyFont="1" applyFill="1" applyBorder="1" applyAlignment="1">
      <alignment horizontal="center" vertical="center"/>
    </xf>
    <xf numFmtId="0" fontId="65" fillId="42" borderId="28" xfId="0" applyFont="1" applyFill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 wrapText="1"/>
    </xf>
    <xf numFmtId="0" fontId="65" fillId="37" borderId="28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6" fillId="40" borderId="17" xfId="0" applyFont="1" applyFill="1" applyBorder="1" applyAlignment="1">
      <alignment vertical="center" wrapText="1"/>
    </xf>
    <xf numFmtId="0" fontId="66" fillId="40" borderId="21" xfId="0" applyFont="1" applyFill="1" applyBorder="1" applyAlignment="1">
      <alignment vertical="center" wrapText="1"/>
    </xf>
    <xf numFmtId="0" fontId="67" fillId="0" borderId="17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49" fontId="67" fillId="0" borderId="17" xfId="0" applyNumberFormat="1" applyFont="1" applyBorder="1" applyAlignment="1">
      <alignment vertical="center" wrapText="1"/>
    </xf>
    <xf numFmtId="49" fontId="67" fillId="0" borderId="21" xfId="0" applyNumberFormat="1" applyFont="1" applyBorder="1" applyAlignment="1">
      <alignment vertical="center" wrapText="1"/>
    </xf>
    <xf numFmtId="49" fontId="67" fillId="41" borderId="17" xfId="0" applyNumberFormat="1" applyFont="1" applyFill="1" applyBorder="1" applyAlignment="1">
      <alignment vertical="center" wrapText="1"/>
    </xf>
    <xf numFmtId="49" fontId="67" fillId="41" borderId="21" xfId="0" applyNumberFormat="1" applyFont="1" applyFill="1" applyBorder="1" applyAlignment="1">
      <alignment vertical="center" wrapText="1"/>
    </xf>
    <xf numFmtId="0" fontId="70" fillId="36" borderId="23" xfId="0" applyFont="1" applyFill="1" applyBorder="1" applyAlignment="1">
      <alignment horizontal="center" vertical="center" wrapText="1"/>
    </xf>
    <xf numFmtId="0" fontId="70" fillId="36" borderId="26" xfId="0" applyFont="1" applyFill="1" applyBorder="1" applyAlignment="1">
      <alignment horizontal="center" vertical="center" wrapText="1"/>
    </xf>
    <xf numFmtId="0" fontId="71" fillId="43" borderId="23" xfId="0" applyFont="1" applyFill="1" applyBorder="1" applyAlignment="1">
      <alignment horizontal="center" vertical="center" wrapText="1"/>
    </xf>
    <xf numFmtId="0" fontId="71" fillId="43" borderId="26" xfId="0" applyFont="1" applyFill="1" applyBorder="1" applyAlignment="1">
      <alignment horizontal="center" vertical="center" wrapText="1"/>
    </xf>
    <xf numFmtId="0" fontId="71" fillId="43" borderId="15" xfId="0" applyFont="1" applyFill="1" applyBorder="1" applyAlignment="1">
      <alignment horizontal="center" vertical="center"/>
    </xf>
    <xf numFmtId="0" fontId="71" fillId="43" borderId="25" xfId="0" applyFont="1" applyFill="1" applyBorder="1" applyAlignment="1">
      <alignment horizontal="center" vertical="center"/>
    </xf>
    <xf numFmtId="0" fontId="71" fillId="43" borderId="13" xfId="0" applyFont="1" applyFill="1" applyBorder="1" applyAlignment="1">
      <alignment horizontal="center" vertical="center"/>
    </xf>
    <xf numFmtId="0" fontId="71" fillId="43" borderId="12" xfId="0" applyFont="1" applyFill="1" applyBorder="1" applyAlignment="1">
      <alignment horizontal="center" vertical="center"/>
    </xf>
    <xf numFmtId="0" fontId="72" fillId="36" borderId="23" xfId="0" applyFont="1" applyFill="1" applyBorder="1" applyAlignment="1">
      <alignment horizontal="center" vertical="center" wrapText="1"/>
    </xf>
    <xf numFmtId="0" fontId="72" fillId="36" borderId="26" xfId="0" applyFont="1" applyFill="1" applyBorder="1" applyAlignment="1">
      <alignment horizontal="center" vertical="center" wrapText="1"/>
    </xf>
    <xf numFmtId="0" fontId="66" fillId="40" borderId="17" xfId="0" applyFont="1" applyFill="1" applyBorder="1" applyAlignment="1">
      <alignment vertical="center"/>
    </xf>
    <xf numFmtId="0" fontId="66" fillId="40" borderId="21" xfId="0" applyFont="1" applyFill="1" applyBorder="1" applyAlignment="1">
      <alignment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3" fontId="74" fillId="36" borderId="23" xfId="0" applyNumberFormat="1" applyFont="1" applyFill="1" applyBorder="1" applyAlignment="1">
      <alignment horizontal="center" vertical="center" wrapText="1"/>
    </xf>
    <xf numFmtId="0" fontId="74" fillId="36" borderId="26" xfId="0" applyFont="1" applyFill="1" applyBorder="1" applyAlignment="1">
      <alignment horizontal="center" vertical="center" wrapText="1"/>
    </xf>
    <xf numFmtId="0" fontId="75" fillId="42" borderId="30" xfId="0" applyFont="1" applyFill="1" applyBorder="1" applyAlignment="1">
      <alignment horizontal="center" vertical="center"/>
    </xf>
    <xf numFmtId="0" fontId="75" fillId="42" borderId="28" xfId="0" applyFont="1" applyFill="1" applyBorder="1" applyAlignment="1">
      <alignment horizontal="center" vertical="center"/>
    </xf>
    <xf numFmtId="0" fontId="75" fillId="42" borderId="24" xfId="0" applyFont="1" applyFill="1" applyBorder="1" applyAlignment="1">
      <alignment horizontal="center" vertical="center"/>
    </xf>
    <xf numFmtId="180" fontId="74" fillId="36" borderId="23" xfId="0" applyNumberFormat="1" applyFont="1" applyFill="1" applyBorder="1" applyAlignment="1">
      <alignment horizontal="center" vertical="center" wrapText="1"/>
    </xf>
    <xf numFmtId="180" fontId="74" fillId="36" borderId="26" xfId="0" applyNumberFormat="1" applyFont="1" applyFill="1" applyBorder="1" applyAlignment="1">
      <alignment horizontal="center" vertical="center" wrapText="1"/>
    </xf>
    <xf numFmtId="0" fontId="65" fillId="42" borderId="24" xfId="0" applyFont="1" applyFill="1" applyBorder="1" applyAlignment="1">
      <alignment horizontal="center" vertical="center"/>
    </xf>
    <xf numFmtId="0" fontId="76" fillId="36" borderId="23" xfId="0" applyFont="1" applyFill="1" applyBorder="1" applyAlignment="1">
      <alignment horizontal="center" vertical="center"/>
    </xf>
    <xf numFmtId="0" fontId="76" fillId="36" borderId="24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5" fillId="37" borderId="30" xfId="0" applyFont="1" applyFill="1" applyBorder="1" applyAlignment="1">
      <alignment horizontal="center" vertical="center"/>
    </xf>
    <xf numFmtId="0" fontId="75" fillId="37" borderId="28" xfId="0" applyFont="1" applyFill="1" applyBorder="1" applyAlignment="1">
      <alignment horizontal="center" vertical="center"/>
    </xf>
    <xf numFmtId="0" fontId="75" fillId="37" borderId="24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78" fillId="37" borderId="23" xfId="0" applyFont="1" applyFill="1" applyBorder="1" applyAlignment="1">
      <alignment horizontal="center" vertical="center" wrapText="1"/>
    </xf>
    <xf numFmtId="0" fontId="78" fillId="37" borderId="28" xfId="0" applyFont="1" applyFill="1" applyBorder="1" applyAlignment="1">
      <alignment horizontal="center" vertical="center" wrapText="1"/>
    </xf>
    <xf numFmtId="0" fontId="78" fillId="37" borderId="26" xfId="0" applyFont="1" applyFill="1" applyBorder="1" applyAlignment="1">
      <alignment horizontal="center" vertical="center" wrapText="1"/>
    </xf>
    <xf numFmtId="179" fontId="73" fillId="37" borderId="23" xfId="0" applyNumberFormat="1" applyFont="1" applyFill="1" applyBorder="1" applyAlignment="1">
      <alignment horizontal="center" vertical="center" wrapText="1"/>
    </xf>
    <xf numFmtId="179" fontId="73" fillId="37" borderId="28" xfId="0" applyNumberFormat="1" applyFont="1" applyFill="1" applyBorder="1" applyAlignment="1">
      <alignment horizontal="center" vertical="center" wrapText="1"/>
    </xf>
    <xf numFmtId="179" fontId="73" fillId="37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96;&#1077;\&#1055;&#1056;&#1054;&#1043;&#1056;&#1040;&#1052;&#1052;&#1040;\&#1087;&#1088;&#1086;&#1075;&#1088;&#1072;&#1084;&#1084;&#1072;%20&#1088;&#1072;&#1079;&#1074;&#1080;&#1090;&#1080;&#1077;%20&#1078;&#1082;&#1093;\&#1055;&#1088;&#1086;&#1075;&#1088;&#1072;&#1084;&#1084;&#1072;%20&#8470;%203%20%20&#1080;%20&#1080;&#1079;&#1084;&#1077;&#1085;&#1077;&#1085;&#1080;&#1103;\&#1055;&#1088;&#1086;&#1075;&#1088;&#1072;&#1084;&#1084;&#1072;%20&#8470;%203%20%20&#1080;%20&#1080;&#1079;&#1084;&#1077;&#1085;&#1077;&#1085;&#1080;&#1103;\2017\&#1080;&#1102;&#1085;&#1100;%202017\&#1087;&#1088;&#1086;&#1075;&#1088;&#1072;&#1084;&#1084;&#107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A27" t="str">
            <v>Приведение в нормативное состояние канализационных и инженерных сетей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view="pageBreakPreview" zoomScale="110" zoomScaleNormal="115" zoomScaleSheetLayoutView="110" zoomScalePageLayoutView="23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:H3"/>
    </sheetView>
  </sheetViews>
  <sheetFormatPr defaultColWidth="9.140625" defaultRowHeight="15"/>
  <cols>
    <col min="1" max="1" width="15.57421875" style="4" customWidth="1"/>
    <col min="2" max="2" width="48.7109375" style="4" customWidth="1"/>
    <col min="3" max="3" width="12.8515625" style="4" customWidth="1"/>
    <col min="4" max="5" width="9.7109375" style="3" customWidth="1"/>
    <col min="6" max="6" width="9.7109375" style="5" customWidth="1"/>
    <col min="7" max="10" width="9.7109375" style="3" customWidth="1"/>
    <col min="11" max="11" width="1.421875" style="5" customWidth="1"/>
    <col min="12" max="12" width="9.7109375" style="6" customWidth="1"/>
    <col min="13" max="13" width="9.140625" style="1" customWidth="1"/>
    <col min="14" max="14" width="12.140625" style="1" bestFit="1" customWidth="1"/>
    <col min="15" max="16384" width="9.140625" style="1" customWidth="1"/>
  </cols>
  <sheetData>
    <row r="1" spans="1:12" ht="15">
      <c r="A1" s="7"/>
      <c r="B1" s="7"/>
      <c r="C1" s="7"/>
      <c r="D1" s="8"/>
      <c r="E1" s="122" t="s">
        <v>77</v>
      </c>
      <c r="F1" s="122"/>
      <c r="G1" s="122"/>
      <c r="H1" s="122"/>
      <c r="I1" s="33"/>
      <c r="J1" s="33"/>
      <c r="K1" s="9"/>
      <c r="L1" s="9"/>
    </row>
    <row r="2" spans="1:12" ht="15">
      <c r="A2" s="7"/>
      <c r="B2" s="7"/>
      <c r="C2" s="7"/>
      <c r="D2" s="8"/>
      <c r="E2" s="122" t="s">
        <v>57</v>
      </c>
      <c r="F2" s="122"/>
      <c r="G2" s="122"/>
      <c r="H2" s="122"/>
      <c r="I2" s="33"/>
      <c r="J2" s="33"/>
      <c r="K2" s="9"/>
      <c r="L2" s="9"/>
    </row>
    <row r="3" spans="1:12" ht="15">
      <c r="A3" s="7"/>
      <c r="B3" s="7"/>
      <c r="C3" s="7"/>
      <c r="D3" s="8"/>
      <c r="E3" s="123" t="s">
        <v>159</v>
      </c>
      <c r="F3" s="123"/>
      <c r="G3" s="123"/>
      <c r="H3" s="123"/>
      <c r="I3" s="78"/>
      <c r="J3" s="78"/>
      <c r="K3" s="9"/>
      <c r="L3" s="9"/>
    </row>
    <row r="4" spans="1:12" ht="15">
      <c r="A4" s="7"/>
      <c r="B4" s="7"/>
      <c r="C4" s="7"/>
      <c r="D4" s="8"/>
      <c r="E4" s="122" t="s">
        <v>75</v>
      </c>
      <c r="F4" s="122"/>
      <c r="G4" s="122"/>
      <c r="H4" s="122"/>
      <c r="I4" s="33"/>
      <c r="J4" s="33"/>
      <c r="K4" s="9"/>
      <c r="L4" s="9"/>
    </row>
    <row r="5" spans="1:12" ht="40.5" customHeight="1">
      <c r="A5" s="10"/>
      <c r="B5" s="124" t="s">
        <v>76</v>
      </c>
      <c r="C5" s="124"/>
      <c r="D5" s="125"/>
      <c r="E5" s="125"/>
      <c r="F5" s="125"/>
      <c r="G5" s="125"/>
      <c r="H5" s="11"/>
      <c r="I5" s="11"/>
      <c r="J5" s="11"/>
      <c r="K5" s="12"/>
      <c r="L5" s="11"/>
    </row>
    <row r="6" spans="1:12" ht="18.75" customHeight="1">
      <c r="A6" s="126" t="s">
        <v>0</v>
      </c>
      <c r="B6" s="128" t="s">
        <v>46</v>
      </c>
      <c r="C6" s="128" t="s">
        <v>47</v>
      </c>
      <c r="D6" s="130" t="s">
        <v>83</v>
      </c>
      <c r="E6" s="130"/>
      <c r="F6" s="130"/>
      <c r="G6" s="130"/>
      <c r="H6" s="130"/>
      <c r="I6" s="130"/>
      <c r="J6" s="130"/>
      <c r="K6" s="13"/>
      <c r="L6" s="14"/>
    </row>
    <row r="7" spans="1:12" ht="33.75" customHeight="1">
      <c r="A7" s="127"/>
      <c r="B7" s="129"/>
      <c r="C7" s="129"/>
      <c r="D7" s="15" t="s">
        <v>1</v>
      </c>
      <c r="E7" s="15" t="s">
        <v>2</v>
      </c>
      <c r="F7" s="34" t="s">
        <v>84</v>
      </c>
      <c r="G7" s="15" t="s">
        <v>43</v>
      </c>
      <c r="H7" s="15" t="s">
        <v>55</v>
      </c>
      <c r="I7" s="15" t="s">
        <v>82</v>
      </c>
      <c r="J7" s="15" t="s">
        <v>114</v>
      </c>
      <c r="K7" s="13"/>
      <c r="L7" s="14"/>
    </row>
    <row r="8" spans="1:14" ht="15">
      <c r="A8" s="16">
        <v>1</v>
      </c>
      <c r="B8" s="16">
        <v>2</v>
      </c>
      <c r="C8" s="17">
        <v>3</v>
      </c>
      <c r="D8" s="18">
        <v>4</v>
      </c>
      <c r="E8" s="18">
        <v>5</v>
      </c>
      <c r="F8" s="35">
        <v>6</v>
      </c>
      <c r="G8" s="37">
        <v>7</v>
      </c>
      <c r="H8" s="18">
        <v>8</v>
      </c>
      <c r="I8" s="18">
        <v>9</v>
      </c>
      <c r="J8" s="18">
        <v>9</v>
      </c>
      <c r="K8" s="19"/>
      <c r="L8" s="20"/>
      <c r="N8" s="1" t="s">
        <v>89</v>
      </c>
    </row>
    <row r="9" spans="1:14" ht="15.75" customHeight="1">
      <c r="A9" s="100" t="s">
        <v>3</v>
      </c>
      <c r="B9" s="110" t="s">
        <v>4</v>
      </c>
      <c r="C9" s="21" t="s">
        <v>5</v>
      </c>
      <c r="D9" s="22">
        <f aca="true" t="shared" si="0" ref="D9:F12">SUM(D13,D61,D105)</f>
        <v>312270.07200000004</v>
      </c>
      <c r="E9" s="22">
        <f t="shared" si="0"/>
        <v>226888.16700000002</v>
      </c>
      <c r="F9" s="28">
        <f t="shared" si="0"/>
        <v>117810.05907999999</v>
      </c>
      <c r="G9" s="22">
        <f>G10+G11+G12</f>
        <v>32142.731</v>
      </c>
      <c r="H9" s="22">
        <f>SUM(H13,H61,H105,H125)</f>
        <v>17750.79682</v>
      </c>
      <c r="I9" s="22">
        <f>SUM(I10:I12)</f>
        <v>10313.188</v>
      </c>
      <c r="J9" s="22">
        <f>SUM(J10:J12)</f>
        <v>10389.887999999999</v>
      </c>
      <c r="K9" s="23"/>
      <c r="L9" s="24">
        <f>SUM(D9:J9)</f>
        <v>727564.9019000002</v>
      </c>
      <c r="N9" s="36">
        <f>SUM(D9:H9)</f>
        <v>706861.8259000002</v>
      </c>
    </row>
    <row r="10" spans="1:14" ht="18" customHeight="1">
      <c r="A10" s="101"/>
      <c r="B10" s="119"/>
      <c r="C10" s="25" t="s">
        <v>68</v>
      </c>
      <c r="D10" s="26">
        <f t="shared" si="0"/>
        <v>111588.48300000001</v>
      </c>
      <c r="E10" s="26">
        <f t="shared" si="0"/>
        <v>50562.012</v>
      </c>
      <c r="F10" s="26">
        <f t="shared" si="0"/>
        <v>25551.38565</v>
      </c>
      <c r="G10" s="26">
        <f>G14+G62+G106+G126</f>
        <v>9801.391</v>
      </c>
      <c r="H10" s="26">
        <f>SUM(H14,H62,H106,H126)</f>
        <v>8766.58882</v>
      </c>
      <c r="I10" s="26">
        <f aca="true" t="shared" si="1" ref="I10:J12">SUM(I14+I62+I106)</f>
        <v>1731.38</v>
      </c>
      <c r="J10" s="26">
        <f t="shared" si="1"/>
        <v>1731.38</v>
      </c>
      <c r="K10" s="23"/>
      <c r="L10" s="24">
        <f aca="true" t="shared" si="2" ref="L10:L73">SUM(D10:J10)</f>
        <v>209732.62047000002</v>
      </c>
      <c r="N10" s="36">
        <f aca="true" t="shared" si="3" ref="N10:N73">SUM(D10:H10)</f>
        <v>206269.86047</v>
      </c>
    </row>
    <row r="11" spans="1:14" ht="15">
      <c r="A11" s="101"/>
      <c r="B11" s="119"/>
      <c r="C11" s="25" t="s">
        <v>69</v>
      </c>
      <c r="D11" s="26">
        <f t="shared" si="0"/>
        <v>108468.186</v>
      </c>
      <c r="E11" s="26">
        <f t="shared" si="0"/>
        <v>84281.357</v>
      </c>
      <c r="F11" s="26">
        <f t="shared" si="0"/>
        <v>31914.22443</v>
      </c>
      <c r="G11" s="26">
        <f>G15+G63+G107+G127</f>
        <v>17404.236</v>
      </c>
      <c r="H11" s="26">
        <f>SUM(H15,H63,H107)</f>
        <v>3402.5</v>
      </c>
      <c r="I11" s="26">
        <f t="shared" si="1"/>
        <v>2827.2</v>
      </c>
      <c r="J11" s="26">
        <f t="shared" si="1"/>
        <v>2733.2</v>
      </c>
      <c r="K11" s="23"/>
      <c r="L11" s="24">
        <f t="shared" si="2"/>
        <v>251030.90343000003</v>
      </c>
      <c r="N11" s="36">
        <f t="shared" si="3"/>
        <v>245470.50343</v>
      </c>
    </row>
    <row r="12" spans="1:14" ht="15">
      <c r="A12" s="101"/>
      <c r="B12" s="119"/>
      <c r="C12" s="25" t="s">
        <v>70</v>
      </c>
      <c r="D12" s="26">
        <f t="shared" si="0"/>
        <v>92213.403</v>
      </c>
      <c r="E12" s="26">
        <f t="shared" si="0"/>
        <v>92044.798</v>
      </c>
      <c r="F12" s="26">
        <f t="shared" si="0"/>
        <v>60344.449</v>
      </c>
      <c r="G12" s="26">
        <f>G16+G64+G108+G128</f>
        <v>4937.104</v>
      </c>
      <c r="H12" s="26">
        <f>SUM(H16,H64,H108)</f>
        <v>5581.708</v>
      </c>
      <c r="I12" s="26">
        <f t="shared" si="1"/>
        <v>5754.608</v>
      </c>
      <c r="J12" s="26">
        <f t="shared" si="1"/>
        <v>5925.308</v>
      </c>
      <c r="K12" s="23"/>
      <c r="L12" s="24">
        <f t="shared" si="2"/>
        <v>266801.378</v>
      </c>
      <c r="N12" s="36">
        <f t="shared" si="3"/>
        <v>255121.462</v>
      </c>
    </row>
    <row r="13" spans="1:14" ht="13.5" customHeight="1">
      <c r="A13" s="100" t="s">
        <v>6</v>
      </c>
      <c r="B13" s="110" t="s">
        <v>7</v>
      </c>
      <c r="C13" s="21" t="s">
        <v>5</v>
      </c>
      <c r="D13" s="22">
        <f>SUM(D14:D16)</f>
        <v>272005.482</v>
      </c>
      <c r="E13" s="22">
        <f aca="true" t="shared" si="4" ref="E13:J13">SUM(E14:E16)</f>
        <v>218287.918</v>
      </c>
      <c r="F13" s="28">
        <f t="shared" si="4"/>
        <v>114893.87908</v>
      </c>
      <c r="G13" s="22">
        <f t="shared" si="4"/>
        <v>17229.278</v>
      </c>
      <c r="H13" s="22">
        <f t="shared" si="4"/>
        <v>10984.207999999999</v>
      </c>
      <c r="I13" s="22">
        <f>SUM(I14:I16)</f>
        <v>9881.808</v>
      </c>
      <c r="J13" s="22">
        <f t="shared" si="4"/>
        <v>9958.508</v>
      </c>
      <c r="K13" s="23"/>
      <c r="L13" s="24">
        <f t="shared" si="2"/>
        <v>653241.08108</v>
      </c>
      <c r="N13" s="36">
        <f t="shared" si="3"/>
        <v>633400.76508</v>
      </c>
    </row>
    <row r="14" spans="1:14" ht="15">
      <c r="A14" s="120"/>
      <c r="B14" s="119"/>
      <c r="C14" s="25" t="s">
        <v>68</v>
      </c>
      <c r="D14" s="26">
        <f>SUM(D18,D22,D26,D30,D34,D38,D42,D46,D50,D54)</f>
        <v>71623.893</v>
      </c>
      <c r="E14" s="26">
        <f aca="true" t="shared" si="5" ref="E14:J16">SUM(E18,E22,E26,E30,E34,E38,E42,E46,E50,E54)</f>
        <v>46376.402</v>
      </c>
      <c r="F14" s="26">
        <f t="shared" si="5"/>
        <v>23235.20565</v>
      </c>
      <c r="G14" s="26">
        <f t="shared" si="5"/>
        <v>7173.737</v>
      </c>
      <c r="H14" s="26">
        <f>SUM(H18,H22,H26,H30,H34,H38,H42,H46,H50,H54,H58)</f>
        <v>2600</v>
      </c>
      <c r="I14" s="26">
        <f t="shared" si="5"/>
        <v>1300</v>
      </c>
      <c r="J14" s="26">
        <f t="shared" si="5"/>
        <v>1300</v>
      </c>
      <c r="K14" s="23"/>
      <c r="L14" s="24">
        <f t="shared" si="2"/>
        <v>153609.23765</v>
      </c>
      <c r="N14" s="36">
        <f t="shared" si="3"/>
        <v>151009.23765</v>
      </c>
    </row>
    <row r="15" spans="1:14" ht="15">
      <c r="A15" s="120"/>
      <c r="B15" s="119"/>
      <c r="C15" s="25" t="s">
        <v>69</v>
      </c>
      <c r="D15" s="26">
        <f>SUM(D19,D23,D27,D31,D35,D39,D43,D47,D51,D55)</f>
        <v>108168.186</v>
      </c>
      <c r="E15" s="26">
        <f t="shared" si="5"/>
        <v>79866.71800000001</v>
      </c>
      <c r="F15" s="26">
        <f t="shared" si="5"/>
        <v>31314.22443</v>
      </c>
      <c r="G15" s="26">
        <f t="shared" si="5"/>
        <v>5118.437</v>
      </c>
      <c r="H15" s="26">
        <f t="shared" si="5"/>
        <v>2802.5</v>
      </c>
      <c r="I15" s="26">
        <f t="shared" si="5"/>
        <v>2827.2</v>
      </c>
      <c r="J15" s="26">
        <f t="shared" si="5"/>
        <v>2733.2</v>
      </c>
      <c r="K15" s="23"/>
      <c r="L15" s="24">
        <f>SUM(D15:J15)</f>
        <v>232830.46543000004</v>
      </c>
      <c r="N15" s="36">
        <f t="shared" si="3"/>
        <v>227270.06543000002</v>
      </c>
    </row>
    <row r="16" spans="1:14" ht="15">
      <c r="A16" s="121"/>
      <c r="B16" s="119"/>
      <c r="C16" s="25" t="s">
        <v>70</v>
      </c>
      <c r="D16" s="26">
        <f>SUM(D20,D24,D28,D32,D36,D40,D44,D48,D52,D56)</f>
        <v>92213.403</v>
      </c>
      <c r="E16" s="26">
        <f t="shared" si="5"/>
        <v>92044.798</v>
      </c>
      <c r="F16" s="26">
        <f t="shared" si="5"/>
        <v>60344.449</v>
      </c>
      <c r="G16" s="26">
        <f t="shared" si="5"/>
        <v>4937.104</v>
      </c>
      <c r="H16" s="26">
        <f t="shared" si="5"/>
        <v>5581.708</v>
      </c>
      <c r="I16" s="26">
        <f t="shared" si="5"/>
        <v>5754.608</v>
      </c>
      <c r="J16" s="26">
        <f t="shared" si="5"/>
        <v>5925.308</v>
      </c>
      <c r="K16" s="23"/>
      <c r="L16" s="24">
        <f t="shared" si="2"/>
        <v>266801.378</v>
      </c>
      <c r="N16" s="36">
        <f t="shared" si="3"/>
        <v>255121.462</v>
      </c>
    </row>
    <row r="17" spans="1:14" ht="15.75" customHeight="1">
      <c r="A17" s="94" t="s">
        <v>8</v>
      </c>
      <c r="B17" s="97" t="s">
        <v>9</v>
      </c>
      <c r="C17" s="21" t="s">
        <v>5</v>
      </c>
      <c r="D17" s="22">
        <f aca="true" t="shared" si="6" ref="D17:J17">SUM(D18:D20)</f>
        <v>217999.892</v>
      </c>
      <c r="E17" s="22">
        <f t="shared" si="6"/>
        <v>200518.99800000002</v>
      </c>
      <c r="F17" s="28">
        <f t="shared" si="6"/>
        <v>100247.17611</v>
      </c>
      <c r="G17" s="22">
        <f t="shared" si="6"/>
        <v>8300.974</v>
      </c>
      <c r="H17" s="22">
        <f t="shared" si="6"/>
        <v>0</v>
      </c>
      <c r="I17" s="22">
        <f>SUM(I18:I20)</f>
        <v>0</v>
      </c>
      <c r="J17" s="22">
        <f t="shared" si="6"/>
        <v>0</v>
      </c>
      <c r="K17" s="23"/>
      <c r="L17" s="22">
        <f t="shared" si="2"/>
        <v>527067.0401100001</v>
      </c>
      <c r="N17" s="36">
        <f t="shared" si="3"/>
        <v>527067.0401100001</v>
      </c>
    </row>
    <row r="18" spans="1:14" s="2" customFormat="1" ht="15">
      <c r="A18" s="117"/>
      <c r="B18" s="117"/>
      <c r="C18" s="27" t="s">
        <v>68</v>
      </c>
      <c r="D18" s="23">
        <v>39417.76</v>
      </c>
      <c r="E18" s="23">
        <f>11143.765+27653.917</f>
        <v>38797.682</v>
      </c>
      <c r="F18" s="23">
        <v>19316.87068</v>
      </c>
      <c r="G18" s="23">
        <f>370.208+6163.529</f>
        <v>6533.737</v>
      </c>
      <c r="H18" s="23">
        <v>0</v>
      </c>
      <c r="I18" s="23">
        <v>0</v>
      </c>
      <c r="J18" s="23">
        <v>0</v>
      </c>
      <c r="K18" s="23"/>
      <c r="L18" s="28">
        <f t="shared" si="2"/>
        <v>104066.04968</v>
      </c>
      <c r="N18" s="36">
        <f t="shared" si="3"/>
        <v>104066.04968</v>
      </c>
    </row>
    <row r="19" spans="1:14" ht="15">
      <c r="A19" s="117"/>
      <c r="B19" s="117"/>
      <c r="C19" s="29" t="s">
        <v>69</v>
      </c>
      <c r="D19" s="30">
        <v>102599.586</v>
      </c>
      <c r="E19" s="23">
        <f>13850.682+60154.336</f>
        <v>74005.01800000001</v>
      </c>
      <c r="F19" s="23">
        <v>23230.22443</v>
      </c>
      <c r="G19" s="23">
        <f>1042.837+724.4</f>
        <v>1767.237</v>
      </c>
      <c r="H19" s="23">
        <v>0</v>
      </c>
      <c r="I19" s="23">
        <v>0</v>
      </c>
      <c r="J19" s="23">
        <v>0</v>
      </c>
      <c r="K19" s="23"/>
      <c r="L19" s="22">
        <f t="shared" si="2"/>
        <v>201602.06543</v>
      </c>
      <c r="N19" s="36">
        <f t="shared" si="3"/>
        <v>201602.06543</v>
      </c>
    </row>
    <row r="20" spans="1:14" ht="18.75" customHeight="1">
      <c r="A20" s="117"/>
      <c r="B20" s="118"/>
      <c r="C20" s="29" t="s">
        <v>70</v>
      </c>
      <c r="D20" s="30">
        <v>75982.546</v>
      </c>
      <c r="E20" s="23">
        <f>31614.13+56102.168</f>
        <v>87716.298</v>
      </c>
      <c r="F20" s="23">
        <v>57700.081</v>
      </c>
      <c r="G20" s="23">
        <v>0</v>
      </c>
      <c r="H20" s="23">
        <v>0</v>
      </c>
      <c r="I20" s="23">
        <v>0</v>
      </c>
      <c r="J20" s="23">
        <v>0</v>
      </c>
      <c r="K20" s="23"/>
      <c r="L20" s="22">
        <f t="shared" si="2"/>
        <v>221398.925</v>
      </c>
      <c r="N20" s="36">
        <f t="shared" si="3"/>
        <v>221398.925</v>
      </c>
    </row>
    <row r="21" spans="1:14" ht="15.75" customHeight="1">
      <c r="A21" s="94" t="s">
        <v>10</v>
      </c>
      <c r="B21" s="97" t="s">
        <v>42</v>
      </c>
      <c r="C21" s="21" t="s">
        <v>5</v>
      </c>
      <c r="D21" s="22">
        <f aca="true" t="shared" si="7" ref="D21:J21">SUM(D22:D24)</f>
        <v>6652.84</v>
      </c>
      <c r="E21" s="22">
        <f t="shared" si="7"/>
        <v>5000</v>
      </c>
      <c r="F21" s="28">
        <f t="shared" si="7"/>
        <v>2364.38306</v>
      </c>
      <c r="G21" s="22">
        <f>SUM(G22:G24)</f>
        <v>0</v>
      </c>
      <c r="H21" s="22">
        <f t="shared" si="7"/>
        <v>0</v>
      </c>
      <c r="I21" s="22">
        <f>SUM(I22:I24)</f>
        <v>0</v>
      </c>
      <c r="J21" s="22">
        <f t="shared" si="7"/>
        <v>0</v>
      </c>
      <c r="K21" s="23"/>
      <c r="L21" s="22">
        <f t="shared" si="2"/>
        <v>14017.22306</v>
      </c>
      <c r="N21" s="36">
        <f t="shared" si="3"/>
        <v>14017.22306</v>
      </c>
    </row>
    <row r="22" spans="1:14" ht="15">
      <c r="A22" s="117"/>
      <c r="B22" s="117"/>
      <c r="C22" s="29" t="s">
        <v>68</v>
      </c>
      <c r="D22" s="30">
        <v>6652.84</v>
      </c>
      <c r="E22" s="23">
        <v>5000</v>
      </c>
      <c r="F22" s="23">
        <v>2364.38306</v>
      </c>
      <c r="G22" s="23">
        <v>0</v>
      </c>
      <c r="H22" s="23">
        <v>0</v>
      </c>
      <c r="I22" s="23">
        <v>0</v>
      </c>
      <c r="J22" s="23">
        <v>0</v>
      </c>
      <c r="K22" s="23"/>
      <c r="L22" s="22">
        <f t="shared" si="2"/>
        <v>14017.22306</v>
      </c>
      <c r="N22" s="36">
        <f t="shared" si="3"/>
        <v>14017.22306</v>
      </c>
    </row>
    <row r="23" spans="1:14" ht="15">
      <c r="A23" s="117"/>
      <c r="B23" s="117"/>
      <c r="C23" s="29" t="s">
        <v>69</v>
      </c>
      <c r="D23" s="30">
        <v>0</v>
      </c>
      <c r="E23" s="30">
        <v>0</v>
      </c>
      <c r="F23" s="23">
        <v>0</v>
      </c>
      <c r="G23" s="30">
        <v>0</v>
      </c>
      <c r="H23" s="30">
        <v>0</v>
      </c>
      <c r="I23" s="30">
        <v>0</v>
      </c>
      <c r="J23" s="30">
        <v>0</v>
      </c>
      <c r="K23" s="23"/>
      <c r="L23" s="22">
        <f t="shared" si="2"/>
        <v>0</v>
      </c>
      <c r="N23" s="36">
        <f t="shared" si="3"/>
        <v>0</v>
      </c>
    </row>
    <row r="24" spans="1:14" ht="15">
      <c r="A24" s="117"/>
      <c r="B24" s="117"/>
      <c r="C24" s="29" t="s">
        <v>70</v>
      </c>
      <c r="D24" s="30">
        <v>0</v>
      </c>
      <c r="E24" s="30">
        <v>0</v>
      </c>
      <c r="F24" s="23">
        <v>0</v>
      </c>
      <c r="G24" s="30">
        <v>0</v>
      </c>
      <c r="H24" s="30">
        <v>0</v>
      </c>
      <c r="I24" s="30">
        <v>0</v>
      </c>
      <c r="J24" s="30">
        <v>0</v>
      </c>
      <c r="K24" s="23"/>
      <c r="L24" s="22">
        <f t="shared" si="2"/>
        <v>0</v>
      </c>
      <c r="N24" s="36">
        <f t="shared" si="3"/>
        <v>0</v>
      </c>
    </row>
    <row r="25" spans="1:14" ht="14.25" customHeight="1">
      <c r="A25" s="94" t="s">
        <v>11</v>
      </c>
      <c r="B25" s="97" t="s">
        <v>12</v>
      </c>
      <c r="C25" s="21" t="s">
        <v>5</v>
      </c>
      <c r="D25" s="22">
        <f aca="true" t="shared" si="8" ref="D25:J25">SUM(D26:D28)</f>
        <v>600.99</v>
      </c>
      <c r="E25" s="22">
        <f t="shared" si="8"/>
        <v>514.463</v>
      </c>
      <c r="F25" s="28">
        <f t="shared" si="8"/>
        <v>637.98691</v>
      </c>
      <c r="G25" s="22">
        <f t="shared" si="8"/>
        <v>584</v>
      </c>
      <c r="H25" s="22">
        <f t="shared" si="8"/>
        <v>1200</v>
      </c>
      <c r="I25" s="22">
        <f>SUM(I26:I28)</f>
        <v>1200</v>
      </c>
      <c r="J25" s="22">
        <f t="shared" si="8"/>
        <v>1200</v>
      </c>
      <c r="K25" s="23"/>
      <c r="L25" s="22">
        <f t="shared" si="2"/>
        <v>5937.43991</v>
      </c>
      <c r="N25" s="36">
        <f t="shared" si="3"/>
        <v>3537.43991</v>
      </c>
    </row>
    <row r="26" spans="1:14" ht="15">
      <c r="A26" s="95"/>
      <c r="B26" s="98"/>
      <c r="C26" s="29" t="s">
        <v>68</v>
      </c>
      <c r="D26" s="30">
        <v>600.99</v>
      </c>
      <c r="E26" s="23">
        <v>514.463</v>
      </c>
      <c r="F26" s="23">
        <v>637.98691</v>
      </c>
      <c r="G26" s="23">
        <v>584</v>
      </c>
      <c r="H26" s="23">
        <v>1200</v>
      </c>
      <c r="I26" s="23">
        <v>1200</v>
      </c>
      <c r="J26" s="23">
        <v>1200</v>
      </c>
      <c r="K26" s="23"/>
      <c r="L26" s="22">
        <f t="shared" si="2"/>
        <v>5937.43991</v>
      </c>
      <c r="N26" s="36">
        <f t="shared" si="3"/>
        <v>3537.43991</v>
      </c>
    </row>
    <row r="27" spans="1:14" ht="15">
      <c r="A27" s="95"/>
      <c r="B27" s="98"/>
      <c r="C27" s="29" t="s">
        <v>69</v>
      </c>
      <c r="D27" s="30">
        <v>0</v>
      </c>
      <c r="E27" s="30">
        <v>0</v>
      </c>
      <c r="F27" s="23">
        <v>0</v>
      </c>
      <c r="G27" s="30">
        <v>0</v>
      </c>
      <c r="H27" s="30">
        <v>0</v>
      </c>
      <c r="I27" s="30">
        <v>0</v>
      </c>
      <c r="J27" s="30">
        <v>0</v>
      </c>
      <c r="K27" s="23"/>
      <c r="L27" s="22">
        <f t="shared" si="2"/>
        <v>0</v>
      </c>
      <c r="N27" s="36">
        <f t="shared" si="3"/>
        <v>0</v>
      </c>
    </row>
    <row r="28" spans="1:14" ht="14.25" customHeight="1">
      <c r="A28" s="95"/>
      <c r="B28" s="98"/>
      <c r="C28" s="29" t="s">
        <v>70</v>
      </c>
      <c r="D28" s="30">
        <v>0</v>
      </c>
      <c r="E28" s="30">
        <v>0</v>
      </c>
      <c r="F28" s="23">
        <v>0</v>
      </c>
      <c r="G28" s="30">
        <v>0</v>
      </c>
      <c r="H28" s="30">
        <v>0</v>
      </c>
      <c r="I28" s="30">
        <v>0</v>
      </c>
      <c r="J28" s="30">
        <v>0</v>
      </c>
      <c r="K28" s="23"/>
      <c r="L28" s="22">
        <f t="shared" si="2"/>
        <v>0</v>
      </c>
      <c r="N28" s="36">
        <f t="shared" si="3"/>
        <v>0</v>
      </c>
    </row>
    <row r="29" spans="1:14" ht="15.75" customHeight="1">
      <c r="A29" s="94" t="s">
        <v>13</v>
      </c>
      <c r="B29" s="97" t="s">
        <v>78</v>
      </c>
      <c r="C29" s="21" t="s">
        <v>5</v>
      </c>
      <c r="D29" s="22">
        <f aca="true" t="shared" si="9" ref="D29:J29">SUM(D30:D32)</f>
        <v>0</v>
      </c>
      <c r="E29" s="22">
        <f t="shared" si="9"/>
        <v>0</v>
      </c>
      <c r="F29" s="28">
        <f t="shared" si="9"/>
        <v>106.315</v>
      </c>
      <c r="G29" s="22">
        <f t="shared" si="9"/>
        <v>56</v>
      </c>
      <c r="H29" s="22">
        <f t="shared" si="9"/>
        <v>100</v>
      </c>
      <c r="I29" s="22">
        <f>SUM(I30:I32)</f>
        <v>100</v>
      </c>
      <c r="J29" s="22">
        <f t="shared" si="9"/>
        <v>100</v>
      </c>
      <c r="K29" s="23"/>
      <c r="L29" s="22">
        <f t="shared" si="2"/>
        <v>462.315</v>
      </c>
      <c r="N29" s="36">
        <f t="shared" si="3"/>
        <v>262.315</v>
      </c>
    </row>
    <row r="30" spans="1:14" ht="15">
      <c r="A30" s="95"/>
      <c r="B30" s="98"/>
      <c r="C30" s="29" t="s">
        <v>68</v>
      </c>
      <c r="D30" s="30">
        <v>0</v>
      </c>
      <c r="E30" s="23">
        <v>0</v>
      </c>
      <c r="F30" s="23">
        <v>106.315</v>
      </c>
      <c r="G30" s="23">
        <v>56</v>
      </c>
      <c r="H30" s="23">
        <v>100</v>
      </c>
      <c r="I30" s="23">
        <v>100</v>
      </c>
      <c r="J30" s="23">
        <v>100</v>
      </c>
      <c r="K30" s="23"/>
      <c r="L30" s="22">
        <f t="shared" si="2"/>
        <v>462.315</v>
      </c>
      <c r="N30" s="36">
        <f t="shared" si="3"/>
        <v>262.315</v>
      </c>
    </row>
    <row r="31" spans="1:14" ht="15">
      <c r="A31" s="95"/>
      <c r="B31" s="98"/>
      <c r="C31" s="29" t="s">
        <v>69</v>
      </c>
      <c r="D31" s="30">
        <v>0</v>
      </c>
      <c r="E31" s="30">
        <v>0</v>
      </c>
      <c r="F31" s="23">
        <v>0</v>
      </c>
      <c r="G31" s="30">
        <v>0</v>
      </c>
      <c r="H31" s="30">
        <v>0</v>
      </c>
      <c r="I31" s="30">
        <v>0</v>
      </c>
      <c r="J31" s="30">
        <v>0</v>
      </c>
      <c r="K31" s="23"/>
      <c r="L31" s="22">
        <f t="shared" si="2"/>
        <v>0</v>
      </c>
      <c r="N31" s="36">
        <f t="shared" si="3"/>
        <v>0</v>
      </c>
    </row>
    <row r="32" spans="1:14" ht="15">
      <c r="A32" s="95"/>
      <c r="B32" s="98"/>
      <c r="C32" s="29" t="s">
        <v>70</v>
      </c>
      <c r="D32" s="30">
        <v>0</v>
      </c>
      <c r="E32" s="30">
        <v>0</v>
      </c>
      <c r="F32" s="23">
        <v>0</v>
      </c>
      <c r="G32" s="30">
        <v>0</v>
      </c>
      <c r="H32" s="30">
        <v>0</v>
      </c>
      <c r="I32" s="30">
        <v>0</v>
      </c>
      <c r="J32" s="30">
        <v>0</v>
      </c>
      <c r="K32" s="23"/>
      <c r="L32" s="22">
        <f t="shared" si="2"/>
        <v>0</v>
      </c>
      <c r="N32" s="36">
        <f t="shared" si="3"/>
        <v>0</v>
      </c>
    </row>
    <row r="33" spans="1:14" ht="15.75" customHeight="1">
      <c r="A33" s="94" t="s">
        <v>14</v>
      </c>
      <c r="B33" s="97" t="s">
        <v>74</v>
      </c>
      <c r="C33" s="31" t="s">
        <v>5</v>
      </c>
      <c r="D33" s="32">
        <f aca="true" t="shared" si="10" ref="D33:J33">SUM(D34:D36)</f>
        <v>0</v>
      </c>
      <c r="E33" s="32">
        <f t="shared" si="10"/>
        <v>200</v>
      </c>
      <c r="F33" s="28">
        <f t="shared" si="10"/>
        <v>0</v>
      </c>
      <c r="G33" s="32">
        <f t="shared" si="10"/>
        <v>0</v>
      </c>
      <c r="H33" s="32">
        <f t="shared" si="10"/>
        <v>0</v>
      </c>
      <c r="I33" s="32">
        <f>SUM(I34:I36)</f>
        <v>0</v>
      </c>
      <c r="J33" s="32">
        <f t="shared" si="10"/>
        <v>0</v>
      </c>
      <c r="K33" s="23"/>
      <c r="L33" s="32">
        <f t="shared" si="2"/>
        <v>200</v>
      </c>
      <c r="N33" s="36">
        <f t="shared" si="3"/>
        <v>200</v>
      </c>
    </row>
    <row r="34" spans="1:14" ht="15">
      <c r="A34" s="95"/>
      <c r="B34" s="98"/>
      <c r="C34" s="29" t="s">
        <v>68</v>
      </c>
      <c r="D34" s="30">
        <v>0</v>
      </c>
      <c r="E34" s="23">
        <v>200</v>
      </c>
      <c r="F34" s="23">
        <v>0</v>
      </c>
      <c r="G34" s="30">
        <v>0</v>
      </c>
      <c r="H34" s="30">
        <v>0</v>
      </c>
      <c r="I34" s="30">
        <v>0</v>
      </c>
      <c r="J34" s="30">
        <v>0</v>
      </c>
      <c r="K34" s="23"/>
      <c r="L34" s="32">
        <f t="shared" si="2"/>
        <v>200</v>
      </c>
      <c r="N34" s="36">
        <f t="shared" si="3"/>
        <v>200</v>
      </c>
    </row>
    <row r="35" spans="1:14" ht="15">
      <c r="A35" s="95"/>
      <c r="B35" s="98"/>
      <c r="C35" s="29" t="s">
        <v>69</v>
      </c>
      <c r="D35" s="30">
        <v>0</v>
      </c>
      <c r="E35" s="30">
        <v>0</v>
      </c>
      <c r="F35" s="23">
        <v>0</v>
      </c>
      <c r="G35" s="30">
        <v>0</v>
      </c>
      <c r="H35" s="30">
        <v>0</v>
      </c>
      <c r="I35" s="30">
        <v>0</v>
      </c>
      <c r="J35" s="30">
        <v>0</v>
      </c>
      <c r="K35" s="23"/>
      <c r="L35" s="32">
        <f t="shared" si="2"/>
        <v>0</v>
      </c>
      <c r="N35" s="36">
        <f t="shared" si="3"/>
        <v>0</v>
      </c>
    </row>
    <row r="36" spans="1:14" ht="15">
      <c r="A36" s="95"/>
      <c r="B36" s="98"/>
      <c r="C36" s="29" t="s">
        <v>70</v>
      </c>
      <c r="D36" s="30">
        <v>0</v>
      </c>
      <c r="E36" s="30">
        <v>0</v>
      </c>
      <c r="F36" s="23">
        <v>0</v>
      </c>
      <c r="G36" s="30">
        <v>0</v>
      </c>
      <c r="H36" s="30">
        <v>0</v>
      </c>
      <c r="I36" s="30">
        <v>0</v>
      </c>
      <c r="J36" s="30">
        <v>0</v>
      </c>
      <c r="K36" s="23"/>
      <c r="L36" s="32">
        <f t="shared" si="2"/>
        <v>0</v>
      </c>
      <c r="N36" s="36">
        <f t="shared" si="3"/>
        <v>0</v>
      </c>
    </row>
    <row r="37" spans="1:14" ht="17.25" customHeight="1">
      <c r="A37" s="94" t="s">
        <v>16</v>
      </c>
      <c r="B37" s="97" t="s">
        <v>15</v>
      </c>
      <c r="C37" s="21" t="s">
        <v>5</v>
      </c>
      <c r="D37" s="22">
        <f aca="true" t="shared" si="11" ref="D37:J37">SUM(D38:D40)</f>
        <v>1026.1</v>
      </c>
      <c r="E37" s="22">
        <f t="shared" si="11"/>
        <v>948.1</v>
      </c>
      <c r="F37" s="28">
        <f t="shared" si="11"/>
        <v>733.068</v>
      </c>
      <c r="G37" s="22">
        <f t="shared" si="11"/>
        <v>744.804</v>
      </c>
      <c r="H37" s="22">
        <f t="shared" si="11"/>
        <v>1489.608</v>
      </c>
      <c r="I37" s="22">
        <f>SUM(I38:I40)</f>
        <v>1489.608</v>
      </c>
      <c r="J37" s="22">
        <f t="shared" si="11"/>
        <v>1489.608</v>
      </c>
      <c r="K37" s="23"/>
      <c r="L37" s="22">
        <f t="shared" si="2"/>
        <v>7920.896000000001</v>
      </c>
      <c r="N37" s="36">
        <f t="shared" si="3"/>
        <v>4941.68</v>
      </c>
    </row>
    <row r="38" spans="1:14" ht="15">
      <c r="A38" s="95"/>
      <c r="B38" s="98"/>
      <c r="C38" s="29" t="s">
        <v>68</v>
      </c>
      <c r="D38" s="30">
        <v>0</v>
      </c>
      <c r="E38" s="30">
        <v>0</v>
      </c>
      <c r="F38" s="23">
        <v>0</v>
      </c>
      <c r="G38" s="30">
        <v>0</v>
      </c>
      <c r="H38" s="30">
        <v>0</v>
      </c>
      <c r="I38" s="30">
        <v>0</v>
      </c>
      <c r="J38" s="30">
        <v>0</v>
      </c>
      <c r="K38" s="23"/>
      <c r="L38" s="22">
        <f t="shared" si="2"/>
        <v>0</v>
      </c>
      <c r="N38" s="36">
        <f t="shared" si="3"/>
        <v>0</v>
      </c>
    </row>
    <row r="39" spans="1:14" ht="15">
      <c r="A39" s="95"/>
      <c r="B39" s="98"/>
      <c r="C39" s="29" t="s">
        <v>69</v>
      </c>
      <c r="D39" s="30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/>
      <c r="L39" s="22">
        <f t="shared" si="2"/>
        <v>0</v>
      </c>
      <c r="N39" s="36">
        <f t="shared" si="3"/>
        <v>0</v>
      </c>
    </row>
    <row r="40" spans="1:14" ht="15" customHeight="1">
      <c r="A40" s="95"/>
      <c r="B40" s="98"/>
      <c r="C40" s="29" t="s">
        <v>70</v>
      </c>
      <c r="D40" s="30">
        <v>1026.1</v>
      </c>
      <c r="E40" s="23">
        <v>948.1</v>
      </c>
      <c r="F40" s="23">
        <v>733.068</v>
      </c>
      <c r="G40" s="23">
        <v>744.804</v>
      </c>
      <c r="H40" s="23">
        <f>744.804+744.804</f>
        <v>1489.608</v>
      </c>
      <c r="I40" s="23">
        <v>1489.608</v>
      </c>
      <c r="J40" s="23">
        <v>1489.608</v>
      </c>
      <c r="K40" s="23"/>
      <c r="L40" s="22">
        <f t="shared" si="2"/>
        <v>7920.896000000001</v>
      </c>
      <c r="N40" s="36">
        <f t="shared" si="3"/>
        <v>4941.68</v>
      </c>
    </row>
    <row r="41" spans="1:14" ht="23.25" customHeight="1">
      <c r="A41" s="94" t="s">
        <v>39</v>
      </c>
      <c r="B41" s="97" t="s">
        <v>38</v>
      </c>
      <c r="C41" s="21" t="s">
        <v>5</v>
      </c>
      <c r="D41" s="22">
        <f aca="true" t="shared" si="12" ref="D41:J41">SUM(D42:D44)</f>
        <v>1331.3</v>
      </c>
      <c r="E41" s="22">
        <f t="shared" si="12"/>
        <v>9242.1</v>
      </c>
      <c r="F41" s="28">
        <f t="shared" si="12"/>
        <v>9995.3</v>
      </c>
      <c r="G41" s="22">
        <f t="shared" si="12"/>
        <v>7543.5</v>
      </c>
      <c r="H41" s="22">
        <f t="shared" si="12"/>
        <v>6894.6</v>
      </c>
      <c r="I41" s="22">
        <f>SUM(I42:I44)</f>
        <v>7092.2</v>
      </c>
      <c r="J41" s="22">
        <f t="shared" si="12"/>
        <v>7168.9</v>
      </c>
      <c r="K41" s="23"/>
      <c r="L41" s="22">
        <f t="shared" si="2"/>
        <v>49267.899999999994</v>
      </c>
      <c r="N41" s="36">
        <f t="shared" si="3"/>
        <v>35006.799999999996</v>
      </c>
    </row>
    <row r="42" spans="1:14" ht="15">
      <c r="A42" s="95"/>
      <c r="B42" s="98"/>
      <c r="C42" s="29" t="s">
        <v>68</v>
      </c>
      <c r="D42" s="30">
        <v>0</v>
      </c>
      <c r="E42" s="30">
        <v>0</v>
      </c>
      <c r="F42" s="23">
        <v>0</v>
      </c>
      <c r="G42" s="30">
        <v>0</v>
      </c>
      <c r="H42" s="30">
        <v>0</v>
      </c>
      <c r="I42" s="30">
        <v>0</v>
      </c>
      <c r="J42" s="30">
        <v>0</v>
      </c>
      <c r="K42" s="23"/>
      <c r="L42" s="22">
        <f t="shared" si="2"/>
        <v>0</v>
      </c>
      <c r="N42" s="36">
        <f t="shared" si="3"/>
        <v>0</v>
      </c>
    </row>
    <row r="43" spans="1:14" ht="15">
      <c r="A43" s="95"/>
      <c r="B43" s="98"/>
      <c r="C43" s="29" t="s">
        <v>69</v>
      </c>
      <c r="D43" s="30">
        <v>987.1</v>
      </c>
      <c r="E43" s="23">
        <v>5861.7</v>
      </c>
      <c r="F43" s="23">
        <v>8084</v>
      </c>
      <c r="G43" s="23">
        <v>3351.2</v>
      </c>
      <c r="H43" s="23">
        <v>2802.5</v>
      </c>
      <c r="I43" s="23">
        <v>2827.2</v>
      </c>
      <c r="J43" s="23">
        <v>2733.2</v>
      </c>
      <c r="K43" s="23"/>
      <c r="L43" s="22">
        <f t="shared" si="2"/>
        <v>26646.9</v>
      </c>
      <c r="N43" s="36">
        <f t="shared" si="3"/>
        <v>21086.5</v>
      </c>
    </row>
    <row r="44" spans="1:14" ht="15">
      <c r="A44" s="95"/>
      <c r="B44" s="98"/>
      <c r="C44" s="29" t="s">
        <v>70</v>
      </c>
      <c r="D44" s="30">
        <v>344.2</v>
      </c>
      <c r="E44" s="30">
        <v>3380.4</v>
      </c>
      <c r="F44" s="23">
        <v>1911.3</v>
      </c>
      <c r="G44" s="30">
        <v>4192.3</v>
      </c>
      <c r="H44" s="30">
        <v>4092.1</v>
      </c>
      <c r="I44" s="30">
        <v>4265</v>
      </c>
      <c r="J44" s="30">
        <v>4435.7</v>
      </c>
      <c r="K44" s="23"/>
      <c r="L44" s="22">
        <f t="shared" si="2"/>
        <v>22621.000000000004</v>
      </c>
      <c r="N44" s="36">
        <f t="shared" si="3"/>
        <v>13920.300000000001</v>
      </c>
    </row>
    <row r="45" spans="1:14" ht="15" customHeight="1">
      <c r="A45" s="114" t="s">
        <v>30</v>
      </c>
      <c r="B45" s="115" t="s">
        <v>40</v>
      </c>
      <c r="C45" s="21" t="s">
        <v>5</v>
      </c>
      <c r="D45" s="22">
        <f aca="true" t="shared" si="13" ref="D45:J45">SUM(D46:D48)</f>
        <v>1501.5</v>
      </c>
      <c r="E45" s="22">
        <f t="shared" si="13"/>
        <v>0</v>
      </c>
      <c r="F45" s="28">
        <f t="shared" si="13"/>
        <v>0</v>
      </c>
      <c r="G45" s="22">
        <f t="shared" si="13"/>
        <v>0</v>
      </c>
      <c r="H45" s="22">
        <f t="shared" si="13"/>
        <v>0</v>
      </c>
      <c r="I45" s="22">
        <f>SUM(I46:I48)</f>
        <v>0</v>
      </c>
      <c r="J45" s="22">
        <f t="shared" si="13"/>
        <v>0</v>
      </c>
      <c r="K45" s="23"/>
      <c r="L45" s="22">
        <f t="shared" si="2"/>
        <v>1501.5</v>
      </c>
      <c r="N45" s="36">
        <f t="shared" si="3"/>
        <v>1501.5</v>
      </c>
    </row>
    <row r="46" spans="1:14" ht="15" customHeight="1">
      <c r="A46" s="114"/>
      <c r="B46" s="116"/>
      <c r="C46" s="29" t="s">
        <v>68</v>
      </c>
      <c r="D46" s="23">
        <v>0</v>
      </c>
      <c r="E46" s="30">
        <v>0</v>
      </c>
      <c r="F46" s="23">
        <v>0</v>
      </c>
      <c r="G46" s="30">
        <v>0</v>
      </c>
      <c r="H46" s="30">
        <v>0</v>
      </c>
      <c r="I46" s="30">
        <v>0</v>
      </c>
      <c r="J46" s="30">
        <v>0</v>
      </c>
      <c r="K46" s="23"/>
      <c r="L46" s="22">
        <f t="shared" si="2"/>
        <v>0</v>
      </c>
      <c r="N46" s="36">
        <f t="shared" si="3"/>
        <v>0</v>
      </c>
    </row>
    <row r="47" spans="1:14" ht="15.75" customHeight="1">
      <c r="A47" s="114"/>
      <c r="B47" s="116"/>
      <c r="C47" s="29" t="s">
        <v>69</v>
      </c>
      <c r="D47" s="30">
        <v>1501.5</v>
      </c>
      <c r="E47" s="30">
        <v>0</v>
      </c>
      <c r="F47" s="23">
        <v>0</v>
      </c>
      <c r="G47" s="30">
        <v>0</v>
      </c>
      <c r="H47" s="30">
        <v>0</v>
      </c>
      <c r="I47" s="30">
        <v>0</v>
      </c>
      <c r="J47" s="30">
        <v>0</v>
      </c>
      <c r="K47" s="23"/>
      <c r="L47" s="22">
        <f t="shared" si="2"/>
        <v>1501.5</v>
      </c>
      <c r="N47" s="36">
        <f t="shared" si="3"/>
        <v>1501.5</v>
      </c>
    </row>
    <row r="48" spans="1:14" ht="15.75" customHeight="1">
      <c r="A48" s="114"/>
      <c r="B48" s="116"/>
      <c r="C48" s="29" t="s">
        <v>70</v>
      </c>
      <c r="D48" s="23">
        <v>0</v>
      </c>
      <c r="E48" s="30">
        <v>0</v>
      </c>
      <c r="F48" s="23">
        <v>0</v>
      </c>
      <c r="G48" s="30">
        <v>0</v>
      </c>
      <c r="H48" s="30">
        <v>0</v>
      </c>
      <c r="I48" s="30">
        <v>0</v>
      </c>
      <c r="J48" s="30">
        <v>0</v>
      </c>
      <c r="K48" s="23"/>
      <c r="L48" s="22">
        <f t="shared" si="2"/>
        <v>0</v>
      </c>
      <c r="N48" s="36">
        <f t="shared" si="3"/>
        <v>0</v>
      </c>
    </row>
    <row r="49" spans="1:14" ht="17.25" customHeight="1">
      <c r="A49" s="94" t="s">
        <v>32</v>
      </c>
      <c r="B49" s="97" t="s">
        <v>31</v>
      </c>
      <c r="C49" s="21" t="s">
        <v>5</v>
      </c>
      <c r="D49" s="22">
        <f aca="true" t="shared" si="14" ref="D49:J49">SUM(D50:D52)</f>
        <v>24520.56</v>
      </c>
      <c r="E49" s="22">
        <f t="shared" si="14"/>
        <v>0</v>
      </c>
      <c r="F49" s="28">
        <f t="shared" si="14"/>
        <v>0</v>
      </c>
      <c r="G49" s="22">
        <f t="shared" si="14"/>
        <v>0</v>
      </c>
      <c r="H49" s="22">
        <f t="shared" si="14"/>
        <v>0</v>
      </c>
      <c r="I49" s="22">
        <f>SUM(I50:I52)</f>
        <v>0</v>
      </c>
      <c r="J49" s="22">
        <f t="shared" si="14"/>
        <v>0</v>
      </c>
      <c r="K49" s="23"/>
      <c r="L49" s="22">
        <f t="shared" si="2"/>
        <v>24520.56</v>
      </c>
      <c r="N49" s="36">
        <f t="shared" si="3"/>
        <v>24520.56</v>
      </c>
    </row>
    <row r="50" spans="1:14" ht="15">
      <c r="A50" s="95"/>
      <c r="B50" s="117"/>
      <c r="C50" s="29" t="s">
        <v>68</v>
      </c>
      <c r="D50" s="23">
        <v>6580.003</v>
      </c>
      <c r="E50" s="30">
        <v>0</v>
      </c>
      <c r="F50" s="23">
        <v>0</v>
      </c>
      <c r="G50" s="30">
        <v>0</v>
      </c>
      <c r="H50" s="30">
        <v>0</v>
      </c>
      <c r="I50" s="30">
        <v>0</v>
      </c>
      <c r="J50" s="30">
        <v>0</v>
      </c>
      <c r="K50" s="23"/>
      <c r="L50" s="22">
        <f t="shared" si="2"/>
        <v>6580.003</v>
      </c>
      <c r="N50" s="36">
        <f t="shared" si="3"/>
        <v>6580.003</v>
      </c>
    </row>
    <row r="51" spans="1:14" ht="15">
      <c r="A51" s="95"/>
      <c r="B51" s="117"/>
      <c r="C51" s="29" t="s">
        <v>69</v>
      </c>
      <c r="D51" s="30">
        <v>3080</v>
      </c>
      <c r="E51" s="30">
        <v>0</v>
      </c>
      <c r="F51" s="23">
        <v>0</v>
      </c>
      <c r="G51" s="30">
        <v>0</v>
      </c>
      <c r="H51" s="30">
        <v>0</v>
      </c>
      <c r="I51" s="30">
        <v>0</v>
      </c>
      <c r="J51" s="30">
        <v>0</v>
      </c>
      <c r="K51" s="23"/>
      <c r="L51" s="22">
        <f t="shared" si="2"/>
        <v>3080</v>
      </c>
      <c r="N51" s="36">
        <f t="shared" si="3"/>
        <v>3080</v>
      </c>
    </row>
    <row r="52" spans="1:14" ht="15">
      <c r="A52" s="96"/>
      <c r="B52" s="118"/>
      <c r="C52" s="29" t="s">
        <v>70</v>
      </c>
      <c r="D52" s="23">
        <v>14860.557</v>
      </c>
      <c r="E52" s="30">
        <v>0</v>
      </c>
      <c r="F52" s="23">
        <v>0</v>
      </c>
      <c r="G52" s="30">
        <v>0</v>
      </c>
      <c r="H52" s="30">
        <v>0</v>
      </c>
      <c r="I52" s="30">
        <v>0</v>
      </c>
      <c r="J52" s="30">
        <v>0</v>
      </c>
      <c r="K52" s="23"/>
      <c r="L52" s="22">
        <f t="shared" si="2"/>
        <v>14860.557</v>
      </c>
      <c r="N52" s="36">
        <f t="shared" si="3"/>
        <v>14860.557</v>
      </c>
    </row>
    <row r="53" spans="1:14" ht="14.25" customHeight="1">
      <c r="A53" s="114" t="s">
        <v>34</v>
      </c>
      <c r="B53" s="97" t="s">
        <v>33</v>
      </c>
      <c r="C53" s="21" t="s">
        <v>5</v>
      </c>
      <c r="D53" s="22">
        <f aca="true" t="shared" si="15" ref="D53:J53">SUM(D54:D56)</f>
        <v>18372.3</v>
      </c>
      <c r="E53" s="22">
        <f t="shared" si="15"/>
        <v>1864.257</v>
      </c>
      <c r="F53" s="28">
        <f t="shared" si="15"/>
        <v>809.65</v>
      </c>
      <c r="G53" s="22">
        <f t="shared" si="15"/>
        <v>0</v>
      </c>
      <c r="H53" s="22">
        <f t="shared" si="15"/>
        <v>0</v>
      </c>
      <c r="I53" s="22">
        <f>SUM(I54:I56)</f>
        <v>0</v>
      </c>
      <c r="J53" s="22">
        <f t="shared" si="15"/>
        <v>0</v>
      </c>
      <c r="K53" s="23"/>
      <c r="L53" s="22">
        <f t="shared" si="2"/>
        <v>21046.207000000002</v>
      </c>
      <c r="N53" s="36">
        <f t="shared" si="3"/>
        <v>21046.207000000002</v>
      </c>
    </row>
    <row r="54" spans="1:14" ht="15">
      <c r="A54" s="114"/>
      <c r="B54" s="98"/>
      <c r="C54" s="29" t="s">
        <v>68</v>
      </c>
      <c r="D54" s="30">
        <v>18372.3</v>
      </c>
      <c r="E54" s="30">
        <v>1864.257</v>
      </c>
      <c r="F54" s="23">
        <v>809.65</v>
      </c>
      <c r="G54" s="30">
        <v>0</v>
      </c>
      <c r="H54" s="30">
        <v>0</v>
      </c>
      <c r="I54" s="30">
        <v>0</v>
      </c>
      <c r="J54" s="30">
        <v>0</v>
      </c>
      <c r="K54" s="23"/>
      <c r="L54" s="22">
        <f t="shared" si="2"/>
        <v>21046.207000000002</v>
      </c>
      <c r="N54" s="36">
        <f t="shared" si="3"/>
        <v>21046.207000000002</v>
      </c>
    </row>
    <row r="55" spans="1:14" ht="15">
      <c r="A55" s="114"/>
      <c r="B55" s="98"/>
      <c r="C55" s="29" t="s">
        <v>69</v>
      </c>
      <c r="D55" s="30">
        <v>0</v>
      </c>
      <c r="E55" s="30">
        <v>0</v>
      </c>
      <c r="F55" s="23">
        <v>0</v>
      </c>
      <c r="G55" s="30">
        <v>0</v>
      </c>
      <c r="H55" s="30">
        <v>0</v>
      </c>
      <c r="I55" s="30">
        <v>0</v>
      </c>
      <c r="J55" s="30">
        <v>0</v>
      </c>
      <c r="K55" s="23"/>
      <c r="L55" s="22">
        <f t="shared" si="2"/>
        <v>0</v>
      </c>
      <c r="N55" s="36">
        <f t="shared" si="3"/>
        <v>0</v>
      </c>
    </row>
    <row r="56" spans="1:14" ht="15">
      <c r="A56" s="114"/>
      <c r="B56" s="98"/>
      <c r="C56" s="29" t="s">
        <v>70</v>
      </c>
      <c r="D56" s="30">
        <v>0</v>
      </c>
      <c r="E56" s="30">
        <v>0</v>
      </c>
      <c r="F56" s="23">
        <v>0</v>
      </c>
      <c r="G56" s="30">
        <v>0</v>
      </c>
      <c r="H56" s="30">
        <v>0</v>
      </c>
      <c r="I56" s="30">
        <v>0</v>
      </c>
      <c r="J56" s="30">
        <v>0</v>
      </c>
      <c r="K56" s="23"/>
      <c r="L56" s="22">
        <f t="shared" si="2"/>
        <v>0</v>
      </c>
      <c r="N56" s="36">
        <f t="shared" si="3"/>
        <v>0</v>
      </c>
    </row>
    <row r="57" spans="1:12" ht="14.25" customHeight="1">
      <c r="A57" s="94" t="s">
        <v>115</v>
      </c>
      <c r="B57" s="97" t="s">
        <v>116</v>
      </c>
      <c r="C57" s="21" t="s">
        <v>5</v>
      </c>
      <c r="D57" s="22">
        <f aca="true" t="shared" si="16" ref="D57:J57">SUM(D58:D60)</f>
        <v>0</v>
      </c>
      <c r="E57" s="22">
        <f t="shared" si="16"/>
        <v>0</v>
      </c>
      <c r="F57" s="28">
        <f t="shared" si="16"/>
        <v>0</v>
      </c>
      <c r="G57" s="22">
        <f t="shared" si="16"/>
        <v>0</v>
      </c>
      <c r="H57" s="22">
        <f t="shared" si="16"/>
        <v>1300</v>
      </c>
      <c r="I57" s="22">
        <f t="shared" si="16"/>
        <v>0</v>
      </c>
      <c r="J57" s="22">
        <f t="shared" si="16"/>
        <v>0</v>
      </c>
      <c r="K57" s="23"/>
      <c r="L57" s="72">
        <f>D57+E57+F57+G57+H57+I57+J57</f>
        <v>1300</v>
      </c>
    </row>
    <row r="58" spans="1:12" ht="15">
      <c r="A58" s="95"/>
      <c r="B58" s="98"/>
      <c r="C58" s="29" t="s">
        <v>68</v>
      </c>
      <c r="D58" s="30">
        <v>0</v>
      </c>
      <c r="E58" s="30">
        <v>0</v>
      </c>
      <c r="F58" s="23">
        <v>0</v>
      </c>
      <c r="G58" s="30">
        <v>0</v>
      </c>
      <c r="H58" s="30">
        <v>1300</v>
      </c>
      <c r="I58" s="30">
        <v>0</v>
      </c>
      <c r="J58" s="30">
        <v>0</v>
      </c>
      <c r="K58" s="23"/>
      <c r="L58" s="72">
        <f>D58+E58+F58+G58+H58+I58+J58</f>
        <v>1300</v>
      </c>
    </row>
    <row r="59" spans="1:12" ht="15">
      <c r="A59" s="95"/>
      <c r="B59" s="98"/>
      <c r="C59" s="29" t="s">
        <v>69</v>
      </c>
      <c r="D59" s="30">
        <v>0</v>
      </c>
      <c r="E59" s="30">
        <v>0</v>
      </c>
      <c r="F59" s="23">
        <v>0</v>
      </c>
      <c r="G59" s="30">
        <v>0</v>
      </c>
      <c r="H59" s="30">
        <v>0</v>
      </c>
      <c r="I59" s="30">
        <v>0</v>
      </c>
      <c r="J59" s="30">
        <v>0</v>
      </c>
      <c r="K59" s="23"/>
      <c r="L59" s="72">
        <f>D59+E59+F59+G59+H59+I59+J59</f>
        <v>0</v>
      </c>
    </row>
    <row r="60" spans="1:12" ht="15">
      <c r="A60" s="95"/>
      <c r="B60" s="98"/>
      <c r="C60" s="29" t="s">
        <v>70</v>
      </c>
      <c r="D60" s="30">
        <v>0</v>
      </c>
      <c r="E60" s="30">
        <v>0</v>
      </c>
      <c r="F60" s="23">
        <v>0</v>
      </c>
      <c r="G60" s="30">
        <v>0</v>
      </c>
      <c r="H60" s="30">
        <v>0</v>
      </c>
      <c r="I60" s="30">
        <v>0</v>
      </c>
      <c r="J60" s="30">
        <v>0</v>
      </c>
      <c r="K60" s="23"/>
      <c r="L60" s="72">
        <f>D60+E60+F60+G60+H60+I60+J60</f>
        <v>0</v>
      </c>
    </row>
    <row r="61" spans="1:14" ht="14.25" customHeight="1">
      <c r="A61" s="100" t="s">
        <v>17</v>
      </c>
      <c r="B61" s="110" t="s">
        <v>18</v>
      </c>
      <c r="C61" s="21" t="s">
        <v>5</v>
      </c>
      <c r="D61" s="22">
        <f>SUM(D62:D64)</f>
        <v>40014.590000000004</v>
      </c>
      <c r="E61" s="22">
        <f aca="true" t="shared" si="17" ref="E61:J61">SUM(E62:E64)</f>
        <v>8403.249</v>
      </c>
      <c r="F61" s="28">
        <f t="shared" si="17"/>
        <v>2605.18</v>
      </c>
      <c r="G61" s="22">
        <f t="shared" si="17"/>
        <v>1227.565</v>
      </c>
      <c r="H61" s="22">
        <f t="shared" si="17"/>
        <v>4596.75582</v>
      </c>
      <c r="I61" s="22">
        <f>SUM(I62:I64)</f>
        <v>431.38</v>
      </c>
      <c r="J61" s="22">
        <f t="shared" si="17"/>
        <v>431.38</v>
      </c>
      <c r="K61" s="23"/>
      <c r="L61" s="24">
        <f>SUM(D61:J61)</f>
        <v>57710.09982</v>
      </c>
      <c r="N61" s="36">
        <f t="shared" si="3"/>
        <v>56847.33982000001</v>
      </c>
    </row>
    <row r="62" spans="1:14" ht="15">
      <c r="A62" s="101"/>
      <c r="B62" s="111"/>
      <c r="C62" s="25" t="s">
        <v>68</v>
      </c>
      <c r="D62" s="26">
        <f aca="true" t="shared" si="18" ref="D62:G64">D66+D70+D74+D78+D82+D86+D90+D94</f>
        <v>39714.590000000004</v>
      </c>
      <c r="E62" s="26">
        <f t="shared" si="18"/>
        <v>3988.61</v>
      </c>
      <c r="F62" s="26">
        <f t="shared" si="18"/>
        <v>2005.1799999999998</v>
      </c>
      <c r="G62" s="26">
        <f t="shared" si="18"/>
        <v>1227.565</v>
      </c>
      <c r="H62" s="26">
        <f>H66+H70+H74+H78+H82+H86+H90+H94+H97+H102</f>
        <v>3996.75582</v>
      </c>
      <c r="I62" s="26">
        <f aca="true" t="shared" si="19" ref="I62:J64">I66+I70+I74+I78+I82+I86+I90+I94</f>
        <v>431.38</v>
      </c>
      <c r="J62" s="26">
        <f t="shared" si="19"/>
        <v>431.38</v>
      </c>
      <c r="K62" s="23"/>
      <c r="L62" s="24">
        <f>SUM(D62:J62)</f>
        <v>51795.46082</v>
      </c>
      <c r="N62" s="36">
        <f t="shared" si="3"/>
        <v>50932.700820000005</v>
      </c>
    </row>
    <row r="63" spans="1:14" ht="15">
      <c r="A63" s="101"/>
      <c r="B63" s="111"/>
      <c r="C63" s="25" t="s">
        <v>69</v>
      </c>
      <c r="D63" s="26">
        <f t="shared" si="18"/>
        <v>300</v>
      </c>
      <c r="E63" s="26">
        <f t="shared" si="18"/>
        <v>4414.639</v>
      </c>
      <c r="F63" s="26">
        <f t="shared" si="18"/>
        <v>600</v>
      </c>
      <c r="G63" s="26">
        <f t="shared" si="18"/>
        <v>0</v>
      </c>
      <c r="H63" s="26">
        <f>H67+H71+H75+H79+H83+H87+H91+H95</f>
        <v>600</v>
      </c>
      <c r="I63" s="26">
        <f t="shared" si="19"/>
        <v>0</v>
      </c>
      <c r="J63" s="26">
        <f t="shared" si="19"/>
        <v>0</v>
      </c>
      <c r="K63" s="23"/>
      <c r="L63" s="24">
        <f t="shared" si="2"/>
        <v>5914.639</v>
      </c>
      <c r="N63" s="36">
        <f t="shared" si="3"/>
        <v>5914.639</v>
      </c>
    </row>
    <row r="64" spans="1:14" ht="15">
      <c r="A64" s="102"/>
      <c r="B64" s="111"/>
      <c r="C64" s="25" t="s">
        <v>70</v>
      </c>
      <c r="D64" s="26">
        <f t="shared" si="18"/>
        <v>0</v>
      </c>
      <c r="E64" s="26">
        <f t="shared" si="18"/>
        <v>0</v>
      </c>
      <c r="F64" s="26">
        <f t="shared" si="18"/>
        <v>0</v>
      </c>
      <c r="G64" s="26">
        <f t="shared" si="18"/>
        <v>0</v>
      </c>
      <c r="H64" s="26">
        <f>H68+H72+H76+H80+H84+H88+H92+H96</f>
        <v>0</v>
      </c>
      <c r="I64" s="26">
        <f t="shared" si="19"/>
        <v>0</v>
      </c>
      <c r="J64" s="26">
        <f t="shared" si="19"/>
        <v>0</v>
      </c>
      <c r="K64" s="23"/>
      <c r="L64" s="24">
        <f t="shared" si="2"/>
        <v>0</v>
      </c>
      <c r="N64" s="36">
        <f t="shared" si="3"/>
        <v>0</v>
      </c>
    </row>
    <row r="65" spans="1:14" ht="13.5" customHeight="1">
      <c r="A65" s="94" t="s">
        <v>19</v>
      </c>
      <c r="B65" s="112" t="s">
        <v>20</v>
      </c>
      <c r="C65" s="21" t="s">
        <v>5</v>
      </c>
      <c r="D65" s="22">
        <f aca="true" t="shared" si="20" ref="D65:J65">SUM(D66:D68)</f>
        <v>1923.1</v>
      </c>
      <c r="E65" s="22">
        <f t="shared" si="20"/>
        <v>168</v>
      </c>
      <c r="F65" s="28">
        <f t="shared" si="20"/>
        <v>75</v>
      </c>
      <c r="G65" s="22">
        <f t="shared" si="20"/>
        <v>0</v>
      </c>
      <c r="H65" s="22">
        <f t="shared" si="20"/>
        <v>113.8</v>
      </c>
      <c r="I65" s="22">
        <f>SUM(I66:I68)</f>
        <v>0</v>
      </c>
      <c r="J65" s="22">
        <f t="shared" si="20"/>
        <v>0</v>
      </c>
      <c r="K65" s="23"/>
      <c r="L65" s="22">
        <f t="shared" si="2"/>
        <v>2279.9</v>
      </c>
      <c r="N65" s="36">
        <f t="shared" si="3"/>
        <v>2279.9</v>
      </c>
    </row>
    <row r="66" spans="1:14" ht="15">
      <c r="A66" s="95"/>
      <c r="B66" s="113"/>
      <c r="C66" s="29" t="s">
        <v>68</v>
      </c>
      <c r="D66" s="30">
        <v>1923.1</v>
      </c>
      <c r="E66" s="23">
        <v>168</v>
      </c>
      <c r="F66" s="23">
        <v>75</v>
      </c>
      <c r="G66" s="23">
        <v>0</v>
      </c>
      <c r="H66" s="23">
        <v>113.8</v>
      </c>
      <c r="I66" s="23">
        <v>0</v>
      </c>
      <c r="J66" s="23">
        <v>0</v>
      </c>
      <c r="K66" s="23"/>
      <c r="L66" s="22">
        <f t="shared" si="2"/>
        <v>2279.9</v>
      </c>
      <c r="N66" s="36">
        <f t="shared" si="3"/>
        <v>2279.9</v>
      </c>
    </row>
    <row r="67" spans="1:14" ht="15">
      <c r="A67" s="95"/>
      <c r="B67" s="113"/>
      <c r="C67" s="29" t="s">
        <v>69</v>
      </c>
      <c r="D67" s="30">
        <v>0</v>
      </c>
      <c r="E67" s="30">
        <v>0</v>
      </c>
      <c r="F67" s="23">
        <v>0</v>
      </c>
      <c r="G67" s="30">
        <v>0</v>
      </c>
      <c r="H67" s="30">
        <v>0</v>
      </c>
      <c r="I67" s="30">
        <v>0</v>
      </c>
      <c r="J67" s="30">
        <v>0</v>
      </c>
      <c r="K67" s="23"/>
      <c r="L67" s="22">
        <f t="shared" si="2"/>
        <v>0</v>
      </c>
      <c r="N67" s="36">
        <f t="shared" si="3"/>
        <v>0</v>
      </c>
    </row>
    <row r="68" spans="1:14" ht="15">
      <c r="A68" s="95"/>
      <c r="B68" s="113"/>
      <c r="C68" s="29" t="s">
        <v>70</v>
      </c>
      <c r="D68" s="30">
        <v>0</v>
      </c>
      <c r="E68" s="30">
        <v>0</v>
      </c>
      <c r="F68" s="23">
        <v>0</v>
      </c>
      <c r="G68" s="30">
        <v>0</v>
      </c>
      <c r="H68" s="30">
        <v>0</v>
      </c>
      <c r="I68" s="30">
        <v>0</v>
      </c>
      <c r="J68" s="30">
        <v>0</v>
      </c>
      <c r="K68" s="23"/>
      <c r="L68" s="22">
        <f t="shared" si="2"/>
        <v>0</v>
      </c>
      <c r="N68" s="36">
        <f t="shared" si="3"/>
        <v>0</v>
      </c>
    </row>
    <row r="69" spans="1:14" ht="15.75" customHeight="1">
      <c r="A69" s="94" t="s">
        <v>21</v>
      </c>
      <c r="B69" s="97" t="s">
        <v>22</v>
      </c>
      <c r="C69" s="21" t="s">
        <v>5</v>
      </c>
      <c r="D69" s="22">
        <f aca="true" t="shared" si="21" ref="D69:J69">SUM(D70:D72)</f>
        <v>10000</v>
      </c>
      <c r="E69" s="22">
        <f t="shared" si="21"/>
        <v>3366.2</v>
      </c>
      <c r="F69" s="28">
        <f t="shared" si="21"/>
        <v>0</v>
      </c>
      <c r="G69" s="22">
        <f t="shared" si="21"/>
        <v>0</v>
      </c>
      <c r="H69" s="22">
        <f t="shared" si="21"/>
        <v>0</v>
      </c>
      <c r="I69" s="22">
        <f>SUM(I70:I72)</f>
        <v>0</v>
      </c>
      <c r="J69" s="22">
        <f t="shared" si="21"/>
        <v>0</v>
      </c>
      <c r="K69" s="23"/>
      <c r="L69" s="22">
        <f t="shared" si="2"/>
        <v>13366.2</v>
      </c>
      <c r="N69" s="36">
        <f t="shared" si="3"/>
        <v>13366.2</v>
      </c>
    </row>
    <row r="70" spans="1:14" ht="15">
      <c r="A70" s="95"/>
      <c r="B70" s="98"/>
      <c r="C70" s="29" t="s">
        <v>68</v>
      </c>
      <c r="D70" s="30">
        <f>3230.95+6769.05</f>
        <v>10000</v>
      </c>
      <c r="E70" s="30">
        <v>3366.2</v>
      </c>
      <c r="F70" s="23">
        <v>0</v>
      </c>
      <c r="G70" s="30">
        <v>0</v>
      </c>
      <c r="H70" s="30">
        <v>0</v>
      </c>
      <c r="I70" s="30">
        <v>0</v>
      </c>
      <c r="J70" s="30">
        <v>0</v>
      </c>
      <c r="K70" s="23"/>
      <c r="L70" s="22">
        <f t="shared" si="2"/>
        <v>13366.2</v>
      </c>
      <c r="N70" s="36">
        <f t="shared" si="3"/>
        <v>13366.2</v>
      </c>
    </row>
    <row r="71" spans="1:14" ht="15">
      <c r="A71" s="95"/>
      <c r="B71" s="98"/>
      <c r="C71" s="29" t="s">
        <v>69</v>
      </c>
      <c r="D71" s="30">
        <f>6000-6000</f>
        <v>0</v>
      </c>
      <c r="E71" s="30">
        <v>0</v>
      </c>
      <c r="F71" s="23">
        <v>0</v>
      </c>
      <c r="G71" s="30">
        <v>0</v>
      </c>
      <c r="H71" s="30">
        <v>0</v>
      </c>
      <c r="I71" s="30">
        <v>0</v>
      </c>
      <c r="J71" s="30">
        <v>0</v>
      </c>
      <c r="K71" s="23"/>
      <c r="L71" s="22">
        <f t="shared" si="2"/>
        <v>0</v>
      </c>
      <c r="N71" s="36">
        <f t="shared" si="3"/>
        <v>0</v>
      </c>
    </row>
    <row r="72" spans="1:14" ht="14.25" customHeight="1">
      <c r="A72" s="95"/>
      <c r="B72" s="98"/>
      <c r="C72" s="29" t="s">
        <v>70</v>
      </c>
      <c r="D72" s="30">
        <v>0</v>
      </c>
      <c r="E72" s="30">
        <v>0</v>
      </c>
      <c r="F72" s="23">
        <v>0</v>
      </c>
      <c r="G72" s="30">
        <v>0</v>
      </c>
      <c r="H72" s="30">
        <v>0</v>
      </c>
      <c r="I72" s="30">
        <v>0</v>
      </c>
      <c r="J72" s="30">
        <v>0</v>
      </c>
      <c r="K72" s="23"/>
      <c r="L72" s="22">
        <f t="shared" si="2"/>
        <v>0</v>
      </c>
      <c r="N72" s="36">
        <f t="shared" si="3"/>
        <v>0</v>
      </c>
    </row>
    <row r="73" spans="1:14" ht="15" customHeight="1">
      <c r="A73" s="94" t="s">
        <v>23</v>
      </c>
      <c r="B73" s="97" t="s">
        <v>37</v>
      </c>
      <c r="C73" s="21" t="s">
        <v>5</v>
      </c>
      <c r="D73" s="22">
        <f aca="true" t="shared" si="22" ref="D73:J73">SUM(D74:D76)</f>
        <v>65.86</v>
      </c>
      <c r="E73" s="22">
        <f t="shared" si="22"/>
        <v>354.51</v>
      </c>
      <c r="F73" s="28">
        <f t="shared" si="22"/>
        <v>613.38</v>
      </c>
      <c r="G73" s="22">
        <f t="shared" si="22"/>
        <v>474.3</v>
      </c>
      <c r="H73" s="22">
        <f t="shared" si="22"/>
        <v>567.094</v>
      </c>
      <c r="I73" s="22">
        <f>SUM(I74:I76)</f>
        <v>431.38</v>
      </c>
      <c r="J73" s="22">
        <f t="shared" si="22"/>
        <v>431.38</v>
      </c>
      <c r="K73" s="23"/>
      <c r="L73" s="22">
        <f t="shared" si="2"/>
        <v>2937.9040000000005</v>
      </c>
      <c r="N73" s="36">
        <f t="shared" si="3"/>
        <v>2075.1440000000002</v>
      </c>
    </row>
    <row r="74" spans="1:14" ht="15">
      <c r="A74" s="95"/>
      <c r="B74" s="98"/>
      <c r="C74" s="29" t="s">
        <v>68</v>
      </c>
      <c r="D74" s="30">
        <v>65.86</v>
      </c>
      <c r="E74" s="23">
        <v>354.51</v>
      </c>
      <c r="F74" s="23">
        <v>613.38</v>
      </c>
      <c r="G74" s="23">
        <v>474.3</v>
      </c>
      <c r="H74" s="23">
        <v>567.094</v>
      </c>
      <c r="I74" s="23">
        <v>431.38</v>
      </c>
      <c r="J74" s="23">
        <v>431.38</v>
      </c>
      <c r="K74" s="23"/>
      <c r="L74" s="22">
        <f aca="true" t="shared" si="23" ref="L74:L132">SUM(D74:J74)</f>
        <v>2937.9040000000005</v>
      </c>
      <c r="N74" s="36">
        <f aca="true" t="shared" si="24" ref="N74:N132">SUM(D74:H74)</f>
        <v>2075.1440000000002</v>
      </c>
    </row>
    <row r="75" spans="1:14" ht="15">
      <c r="A75" s="95"/>
      <c r="B75" s="98"/>
      <c r="C75" s="29" t="s">
        <v>69</v>
      </c>
      <c r="D75" s="30">
        <v>0</v>
      </c>
      <c r="E75" s="30">
        <v>0</v>
      </c>
      <c r="F75" s="23">
        <v>0</v>
      </c>
      <c r="G75" s="30">
        <v>0</v>
      </c>
      <c r="H75" s="30">
        <v>0</v>
      </c>
      <c r="I75" s="30">
        <v>0</v>
      </c>
      <c r="J75" s="30">
        <v>0</v>
      </c>
      <c r="K75" s="23"/>
      <c r="L75" s="22">
        <f t="shared" si="23"/>
        <v>0</v>
      </c>
      <c r="N75" s="36">
        <f t="shared" si="24"/>
        <v>0</v>
      </c>
    </row>
    <row r="76" spans="1:14" ht="15">
      <c r="A76" s="95"/>
      <c r="B76" s="98"/>
      <c r="C76" s="29" t="s">
        <v>70</v>
      </c>
      <c r="D76" s="30">
        <v>0</v>
      </c>
      <c r="E76" s="30">
        <v>0</v>
      </c>
      <c r="F76" s="23">
        <v>0</v>
      </c>
      <c r="G76" s="30">
        <v>0</v>
      </c>
      <c r="H76" s="30">
        <v>0</v>
      </c>
      <c r="I76" s="30">
        <v>0</v>
      </c>
      <c r="J76" s="30">
        <v>0</v>
      </c>
      <c r="K76" s="23"/>
      <c r="L76" s="22">
        <f t="shared" si="23"/>
        <v>0</v>
      </c>
      <c r="N76" s="36">
        <f t="shared" si="24"/>
        <v>0</v>
      </c>
    </row>
    <row r="77" spans="1:14" ht="15" customHeight="1">
      <c r="A77" s="94" t="s">
        <v>35</v>
      </c>
      <c r="B77" s="97" t="s">
        <v>117</v>
      </c>
      <c r="C77" s="21" t="s">
        <v>5</v>
      </c>
      <c r="D77" s="22">
        <v>333.33</v>
      </c>
      <c r="E77" s="22">
        <f aca="true" t="shared" si="25" ref="E77:J77">SUM(E78:E80)</f>
        <v>999.9</v>
      </c>
      <c r="F77" s="28">
        <f t="shared" si="25"/>
        <v>666.8</v>
      </c>
      <c r="G77" s="22">
        <f t="shared" si="25"/>
        <v>0</v>
      </c>
      <c r="H77" s="22">
        <f t="shared" si="25"/>
        <v>666.6</v>
      </c>
      <c r="I77" s="22">
        <f t="shared" si="25"/>
        <v>0</v>
      </c>
      <c r="J77" s="22">
        <f t="shared" si="25"/>
        <v>0</v>
      </c>
      <c r="K77" s="23"/>
      <c r="L77" s="22">
        <f t="shared" si="23"/>
        <v>2666.63</v>
      </c>
      <c r="N77" s="36">
        <f t="shared" si="24"/>
        <v>2666.63</v>
      </c>
    </row>
    <row r="78" spans="1:14" ht="15">
      <c r="A78" s="95"/>
      <c r="B78" s="98"/>
      <c r="C78" s="29" t="s">
        <v>68</v>
      </c>
      <c r="D78" s="30">
        <v>33.33</v>
      </c>
      <c r="E78" s="23">
        <v>99.9</v>
      </c>
      <c r="F78" s="23">
        <v>66.8</v>
      </c>
      <c r="G78" s="30">
        <v>0</v>
      </c>
      <c r="H78" s="30">
        <v>66.6</v>
      </c>
      <c r="I78" s="30">
        <v>0</v>
      </c>
      <c r="J78" s="30">
        <v>0</v>
      </c>
      <c r="K78" s="23"/>
      <c r="L78" s="22">
        <f t="shared" si="23"/>
        <v>266.63</v>
      </c>
      <c r="N78" s="36">
        <f t="shared" si="24"/>
        <v>266.63</v>
      </c>
    </row>
    <row r="79" spans="1:14" ht="15">
      <c r="A79" s="95"/>
      <c r="B79" s="98"/>
      <c r="C79" s="29" t="s">
        <v>69</v>
      </c>
      <c r="D79" s="30">
        <v>300</v>
      </c>
      <c r="E79" s="30">
        <v>900</v>
      </c>
      <c r="F79" s="23">
        <v>600</v>
      </c>
      <c r="G79" s="30">
        <v>0</v>
      </c>
      <c r="H79" s="30">
        <v>600</v>
      </c>
      <c r="I79" s="30">
        <v>0</v>
      </c>
      <c r="J79" s="30">
        <v>0</v>
      </c>
      <c r="K79" s="23"/>
      <c r="L79" s="22">
        <f t="shared" si="23"/>
        <v>2400</v>
      </c>
      <c r="N79" s="36">
        <f t="shared" si="24"/>
        <v>2400</v>
      </c>
    </row>
    <row r="80" spans="1:14" ht="15">
      <c r="A80" s="95"/>
      <c r="B80" s="98"/>
      <c r="C80" s="29" t="s">
        <v>70</v>
      </c>
      <c r="D80" s="30">
        <v>0</v>
      </c>
      <c r="E80" s="30">
        <v>0</v>
      </c>
      <c r="F80" s="23">
        <v>0</v>
      </c>
      <c r="G80" s="30">
        <v>0</v>
      </c>
      <c r="H80" s="30">
        <v>0</v>
      </c>
      <c r="I80" s="30">
        <v>0</v>
      </c>
      <c r="J80" s="30">
        <v>0</v>
      </c>
      <c r="K80" s="23"/>
      <c r="L80" s="22">
        <f t="shared" si="23"/>
        <v>0</v>
      </c>
      <c r="N80" s="36">
        <f t="shared" si="24"/>
        <v>0</v>
      </c>
    </row>
    <row r="81" spans="1:14" ht="15" customHeight="1">
      <c r="A81" s="94" t="s">
        <v>36</v>
      </c>
      <c r="B81" s="97" t="s">
        <v>144</v>
      </c>
      <c r="C81" s="21" t="s">
        <v>5</v>
      </c>
      <c r="D81" s="22">
        <f aca="true" t="shared" si="26" ref="D81:J81">SUM(D82:D84)</f>
        <v>20000</v>
      </c>
      <c r="E81" s="22">
        <f t="shared" si="26"/>
        <v>0</v>
      </c>
      <c r="F81" s="28">
        <f t="shared" si="26"/>
        <v>0</v>
      </c>
      <c r="G81" s="22">
        <f t="shared" si="26"/>
        <v>753.265</v>
      </c>
      <c r="H81" s="22">
        <f t="shared" si="26"/>
        <v>1643.26283</v>
      </c>
      <c r="I81" s="22">
        <f>SUM(I82:I84)</f>
        <v>0</v>
      </c>
      <c r="J81" s="22">
        <f t="shared" si="26"/>
        <v>0</v>
      </c>
      <c r="K81" s="23"/>
      <c r="L81" s="22">
        <f t="shared" si="23"/>
        <v>22396.52783</v>
      </c>
      <c r="N81" s="36">
        <f t="shared" si="24"/>
        <v>22396.52783</v>
      </c>
    </row>
    <row r="82" spans="1:14" ht="15">
      <c r="A82" s="95"/>
      <c r="B82" s="98"/>
      <c r="C82" s="29" t="s">
        <v>68</v>
      </c>
      <c r="D82" s="30">
        <v>20000</v>
      </c>
      <c r="E82" s="30">
        <v>0</v>
      </c>
      <c r="F82" s="23">
        <v>0</v>
      </c>
      <c r="G82" s="30">
        <v>753.265</v>
      </c>
      <c r="H82" s="30">
        <f>1053.26283+590</f>
        <v>1643.26283</v>
      </c>
      <c r="I82" s="30">
        <v>0</v>
      </c>
      <c r="J82" s="30">
        <v>0</v>
      </c>
      <c r="K82" s="23"/>
      <c r="L82" s="22">
        <f t="shared" si="23"/>
        <v>22396.52783</v>
      </c>
      <c r="N82" s="36">
        <f t="shared" si="24"/>
        <v>22396.52783</v>
      </c>
    </row>
    <row r="83" spans="1:14" ht="15">
      <c r="A83" s="95"/>
      <c r="B83" s="98"/>
      <c r="C83" s="29" t="s">
        <v>69</v>
      </c>
      <c r="D83" s="30">
        <v>0</v>
      </c>
      <c r="E83" s="30">
        <v>0</v>
      </c>
      <c r="F83" s="23">
        <v>0</v>
      </c>
      <c r="G83" s="30">
        <v>0</v>
      </c>
      <c r="H83" s="30">
        <v>0</v>
      </c>
      <c r="I83" s="30">
        <v>0</v>
      </c>
      <c r="J83" s="30">
        <v>0</v>
      </c>
      <c r="K83" s="23"/>
      <c r="L83" s="22">
        <f t="shared" si="23"/>
        <v>0</v>
      </c>
      <c r="N83" s="36">
        <f t="shared" si="24"/>
        <v>0</v>
      </c>
    </row>
    <row r="84" spans="1:14" ht="15">
      <c r="A84" s="95"/>
      <c r="B84" s="98"/>
      <c r="C84" s="29" t="s">
        <v>70</v>
      </c>
      <c r="D84" s="30">
        <v>0</v>
      </c>
      <c r="E84" s="30">
        <v>0</v>
      </c>
      <c r="F84" s="23">
        <v>0</v>
      </c>
      <c r="G84" s="30">
        <v>0</v>
      </c>
      <c r="H84" s="30">
        <v>0</v>
      </c>
      <c r="I84" s="30">
        <v>0</v>
      </c>
      <c r="J84" s="30">
        <v>0</v>
      </c>
      <c r="K84" s="23"/>
      <c r="L84" s="22">
        <f t="shared" si="23"/>
        <v>0</v>
      </c>
      <c r="N84" s="36">
        <f t="shared" si="24"/>
        <v>0</v>
      </c>
    </row>
    <row r="85" spans="1:14" ht="15" customHeight="1">
      <c r="A85" s="94" t="s">
        <v>41</v>
      </c>
      <c r="B85" s="97" t="s">
        <v>54</v>
      </c>
      <c r="C85" s="21" t="s">
        <v>5</v>
      </c>
      <c r="D85" s="22">
        <f aca="true" t="shared" si="27" ref="D85:J85">SUM(D86:D88)</f>
        <v>7692.3</v>
      </c>
      <c r="E85" s="22">
        <f t="shared" si="27"/>
        <v>3514.639</v>
      </c>
      <c r="F85" s="28">
        <f t="shared" si="27"/>
        <v>0</v>
      </c>
      <c r="G85" s="22">
        <f t="shared" si="27"/>
        <v>0</v>
      </c>
      <c r="H85" s="22">
        <f t="shared" si="27"/>
        <v>0</v>
      </c>
      <c r="I85" s="22">
        <f>SUM(I86:I88)</f>
        <v>0</v>
      </c>
      <c r="J85" s="22">
        <f t="shared" si="27"/>
        <v>0</v>
      </c>
      <c r="K85" s="23"/>
      <c r="L85" s="22">
        <f t="shared" si="23"/>
        <v>11206.939</v>
      </c>
      <c r="N85" s="36">
        <f t="shared" si="24"/>
        <v>11206.939</v>
      </c>
    </row>
    <row r="86" spans="1:14" ht="15">
      <c r="A86" s="95"/>
      <c r="B86" s="98"/>
      <c r="C86" s="29" t="s">
        <v>68</v>
      </c>
      <c r="D86" s="30">
        <v>7692.3</v>
      </c>
      <c r="E86" s="30">
        <v>0</v>
      </c>
      <c r="F86" s="23">
        <v>0</v>
      </c>
      <c r="G86" s="30">
        <v>0</v>
      </c>
      <c r="H86" s="30">
        <v>0</v>
      </c>
      <c r="I86" s="30">
        <v>0</v>
      </c>
      <c r="J86" s="30">
        <v>0</v>
      </c>
      <c r="K86" s="23"/>
      <c r="L86" s="22">
        <f t="shared" si="23"/>
        <v>7692.3</v>
      </c>
      <c r="N86" s="36">
        <f t="shared" si="24"/>
        <v>7692.3</v>
      </c>
    </row>
    <row r="87" spans="1:14" ht="15">
      <c r="A87" s="95"/>
      <c r="B87" s="98"/>
      <c r="C87" s="29" t="s">
        <v>69</v>
      </c>
      <c r="D87" s="30">
        <v>0</v>
      </c>
      <c r="E87" s="30">
        <v>3514.639</v>
      </c>
      <c r="F87" s="23">
        <v>0</v>
      </c>
      <c r="G87" s="30">
        <v>0</v>
      </c>
      <c r="H87" s="30">
        <v>0</v>
      </c>
      <c r="I87" s="30">
        <v>0</v>
      </c>
      <c r="J87" s="30">
        <v>0</v>
      </c>
      <c r="K87" s="23"/>
      <c r="L87" s="22">
        <f t="shared" si="23"/>
        <v>3514.639</v>
      </c>
      <c r="N87" s="36">
        <f t="shared" si="24"/>
        <v>3514.639</v>
      </c>
    </row>
    <row r="88" spans="1:14" ht="15">
      <c r="A88" s="95"/>
      <c r="B88" s="98"/>
      <c r="C88" s="29" t="s">
        <v>70</v>
      </c>
      <c r="D88" s="30">
        <v>0</v>
      </c>
      <c r="E88" s="30">
        <v>0</v>
      </c>
      <c r="F88" s="23">
        <v>0</v>
      </c>
      <c r="G88" s="30">
        <v>0</v>
      </c>
      <c r="H88" s="30">
        <v>0</v>
      </c>
      <c r="I88" s="30">
        <v>0</v>
      </c>
      <c r="J88" s="30">
        <v>0</v>
      </c>
      <c r="K88" s="23"/>
      <c r="L88" s="22">
        <f t="shared" si="23"/>
        <v>0</v>
      </c>
      <c r="N88" s="36">
        <f t="shared" si="24"/>
        <v>0</v>
      </c>
    </row>
    <row r="89" spans="1:14" ht="15" customHeight="1">
      <c r="A89" s="94" t="s">
        <v>71</v>
      </c>
      <c r="B89" s="97" t="s">
        <v>72</v>
      </c>
      <c r="C89" s="21" t="s">
        <v>5</v>
      </c>
      <c r="D89" s="28">
        <v>0</v>
      </c>
      <c r="E89" s="28">
        <v>0</v>
      </c>
      <c r="F89" s="28">
        <f>SUM(F90:F92)</f>
        <v>1250</v>
      </c>
      <c r="G89" s="28">
        <f>SUM(G90:G92)</f>
        <v>0</v>
      </c>
      <c r="H89" s="28">
        <f>SUM(H90:H92)</f>
        <v>810</v>
      </c>
      <c r="I89" s="28">
        <f>SUM(I90:I92)</f>
        <v>0</v>
      </c>
      <c r="J89" s="28">
        <f>SUM(J90:J92)</f>
        <v>0</v>
      </c>
      <c r="K89" s="23"/>
      <c r="L89" s="22">
        <f t="shared" si="23"/>
        <v>2060</v>
      </c>
      <c r="N89" s="36">
        <f t="shared" si="24"/>
        <v>2060</v>
      </c>
    </row>
    <row r="90" spans="1:14" ht="15">
      <c r="A90" s="95"/>
      <c r="B90" s="98"/>
      <c r="C90" s="29" t="s">
        <v>68</v>
      </c>
      <c r="D90" s="30">
        <v>0</v>
      </c>
      <c r="E90" s="30">
        <v>0</v>
      </c>
      <c r="F90" s="23">
        <v>1250</v>
      </c>
      <c r="G90" s="30">
        <v>0</v>
      </c>
      <c r="H90" s="30">
        <v>810</v>
      </c>
      <c r="I90" s="30">
        <v>0</v>
      </c>
      <c r="J90" s="30">
        <v>0</v>
      </c>
      <c r="K90" s="23"/>
      <c r="L90" s="22">
        <f t="shared" si="23"/>
        <v>2060</v>
      </c>
      <c r="N90" s="36">
        <f t="shared" si="24"/>
        <v>2060</v>
      </c>
    </row>
    <row r="91" spans="1:14" ht="15">
      <c r="A91" s="95"/>
      <c r="B91" s="98"/>
      <c r="C91" s="29" t="s">
        <v>69</v>
      </c>
      <c r="D91" s="30">
        <v>0</v>
      </c>
      <c r="E91" s="30">
        <v>0</v>
      </c>
      <c r="F91" s="23">
        <v>0</v>
      </c>
      <c r="G91" s="30">
        <v>0</v>
      </c>
      <c r="H91" s="30">
        <v>0</v>
      </c>
      <c r="I91" s="30">
        <v>0</v>
      </c>
      <c r="J91" s="30">
        <v>0</v>
      </c>
      <c r="K91" s="23"/>
      <c r="L91" s="22">
        <f t="shared" si="23"/>
        <v>0</v>
      </c>
      <c r="N91" s="36">
        <f t="shared" si="24"/>
        <v>0</v>
      </c>
    </row>
    <row r="92" spans="1:14" ht="15">
      <c r="A92" s="95"/>
      <c r="B92" s="99"/>
      <c r="C92" s="29" t="s">
        <v>70</v>
      </c>
      <c r="D92" s="30">
        <v>0</v>
      </c>
      <c r="E92" s="30">
        <v>0</v>
      </c>
      <c r="F92" s="23">
        <v>0</v>
      </c>
      <c r="G92" s="30">
        <v>0</v>
      </c>
      <c r="H92" s="30">
        <v>0</v>
      </c>
      <c r="I92" s="30">
        <v>0</v>
      </c>
      <c r="J92" s="30">
        <v>0</v>
      </c>
      <c r="K92" s="23"/>
      <c r="L92" s="22">
        <f t="shared" si="23"/>
        <v>0</v>
      </c>
      <c r="N92" s="36">
        <f t="shared" si="24"/>
        <v>0</v>
      </c>
    </row>
    <row r="93" spans="1:14" ht="15" customHeight="1">
      <c r="A93" s="94" t="s">
        <v>81</v>
      </c>
      <c r="B93" s="106" t="str">
        <f>'[1]Лист1'!$A$27</f>
        <v>Приведение в нормативное состояние канализационных и инженерных сетей</v>
      </c>
      <c r="C93" s="21" t="s">
        <v>5</v>
      </c>
      <c r="D93" s="28">
        <f aca="true" t="shared" si="28" ref="D93:J93">SUM(D94:D96)</f>
        <v>0</v>
      </c>
      <c r="E93" s="28">
        <f t="shared" si="28"/>
        <v>0</v>
      </c>
      <c r="F93" s="28">
        <f t="shared" si="28"/>
        <v>0</v>
      </c>
      <c r="G93" s="28">
        <f t="shared" si="28"/>
        <v>0</v>
      </c>
      <c r="H93" s="28">
        <f t="shared" si="28"/>
        <v>0</v>
      </c>
      <c r="I93" s="28">
        <f>SUM(I94:I96)</f>
        <v>0</v>
      </c>
      <c r="J93" s="28">
        <f t="shared" si="28"/>
        <v>0</v>
      </c>
      <c r="K93" s="23"/>
      <c r="L93" s="22">
        <f t="shared" si="23"/>
        <v>0</v>
      </c>
      <c r="N93" s="36">
        <f t="shared" si="24"/>
        <v>0</v>
      </c>
    </row>
    <row r="94" spans="1:14" ht="15">
      <c r="A94" s="95"/>
      <c r="B94" s="107"/>
      <c r="C94" s="29" t="s">
        <v>68</v>
      </c>
      <c r="D94" s="30">
        <v>0</v>
      </c>
      <c r="E94" s="30">
        <v>0</v>
      </c>
      <c r="F94" s="23">
        <v>0</v>
      </c>
      <c r="G94" s="30">
        <v>0</v>
      </c>
      <c r="H94" s="30">
        <v>0</v>
      </c>
      <c r="I94" s="30">
        <v>0</v>
      </c>
      <c r="J94" s="30">
        <v>0</v>
      </c>
      <c r="K94" s="23"/>
      <c r="L94" s="22">
        <f t="shared" si="23"/>
        <v>0</v>
      </c>
      <c r="N94" s="36">
        <f t="shared" si="24"/>
        <v>0</v>
      </c>
    </row>
    <row r="95" spans="1:14" ht="15">
      <c r="A95" s="95"/>
      <c r="B95" s="107"/>
      <c r="C95" s="29" t="s">
        <v>69</v>
      </c>
      <c r="D95" s="30">
        <v>0</v>
      </c>
      <c r="E95" s="30">
        <v>0</v>
      </c>
      <c r="F95" s="23">
        <v>0</v>
      </c>
      <c r="G95" s="30">
        <v>0</v>
      </c>
      <c r="H95" s="30">
        <v>0</v>
      </c>
      <c r="I95" s="30">
        <v>0</v>
      </c>
      <c r="J95" s="30">
        <v>0</v>
      </c>
      <c r="K95" s="23"/>
      <c r="L95" s="22">
        <f t="shared" si="23"/>
        <v>0</v>
      </c>
      <c r="N95" s="36">
        <f t="shared" si="24"/>
        <v>0</v>
      </c>
    </row>
    <row r="96" spans="1:14" ht="15">
      <c r="A96" s="96"/>
      <c r="B96" s="108"/>
      <c r="C96" s="29" t="s">
        <v>70</v>
      </c>
      <c r="D96" s="30">
        <v>0</v>
      </c>
      <c r="E96" s="30">
        <v>0</v>
      </c>
      <c r="F96" s="23">
        <v>0</v>
      </c>
      <c r="G96" s="30">
        <v>0</v>
      </c>
      <c r="H96" s="30">
        <v>0</v>
      </c>
      <c r="I96" s="30">
        <v>0</v>
      </c>
      <c r="J96" s="30">
        <v>0</v>
      </c>
      <c r="K96" s="23"/>
      <c r="L96" s="22">
        <f t="shared" si="23"/>
        <v>0</v>
      </c>
      <c r="N96" s="36">
        <f t="shared" si="24"/>
        <v>0</v>
      </c>
    </row>
    <row r="97" spans="1:14" ht="15" customHeight="1">
      <c r="A97" s="94" t="s">
        <v>121</v>
      </c>
      <c r="B97" s="106" t="s">
        <v>139</v>
      </c>
      <c r="C97" s="21" t="s">
        <v>5</v>
      </c>
      <c r="D97" s="28">
        <f aca="true" t="shared" si="29" ref="D97:J97">SUM(D98:D100)</f>
        <v>0</v>
      </c>
      <c r="E97" s="28">
        <f t="shared" si="29"/>
        <v>0</v>
      </c>
      <c r="F97" s="28">
        <f t="shared" si="29"/>
        <v>0</v>
      </c>
      <c r="G97" s="28">
        <f t="shared" si="29"/>
        <v>0</v>
      </c>
      <c r="H97" s="28">
        <f t="shared" si="29"/>
        <v>195.99899</v>
      </c>
      <c r="I97" s="28">
        <f t="shared" si="29"/>
        <v>0</v>
      </c>
      <c r="J97" s="28">
        <f t="shared" si="29"/>
        <v>0</v>
      </c>
      <c r="K97" s="23"/>
      <c r="L97" s="22">
        <f aca="true" t="shared" si="30" ref="L97:L104">SUM(D97:J97)</f>
        <v>195.99899</v>
      </c>
      <c r="N97" s="36">
        <f aca="true" t="shared" si="31" ref="N97:N104">SUM(D97:H97)</f>
        <v>195.99899</v>
      </c>
    </row>
    <row r="98" spans="1:14" ht="15">
      <c r="A98" s="95"/>
      <c r="B98" s="107"/>
      <c r="C98" s="29" t="s">
        <v>68</v>
      </c>
      <c r="D98" s="30">
        <v>0</v>
      </c>
      <c r="E98" s="30">
        <v>0</v>
      </c>
      <c r="F98" s="23">
        <v>0</v>
      </c>
      <c r="G98" s="30">
        <v>0</v>
      </c>
      <c r="H98" s="30">
        <v>195.99899</v>
      </c>
      <c r="I98" s="30">
        <v>0</v>
      </c>
      <c r="J98" s="30">
        <v>0</v>
      </c>
      <c r="K98" s="23"/>
      <c r="L98" s="22">
        <f t="shared" si="30"/>
        <v>195.99899</v>
      </c>
      <c r="N98" s="36">
        <f t="shared" si="31"/>
        <v>195.99899</v>
      </c>
    </row>
    <row r="99" spans="1:14" ht="15">
      <c r="A99" s="95"/>
      <c r="B99" s="107"/>
      <c r="C99" s="29" t="s">
        <v>69</v>
      </c>
      <c r="D99" s="30">
        <v>0</v>
      </c>
      <c r="E99" s="30">
        <v>0</v>
      </c>
      <c r="F99" s="23">
        <v>0</v>
      </c>
      <c r="G99" s="30">
        <v>0</v>
      </c>
      <c r="H99" s="30">
        <v>0</v>
      </c>
      <c r="I99" s="30">
        <v>0</v>
      </c>
      <c r="J99" s="30">
        <v>0</v>
      </c>
      <c r="K99" s="23"/>
      <c r="L99" s="22">
        <f t="shared" si="30"/>
        <v>0</v>
      </c>
      <c r="N99" s="36">
        <f t="shared" si="31"/>
        <v>0</v>
      </c>
    </row>
    <row r="100" spans="1:14" ht="15">
      <c r="A100" s="96"/>
      <c r="B100" s="108"/>
      <c r="C100" s="29" t="s">
        <v>70</v>
      </c>
      <c r="D100" s="30">
        <v>0</v>
      </c>
      <c r="E100" s="30">
        <v>0</v>
      </c>
      <c r="F100" s="23">
        <v>0</v>
      </c>
      <c r="G100" s="30">
        <v>0</v>
      </c>
      <c r="H100" s="30">
        <v>0</v>
      </c>
      <c r="I100" s="30">
        <v>0</v>
      </c>
      <c r="J100" s="30">
        <v>0</v>
      </c>
      <c r="K100" s="23"/>
      <c r="L100" s="22">
        <f t="shared" si="30"/>
        <v>0</v>
      </c>
      <c r="N100" s="36">
        <f t="shared" si="31"/>
        <v>0</v>
      </c>
    </row>
    <row r="101" spans="1:14" ht="15" customHeight="1">
      <c r="A101" s="94" t="s">
        <v>145</v>
      </c>
      <c r="B101" s="106" t="s">
        <v>146</v>
      </c>
      <c r="C101" s="21" t="s">
        <v>5</v>
      </c>
      <c r="D101" s="28">
        <f aca="true" t="shared" si="32" ref="D101:J101">SUM(D102:D104)</f>
        <v>0</v>
      </c>
      <c r="E101" s="28">
        <f t="shared" si="32"/>
        <v>0</v>
      </c>
      <c r="F101" s="28">
        <f t="shared" si="32"/>
        <v>0</v>
      </c>
      <c r="G101" s="28">
        <f t="shared" si="32"/>
        <v>0</v>
      </c>
      <c r="H101" s="28">
        <f t="shared" si="32"/>
        <v>600</v>
      </c>
      <c r="I101" s="28">
        <f t="shared" si="32"/>
        <v>0</v>
      </c>
      <c r="J101" s="28">
        <f t="shared" si="32"/>
        <v>0</v>
      </c>
      <c r="K101" s="23"/>
      <c r="L101" s="22">
        <f t="shared" si="30"/>
        <v>600</v>
      </c>
      <c r="N101" s="36">
        <f t="shared" si="31"/>
        <v>600</v>
      </c>
    </row>
    <row r="102" spans="1:14" ht="15">
      <c r="A102" s="95"/>
      <c r="B102" s="107"/>
      <c r="C102" s="29" t="s">
        <v>68</v>
      </c>
      <c r="D102" s="30">
        <v>0</v>
      </c>
      <c r="E102" s="30">
        <v>0</v>
      </c>
      <c r="F102" s="23">
        <v>0</v>
      </c>
      <c r="G102" s="30">
        <v>0</v>
      </c>
      <c r="H102" s="30">
        <v>600</v>
      </c>
      <c r="I102" s="30">
        <v>0</v>
      </c>
      <c r="J102" s="30">
        <v>0</v>
      </c>
      <c r="K102" s="23"/>
      <c r="L102" s="22">
        <f t="shared" si="30"/>
        <v>600</v>
      </c>
      <c r="N102" s="36">
        <f t="shared" si="31"/>
        <v>600</v>
      </c>
    </row>
    <row r="103" spans="1:14" ht="15">
      <c r="A103" s="95"/>
      <c r="B103" s="107"/>
      <c r="C103" s="29" t="s">
        <v>69</v>
      </c>
      <c r="D103" s="30">
        <v>0</v>
      </c>
      <c r="E103" s="30">
        <v>0</v>
      </c>
      <c r="F103" s="23">
        <v>0</v>
      </c>
      <c r="G103" s="30">
        <v>0</v>
      </c>
      <c r="H103" s="30">
        <v>0</v>
      </c>
      <c r="I103" s="30">
        <v>0</v>
      </c>
      <c r="J103" s="30">
        <v>0</v>
      </c>
      <c r="K103" s="23"/>
      <c r="L103" s="22">
        <f t="shared" si="30"/>
        <v>0</v>
      </c>
      <c r="N103" s="36">
        <f t="shared" si="31"/>
        <v>0</v>
      </c>
    </row>
    <row r="104" spans="1:14" ht="15">
      <c r="A104" s="96"/>
      <c r="B104" s="108"/>
      <c r="C104" s="29" t="s">
        <v>70</v>
      </c>
      <c r="D104" s="30">
        <v>0</v>
      </c>
      <c r="E104" s="30">
        <v>0</v>
      </c>
      <c r="F104" s="23">
        <v>0</v>
      </c>
      <c r="G104" s="30">
        <v>0</v>
      </c>
      <c r="H104" s="30">
        <v>0</v>
      </c>
      <c r="I104" s="30">
        <v>0</v>
      </c>
      <c r="J104" s="30">
        <v>0</v>
      </c>
      <c r="K104" s="23"/>
      <c r="L104" s="22">
        <f t="shared" si="30"/>
        <v>0</v>
      </c>
      <c r="N104" s="36">
        <f t="shared" si="31"/>
        <v>0</v>
      </c>
    </row>
    <row r="105" spans="1:14" ht="15">
      <c r="A105" s="100" t="s">
        <v>24</v>
      </c>
      <c r="B105" s="109" t="s">
        <v>25</v>
      </c>
      <c r="C105" s="21" t="s">
        <v>5</v>
      </c>
      <c r="D105" s="22">
        <f aca="true" t="shared" si="33" ref="D105:J105">SUM(D106:D108)</f>
        <v>250</v>
      </c>
      <c r="E105" s="22">
        <f t="shared" si="33"/>
        <v>197</v>
      </c>
      <c r="F105" s="28">
        <f t="shared" si="33"/>
        <v>311</v>
      </c>
      <c r="G105" s="22">
        <f t="shared" si="33"/>
        <v>35</v>
      </c>
      <c r="H105" s="22">
        <f t="shared" si="33"/>
        <v>169.833</v>
      </c>
      <c r="I105" s="22">
        <f>SUM(I106:I108)</f>
        <v>0</v>
      </c>
      <c r="J105" s="22">
        <f t="shared" si="33"/>
        <v>0</v>
      </c>
      <c r="K105" s="23"/>
      <c r="L105" s="24">
        <f t="shared" si="23"/>
        <v>962.833</v>
      </c>
      <c r="N105" s="36">
        <f t="shared" si="24"/>
        <v>962.833</v>
      </c>
    </row>
    <row r="106" spans="1:14" ht="15">
      <c r="A106" s="101"/>
      <c r="B106" s="109"/>
      <c r="C106" s="25" t="s">
        <v>68</v>
      </c>
      <c r="D106" s="26">
        <f>D110+D114</f>
        <v>250</v>
      </c>
      <c r="E106" s="26">
        <f>SUM(E110,E114,E118)</f>
        <v>197</v>
      </c>
      <c r="F106" s="26">
        <f>F110+F114</f>
        <v>311</v>
      </c>
      <c r="G106" s="26">
        <f>G110+G114+G117</f>
        <v>35</v>
      </c>
      <c r="H106" s="26">
        <f>H110+H114+H118+H122</f>
        <v>169.833</v>
      </c>
      <c r="I106" s="26">
        <f aca="true" t="shared" si="34" ref="I106:J108">SUM(I110+I114+I118)</f>
        <v>0</v>
      </c>
      <c r="J106" s="26">
        <f t="shared" si="34"/>
        <v>0</v>
      </c>
      <c r="K106" s="23"/>
      <c r="L106" s="24">
        <f t="shared" si="23"/>
        <v>962.833</v>
      </c>
      <c r="N106" s="36">
        <f t="shared" si="24"/>
        <v>962.833</v>
      </c>
    </row>
    <row r="107" spans="1:14" ht="15">
      <c r="A107" s="101"/>
      <c r="B107" s="109"/>
      <c r="C107" s="25" t="s">
        <v>69</v>
      </c>
      <c r="D107" s="26">
        <f>D111+D115</f>
        <v>0</v>
      </c>
      <c r="E107" s="26">
        <f>SUM(E111,E115,E119)</f>
        <v>0</v>
      </c>
      <c r="F107" s="26">
        <f>F111+F115</f>
        <v>0</v>
      </c>
      <c r="G107" s="26">
        <f>G111+G115</f>
        <v>0</v>
      </c>
      <c r="H107" s="26">
        <f>H111+H115</f>
        <v>0</v>
      </c>
      <c r="I107" s="26">
        <f t="shared" si="34"/>
        <v>0</v>
      </c>
      <c r="J107" s="26">
        <f t="shared" si="34"/>
        <v>0</v>
      </c>
      <c r="K107" s="23"/>
      <c r="L107" s="24">
        <f t="shared" si="23"/>
        <v>0</v>
      </c>
      <c r="N107" s="36">
        <f t="shared" si="24"/>
        <v>0</v>
      </c>
    </row>
    <row r="108" spans="1:14" ht="15">
      <c r="A108" s="101"/>
      <c r="B108" s="109"/>
      <c r="C108" s="25" t="s">
        <v>70</v>
      </c>
      <c r="D108" s="26">
        <f>D112+D116</f>
        <v>0</v>
      </c>
      <c r="E108" s="26">
        <f>SUM(E112,E116,E120)</f>
        <v>0</v>
      </c>
      <c r="F108" s="26">
        <f>F112+F116</f>
        <v>0</v>
      </c>
      <c r="G108" s="26">
        <f>G112+G116</f>
        <v>0</v>
      </c>
      <c r="H108" s="26">
        <f>H112+H116</f>
        <v>0</v>
      </c>
      <c r="I108" s="26">
        <f t="shared" si="34"/>
        <v>0</v>
      </c>
      <c r="J108" s="26">
        <f t="shared" si="34"/>
        <v>0</v>
      </c>
      <c r="K108" s="23"/>
      <c r="L108" s="24">
        <f t="shared" si="23"/>
        <v>0</v>
      </c>
      <c r="N108" s="36">
        <f t="shared" si="24"/>
        <v>0</v>
      </c>
    </row>
    <row r="109" spans="1:14" ht="14.25" customHeight="1">
      <c r="A109" s="94" t="s">
        <v>26</v>
      </c>
      <c r="B109" s="97" t="s">
        <v>118</v>
      </c>
      <c r="C109" s="21" t="s">
        <v>5</v>
      </c>
      <c r="D109" s="22">
        <f aca="true" t="shared" si="35" ref="D109:J109">SUM(D110:D112)</f>
        <v>0</v>
      </c>
      <c r="E109" s="22">
        <f t="shared" si="35"/>
        <v>197</v>
      </c>
      <c r="F109" s="28">
        <f t="shared" si="35"/>
        <v>311</v>
      </c>
      <c r="G109" s="22">
        <f t="shared" si="35"/>
        <v>0</v>
      </c>
      <c r="H109" s="22">
        <f t="shared" si="35"/>
        <v>169</v>
      </c>
      <c r="I109" s="22">
        <f>SUM(I110:I112)</f>
        <v>0</v>
      </c>
      <c r="J109" s="22">
        <f t="shared" si="35"/>
        <v>0</v>
      </c>
      <c r="K109" s="23"/>
      <c r="L109" s="22">
        <f t="shared" si="23"/>
        <v>677</v>
      </c>
      <c r="N109" s="36">
        <f t="shared" si="24"/>
        <v>677</v>
      </c>
    </row>
    <row r="110" spans="1:14" ht="15">
      <c r="A110" s="95"/>
      <c r="B110" s="98"/>
      <c r="C110" s="29" t="s">
        <v>68</v>
      </c>
      <c r="D110" s="30">
        <v>0</v>
      </c>
      <c r="E110" s="23">
        <v>197</v>
      </c>
      <c r="F110" s="23">
        <v>311</v>
      </c>
      <c r="G110" s="30">
        <v>0</v>
      </c>
      <c r="H110" s="30">
        <v>169</v>
      </c>
      <c r="I110" s="30">
        <v>0</v>
      </c>
      <c r="J110" s="30">
        <v>0</v>
      </c>
      <c r="K110" s="23"/>
      <c r="L110" s="22">
        <f t="shared" si="23"/>
        <v>677</v>
      </c>
      <c r="N110" s="36">
        <f t="shared" si="24"/>
        <v>677</v>
      </c>
    </row>
    <row r="111" spans="1:14" ht="15">
      <c r="A111" s="95"/>
      <c r="B111" s="98"/>
      <c r="C111" s="29" t="s">
        <v>69</v>
      </c>
      <c r="D111" s="30">
        <v>0</v>
      </c>
      <c r="E111" s="30">
        <v>0</v>
      </c>
      <c r="F111" s="23">
        <v>0</v>
      </c>
      <c r="G111" s="30">
        <v>0</v>
      </c>
      <c r="H111" s="30">
        <v>0</v>
      </c>
      <c r="I111" s="30">
        <v>0</v>
      </c>
      <c r="J111" s="30">
        <v>0</v>
      </c>
      <c r="K111" s="23"/>
      <c r="L111" s="22">
        <f t="shared" si="23"/>
        <v>0</v>
      </c>
      <c r="N111" s="36">
        <f t="shared" si="24"/>
        <v>0</v>
      </c>
    </row>
    <row r="112" spans="1:14" ht="15">
      <c r="A112" s="95"/>
      <c r="B112" s="98"/>
      <c r="C112" s="29" t="s">
        <v>70</v>
      </c>
      <c r="D112" s="30">
        <v>0</v>
      </c>
      <c r="E112" s="30">
        <v>0</v>
      </c>
      <c r="F112" s="23">
        <v>0</v>
      </c>
      <c r="G112" s="30">
        <v>0</v>
      </c>
      <c r="H112" s="30">
        <v>0</v>
      </c>
      <c r="I112" s="30">
        <v>0</v>
      </c>
      <c r="J112" s="30">
        <v>0</v>
      </c>
      <c r="K112" s="23"/>
      <c r="L112" s="22">
        <f t="shared" si="23"/>
        <v>0</v>
      </c>
      <c r="N112" s="36">
        <f t="shared" si="24"/>
        <v>0</v>
      </c>
    </row>
    <row r="113" spans="1:14" ht="15.75" customHeight="1">
      <c r="A113" s="94" t="s">
        <v>28</v>
      </c>
      <c r="B113" s="97" t="s">
        <v>29</v>
      </c>
      <c r="C113" s="21" t="s">
        <v>5</v>
      </c>
      <c r="D113" s="22">
        <f aca="true" t="shared" si="36" ref="D113:J113">SUM(D114:D116)</f>
        <v>250</v>
      </c>
      <c r="E113" s="22">
        <f t="shared" si="36"/>
        <v>0</v>
      </c>
      <c r="F113" s="28">
        <f t="shared" si="36"/>
        <v>0</v>
      </c>
      <c r="G113" s="22">
        <f t="shared" si="36"/>
        <v>0</v>
      </c>
      <c r="H113" s="22">
        <f t="shared" si="36"/>
        <v>0</v>
      </c>
      <c r="I113" s="22">
        <f>SUM(I114:I116)</f>
        <v>0</v>
      </c>
      <c r="J113" s="22">
        <f t="shared" si="36"/>
        <v>0</v>
      </c>
      <c r="K113" s="23"/>
      <c r="L113" s="22">
        <f t="shared" si="23"/>
        <v>250</v>
      </c>
      <c r="N113" s="36">
        <f t="shared" si="24"/>
        <v>250</v>
      </c>
    </row>
    <row r="114" spans="1:14" ht="15">
      <c r="A114" s="95"/>
      <c r="B114" s="98"/>
      <c r="C114" s="29" t="s">
        <v>68</v>
      </c>
      <c r="D114" s="30">
        <v>250</v>
      </c>
      <c r="E114" s="30">
        <v>0</v>
      </c>
      <c r="F114" s="23">
        <v>0</v>
      </c>
      <c r="G114" s="30">
        <v>0</v>
      </c>
      <c r="H114" s="30">
        <v>0</v>
      </c>
      <c r="I114" s="30">
        <v>0</v>
      </c>
      <c r="J114" s="30">
        <v>0</v>
      </c>
      <c r="K114" s="23"/>
      <c r="L114" s="22">
        <f t="shared" si="23"/>
        <v>250</v>
      </c>
      <c r="N114" s="36">
        <f t="shared" si="24"/>
        <v>250</v>
      </c>
    </row>
    <row r="115" spans="1:14" ht="15">
      <c r="A115" s="95"/>
      <c r="B115" s="98"/>
      <c r="C115" s="29" t="s">
        <v>69</v>
      </c>
      <c r="D115" s="30">
        <v>0</v>
      </c>
      <c r="E115" s="30">
        <v>0</v>
      </c>
      <c r="F115" s="23">
        <v>0</v>
      </c>
      <c r="G115" s="30">
        <v>0</v>
      </c>
      <c r="H115" s="30">
        <v>0</v>
      </c>
      <c r="I115" s="30">
        <v>0</v>
      </c>
      <c r="J115" s="30">
        <v>0</v>
      </c>
      <c r="K115" s="23"/>
      <c r="L115" s="22">
        <f t="shared" si="23"/>
        <v>0</v>
      </c>
      <c r="N115" s="36">
        <f t="shared" si="24"/>
        <v>0</v>
      </c>
    </row>
    <row r="116" spans="1:14" ht="15">
      <c r="A116" s="96"/>
      <c r="B116" s="99"/>
      <c r="C116" s="29" t="s">
        <v>70</v>
      </c>
      <c r="D116" s="30">
        <v>0</v>
      </c>
      <c r="E116" s="30">
        <v>0</v>
      </c>
      <c r="F116" s="23">
        <v>0</v>
      </c>
      <c r="G116" s="30">
        <v>0</v>
      </c>
      <c r="H116" s="30">
        <v>0</v>
      </c>
      <c r="I116" s="30">
        <v>0</v>
      </c>
      <c r="J116" s="30">
        <v>0</v>
      </c>
      <c r="K116" s="23"/>
      <c r="L116" s="22">
        <f t="shared" si="23"/>
        <v>0</v>
      </c>
      <c r="N116" s="36">
        <f t="shared" si="24"/>
        <v>0</v>
      </c>
    </row>
    <row r="117" spans="1:14" ht="15.75" customHeight="1">
      <c r="A117" s="94" t="s">
        <v>44</v>
      </c>
      <c r="B117" s="97" t="s">
        <v>45</v>
      </c>
      <c r="C117" s="21" t="s">
        <v>5</v>
      </c>
      <c r="D117" s="22">
        <f aca="true" t="shared" si="37" ref="D117:J117">SUM(D118:D120)</f>
        <v>0</v>
      </c>
      <c r="E117" s="22">
        <f t="shared" si="37"/>
        <v>0</v>
      </c>
      <c r="F117" s="28">
        <f t="shared" si="37"/>
        <v>0</v>
      </c>
      <c r="G117" s="22">
        <f t="shared" si="37"/>
        <v>35</v>
      </c>
      <c r="H117" s="22">
        <f t="shared" si="37"/>
        <v>0</v>
      </c>
      <c r="I117" s="22">
        <f>SUM(I118:I120)</f>
        <v>0</v>
      </c>
      <c r="J117" s="22">
        <f t="shared" si="37"/>
        <v>0</v>
      </c>
      <c r="K117" s="23"/>
      <c r="L117" s="22">
        <f t="shared" si="23"/>
        <v>35</v>
      </c>
      <c r="N117" s="36">
        <f t="shared" si="24"/>
        <v>35</v>
      </c>
    </row>
    <row r="118" spans="1:14" ht="15">
      <c r="A118" s="95"/>
      <c r="B118" s="98"/>
      <c r="C118" s="29" t="s">
        <v>68</v>
      </c>
      <c r="D118" s="30">
        <v>0</v>
      </c>
      <c r="E118" s="30">
        <v>0</v>
      </c>
      <c r="F118" s="23">
        <v>0</v>
      </c>
      <c r="G118" s="30">
        <v>35</v>
      </c>
      <c r="H118" s="30">
        <v>0</v>
      </c>
      <c r="I118" s="30">
        <v>0</v>
      </c>
      <c r="J118" s="30">
        <v>0</v>
      </c>
      <c r="K118" s="23"/>
      <c r="L118" s="22">
        <f t="shared" si="23"/>
        <v>35</v>
      </c>
      <c r="N118" s="36">
        <f t="shared" si="24"/>
        <v>35</v>
      </c>
    </row>
    <row r="119" spans="1:14" ht="15">
      <c r="A119" s="95"/>
      <c r="B119" s="98"/>
      <c r="C119" s="29" t="s">
        <v>69</v>
      </c>
      <c r="D119" s="30">
        <v>0</v>
      </c>
      <c r="E119" s="30">
        <v>0</v>
      </c>
      <c r="F119" s="23">
        <v>0</v>
      </c>
      <c r="G119" s="30">
        <v>0</v>
      </c>
      <c r="H119" s="30">
        <v>0</v>
      </c>
      <c r="I119" s="30">
        <v>0</v>
      </c>
      <c r="J119" s="30">
        <v>0</v>
      </c>
      <c r="K119" s="23"/>
      <c r="L119" s="22">
        <f t="shared" si="23"/>
        <v>0</v>
      </c>
      <c r="N119" s="36">
        <f t="shared" si="24"/>
        <v>0</v>
      </c>
    </row>
    <row r="120" spans="1:14" ht="15">
      <c r="A120" s="96"/>
      <c r="B120" s="99"/>
      <c r="C120" s="29" t="s">
        <v>70</v>
      </c>
      <c r="D120" s="30">
        <v>0</v>
      </c>
      <c r="E120" s="30">
        <v>0</v>
      </c>
      <c r="F120" s="23">
        <v>0</v>
      </c>
      <c r="G120" s="30">
        <v>0</v>
      </c>
      <c r="H120" s="30">
        <v>0</v>
      </c>
      <c r="I120" s="30">
        <v>0</v>
      </c>
      <c r="J120" s="30">
        <v>0</v>
      </c>
      <c r="K120" s="23"/>
      <c r="L120" s="22">
        <f t="shared" si="23"/>
        <v>0</v>
      </c>
      <c r="N120" s="36">
        <f t="shared" si="24"/>
        <v>0</v>
      </c>
    </row>
    <row r="121" spans="1:14" ht="15.75" customHeight="1">
      <c r="A121" s="94" t="s">
        <v>123</v>
      </c>
      <c r="B121" s="97" t="s">
        <v>124</v>
      </c>
      <c r="C121" s="21" t="s">
        <v>5</v>
      </c>
      <c r="D121" s="22">
        <f aca="true" t="shared" si="38" ref="D121:J121">SUM(D122:D124)</f>
        <v>0</v>
      </c>
      <c r="E121" s="22">
        <f t="shared" si="38"/>
        <v>0</v>
      </c>
      <c r="F121" s="28">
        <f t="shared" si="38"/>
        <v>0</v>
      </c>
      <c r="G121" s="22">
        <f t="shared" si="38"/>
        <v>0</v>
      </c>
      <c r="H121" s="22">
        <f t="shared" si="38"/>
        <v>0.833</v>
      </c>
      <c r="I121" s="22">
        <f t="shared" si="38"/>
        <v>0</v>
      </c>
      <c r="J121" s="22">
        <f t="shared" si="38"/>
        <v>0</v>
      </c>
      <c r="K121" s="23"/>
      <c r="L121" s="22">
        <f>SUM(D121:J121)</f>
        <v>0.833</v>
      </c>
      <c r="N121" s="36">
        <f>SUM(D121:H121)</f>
        <v>0.833</v>
      </c>
    </row>
    <row r="122" spans="1:14" ht="15">
      <c r="A122" s="95"/>
      <c r="B122" s="98"/>
      <c r="C122" s="29" t="s">
        <v>68</v>
      </c>
      <c r="D122" s="30">
        <v>0</v>
      </c>
      <c r="E122" s="30">
        <v>0</v>
      </c>
      <c r="F122" s="23">
        <v>0</v>
      </c>
      <c r="G122" s="30">
        <v>0</v>
      </c>
      <c r="H122" s="30">
        <v>0.833</v>
      </c>
      <c r="I122" s="30">
        <v>0</v>
      </c>
      <c r="J122" s="30">
        <v>0</v>
      </c>
      <c r="K122" s="23"/>
      <c r="L122" s="22">
        <f>SUM(D122:J122)</f>
        <v>0.833</v>
      </c>
      <c r="N122" s="36">
        <f>SUM(D122:H122)</f>
        <v>0.833</v>
      </c>
    </row>
    <row r="123" spans="1:14" ht="15">
      <c r="A123" s="95"/>
      <c r="B123" s="98"/>
      <c r="C123" s="29" t="s">
        <v>69</v>
      </c>
      <c r="D123" s="30">
        <v>0</v>
      </c>
      <c r="E123" s="30">
        <v>0</v>
      </c>
      <c r="F123" s="23">
        <v>0</v>
      </c>
      <c r="G123" s="30">
        <v>0</v>
      </c>
      <c r="H123" s="30">
        <v>0</v>
      </c>
      <c r="I123" s="30">
        <v>0</v>
      </c>
      <c r="J123" s="30">
        <v>0</v>
      </c>
      <c r="K123" s="23"/>
      <c r="L123" s="22">
        <f>SUM(D123:J123)</f>
        <v>0</v>
      </c>
      <c r="N123" s="36">
        <f>SUM(D123:H123)</f>
        <v>0</v>
      </c>
    </row>
    <row r="124" spans="1:14" ht="15">
      <c r="A124" s="96"/>
      <c r="B124" s="99"/>
      <c r="C124" s="29" t="s">
        <v>70</v>
      </c>
      <c r="D124" s="30">
        <v>0</v>
      </c>
      <c r="E124" s="30">
        <v>0</v>
      </c>
      <c r="F124" s="23">
        <v>0</v>
      </c>
      <c r="G124" s="30">
        <v>0</v>
      </c>
      <c r="H124" s="30">
        <v>0</v>
      </c>
      <c r="I124" s="30">
        <v>0</v>
      </c>
      <c r="J124" s="30">
        <v>0</v>
      </c>
      <c r="K124" s="23"/>
      <c r="L124" s="22">
        <f>SUM(D124:J124)</f>
        <v>0</v>
      </c>
      <c r="N124" s="36">
        <f>SUM(D124:H124)</f>
        <v>0</v>
      </c>
    </row>
    <row r="125" spans="1:14" ht="15">
      <c r="A125" s="100" t="s">
        <v>85</v>
      </c>
      <c r="B125" s="103" t="s">
        <v>86</v>
      </c>
      <c r="C125" s="21" t="s">
        <v>5</v>
      </c>
      <c r="D125" s="22">
        <f aca="true" t="shared" si="39" ref="D125:J125">SUM(D126:D128)</f>
        <v>0</v>
      </c>
      <c r="E125" s="22">
        <f t="shared" si="39"/>
        <v>0</v>
      </c>
      <c r="F125" s="28">
        <f t="shared" si="39"/>
        <v>0</v>
      </c>
      <c r="G125" s="22">
        <f t="shared" si="39"/>
        <v>13650.888</v>
      </c>
      <c r="H125" s="22">
        <f t="shared" si="39"/>
        <v>2000</v>
      </c>
      <c r="I125" s="22">
        <f>SUM(I126:I128)</f>
        <v>0</v>
      </c>
      <c r="J125" s="22">
        <f t="shared" si="39"/>
        <v>0</v>
      </c>
      <c r="K125" s="23"/>
      <c r="L125" s="24">
        <f t="shared" si="23"/>
        <v>15650.888</v>
      </c>
      <c r="N125" s="36">
        <f t="shared" si="24"/>
        <v>15650.888</v>
      </c>
    </row>
    <row r="126" spans="1:14" ht="15">
      <c r="A126" s="101"/>
      <c r="B126" s="104"/>
      <c r="C126" s="25" t="s">
        <v>68</v>
      </c>
      <c r="D126" s="26">
        <f>D130+D134</f>
        <v>0</v>
      </c>
      <c r="E126" s="26">
        <v>0</v>
      </c>
      <c r="F126" s="26">
        <v>0</v>
      </c>
      <c r="G126" s="26">
        <f>G130+G134+G137</f>
        <v>1365.089</v>
      </c>
      <c r="H126" s="26">
        <f>H130+H134</f>
        <v>2000</v>
      </c>
      <c r="I126" s="26">
        <f aca="true" t="shared" si="40" ref="I126:J128">SUM(I130+I134+I138)</f>
        <v>0</v>
      </c>
      <c r="J126" s="26">
        <f t="shared" si="40"/>
        <v>0</v>
      </c>
      <c r="K126" s="23"/>
      <c r="L126" s="24">
        <f t="shared" si="23"/>
        <v>3365.089</v>
      </c>
      <c r="N126" s="36">
        <f t="shared" si="24"/>
        <v>3365.089</v>
      </c>
    </row>
    <row r="127" spans="1:14" ht="15">
      <c r="A127" s="101"/>
      <c r="B127" s="104"/>
      <c r="C127" s="25" t="s">
        <v>69</v>
      </c>
      <c r="D127" s="26">
        <f>D131+D135</f>
        <v>0</v>
      </c>
      <c r="E127" s="26">
        <f>SUM(E131,E135,E139)</f>
        <v>0</v>
      </c>
      <c r="F127" s="26">
        <f>F131+F135</f>
        <v>0</v>
      </c>
      <c r="G127" s="26">
        <f>G131+G135</f>
        <v>12285.799</v>
      </c>
      <c r="H127" s="26">
        <f>H131+H135</f>
        <v>0</v>
      </c>
      <c r="I127" s="26">
        <f t="shared" si="40"/>
        <v>0</v>
      </c>
      <c r="J127" s="26">
        <f t="shared" si="40"/>
        <v>0</v>
      </c>
      <c r="K127" s="23"/>
      <c r="L127" s="24">
        <f t="shared" si="23"/>
        <v>12285.799</v>
      </c>
      <c r="N127" s="36">
        <f t="shared" si="24"/>
        <v>12285.799</v>
      </c>
    </row>
    <row r="128" spans="1:14" ht="15">
      <c r="A128" s="102"/>
      <c r="B128" s="105"/>
      <c r="C128" s="25" t="s">
        <v>70</v>
      </c>
      <c r="D128" s="26">
        <f>D132+D136</f>
        <v>0</v>
      </c>
      <c r="E128" s="26">
        <f>SUM(E132,E136,E140)</f>
        <v>0</v>
      </c>
      <c r="F128" s="26">
        <f>F132+F136</f>
        <v>0</v>
      </c>
      <c r="G128" s="26">
        <f>G132+G136</f>
        <v>0</v>
      </c>
      <c r="H128" s="26">
        <f>H132+H136</f>
        <v>0</v>
      </c>
      <c r="I128" s="26">
        <f t="shared" si="40"/>
        <v>0</v>
      </c>
      <c r="J128" s="26">
        <f t="shared" si="40"/>
        <v>0</v>
      </c>
      <c r="K128" s="23"/>
      <c r="L128" s="24">
        <f t="shared" si="23"/>
        <v>0</v>
      </c>
      <c r="N128" s="36">
        <f t="shared" si="24"/>
        <v>0</v>
      </c>
    </row>
    <row r="129" spans="1:14" ht="15" customHeight="1">
      <c r="A129" s="94" t="s">
        <v>87</v>
      </c>
      <c r="B129" s="94" t="s">
        <v>88</v>
      </c>
      <c r="C129" s="21" t="s">
        <v>5</v>
      </c>
      <c r="D129" s="22">
        <f aca="true" t="shared" si="41" ref="D129:J129">SUM(D130:D132)</f>
        <v>0</v>
      </c>
      <c r="E129" s="22">
        <f t="shared" si="41"/>
        <v>0</v>
      </c>
      <c r="F129" s="28">
        <f t="shared" si="41"/>
        <v>0</v>
      </c>
      <c r="G129" s="22">
        <f t="shared" si="41"/>
        <v>13650.888</v>
      </c>
      <c r="H129" s="22">
        <f t="shared" si="41"/>
        <v>2000</v>
      </c>
      <c r="I129" s="22">
        <f>SUM(I130:I132)</f>
        <v>0</v>
      </c>
      <c r="J129" s="22">
        <f t="shared" si="41"/>
        <v>0</v>
      </c>
      <c r="K129" s="23"/>
      <c r="L129" s="22">
        <f t="shared" si="23"/>
        <v>15650.888</v>
      </c>
      <c r="N129" s="36">
        <f t="shared" si="24"/>
        <v>15650.888</v>
      </c>
    </row>
    <row r="130" spans="1:14" ht="15">
      <c r="A130" s="95"/>
      <c r="B130" s="95"/>
      <c r="C130" s="29" t="s">
        <v>68</v>
      </c>
      <c r="D130" s="30">
        <v>0</v>
      </c>
      <c r="E130" s="23">
        <v>0</v>
      </c>
      <c r="F130" s="23">
        <v>0</v>
      </c>
      <c r="G130" s="30">
        <v>1365.089</v>
      </c>
      <c r="H130" s="30">
        <v>2000</v>
      </c>
      <c r="I130" s="30">
        <v>0</v>
      </c>
      <c r="J130" s="30">
        <v>0</v>
      </c>
      <c r="K130" s="23"/>
      <c r="L130" s="22">
        <f t="shared" si="23"/>
        <v>3365.089</v>
      </c>
      <c r="N130" s="36">
        <f t="shared" si="24"/>
        <v>3365.089</v>
      </c>
    </row>
    <row r="131" spans="1:14" ht="15">
      <c r="A131" s="95"/>
      <c r="B131" s="95"/>
      <c r="C131" s="29" t="s">
        <v>69</v>
      </c>
      <c r="D131" s="30">
        <v>0</v>
      </c>
      <c r="E131" s="30">
        <v>0</v>
      </c>
      <c r="F131" s="23">
        <v>0</v>
      </c>
      <c r="G131" s="30">
        <v>12285.799</v>
      </c>
      <c r="H131" s="30">
        <v>0</v>
      </c>
      <c r="I131" s="30">
        <v>0</v>
      </c>
      <c r="J131" s="30">
        <v>0</v>
      </c>
      <c r="K131" s="23"/>
      <c r="L131" s="22">
        <f t="shared" si="23"/>
        <v>12285.799</v>
      </c>
      <c r="N131" s="36">
        <f t="shared" si="24"/>
        <v>12285.799</v>
      </c>
    </row>
    <row r="132" spans="1:14" ht="15">
      <c r="A132" s="96"/>
      <c r="B132" s="96"/>
      <c r="C132" s="29" t="s">
        <v>70</v>
      </c>
      <c r="D132" s="30">
        <v>0</v>
      </c>
      <c r="E132" s="30">
        <v>0</v>
      </c>
      <c r="F132" s="23">
        <v>0</v>
      </c>
      <c r="G132" s="30">
        <v>0</v>
      </c>
      <c r="H132" s="30">
        <v>0</v>
      </c>
      <c r="I132" s="30">
        <v>0</v>
      </c>
      <c r="J132" s="30">
        <v>0</v>
      </c>
      <c r="K132" s="23"/>
      <c r="L132" s="22">
        <f t="shared" si="23"/>
        <v>0</v>
      </c>
      <c r="N132" s="36">
        <f t="shared" si="24"/>
        <v>0</v>
      </c>
    </row>
  </sheetData>
  <sheetProtection/>
  <mergeCells count="71">
    <mergeCell ref="E1:H1"/>
    <mergeCell ref="E2:H2"/>
    <mergeCell ref="E3:H3"/>
    <mergeCell ref="E4:H4"/>
    <mergeCell ref="B5:G5"/>
    <mergeCell ref="A6:A7"/>
    <mergeCell ref="B6:B7"/>
    <mergeCell ref="C6:C7"/>
    <mergeCell ref="D6:J6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6"/>
    <mergeCell ref="B93:B96"/>
    <mergeCell ref="A105:A108"/>
    <mergeCell ref="B105:B108"/>
    <mergeCell ref="A109:A112"/>
    <mergeCell ref="B109:B112"/>
    <mergeCell ref="A97:A100"/>
    <mergeCell ref="B97:B100"/>
    <mergeCell ref="A101:A104"/>
    <mergeCell ref="B101:B104"/>
    <mergeCell ref="A129:A132"/>
    <mergeCell ref="B129:B132"/>
    <mergeCell ref="A113:A116"/>
    <mergeCell ref="B113:B116"/>
    <mergeCell ref="A117:A120"/>
    <mergeCell ref="B117:B120"/>
    <mergeCell ref="A125:A128"/>
    <mergeCell ref="B125:B128"/>
    <mergeCell ref="A121:A124"/>
    <mergeCell ref="B121:B124"/>
  </mergeCells>
  <printOptions horizontalCentered="1"/>
  <pageMargins left="0.44" right="0.3937007874015748" top="0.3937007874015748" bottom="0.3937007874015748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110" zoomScaleSheetLayoutView="100" zoomScalePageLayoutView="0" workbookViewId="0" topLeftCell="A3">
      <pane ySplit="10" topLeftCell="A27" activePane="bottomLeft" state="frozen"/>
      <selection pane="topLeft" activeCell="B3" sqref="B3"/>
      <selection pane="bottomLeft" activeCell="K4" sqref="K4:O4"/>
    </sheetView>
  </sheetViews>
  <sheetFormatPr defaultColWidth="9.140625" defaultRowHeight="15"/>
  <cols>
    <col min="1" max="1" width="16.28125" style="0" customWidth="1"/>
    <col min="3" max="3" width="17.421875" style="0" customWidth="1"/>
    <col min="4" max="4" width="25.421875" style="0" customWidth="1"/>
  </cols>
  <sheetData>
    <row r="1" spans="1:16" ht="15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4" t="s">
        <v>90</v>
      </c>
      <c r="L1" s="134"/>
      <c r="M1" s="134"/>
      <c r="N1" s="134"/>
      <c r="O1" s="134"/>
      <c r="P1" s="135"/>
    </row>
    <row r="2" spans="1:16" ht="15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6" t="s">
        <v>91</v>
      </c>
      <c r="L2" s="136"/>
      <c r="M2" s="136"/>
      <c r="N2" s="136"/>
      <c r="O2" s="136"/>
      <c r="P2" s="135"/>
    </row>
    <row r="3" spans="1:16" ht="15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6" t="s">
        <v>92</v>
      </c>
      <c r="L3" s="136"/>
      <c r="M3" s="136"/>
      <c r="N3" s="136"/>
      <c r="O3" s="136"/>
      <c r="P3" s="135"/>
    </row>
    <row r="4" spans="1:16" ht="15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6" t="s">
        <v>158</v>
      </c>
      <c r="L4" s="136"/>
      <c r="M4" s="136"/>
      <c r="N4" s="136"/>
      <c r="O4" s="136"/>
      <c r="P4" s="135"/>
    </row>
    <row r="5" spans="1:16" ht="15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6" t="s">
        <v>56</v>
      </c>
      <c r="L5" s="136"/>
      <c r="M5" s="136"/>
      <c r="N5" s="136"/>
      <c r="O5" s="136"/>
      <c r="P5" s="135"/>
    </row>
    <row r="6" spans="1:16" ht="15">
      <c r="A6" s="133"/>
      <c r="B6" s="133"/>
      <c r="C6" s="137" t="s">
        <v>93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5"/>
      <c r="O6" s="135"/>
      <c r="P6" s="38"/>
    </row>
    <row r="7" spans="1:16" ht="15">
      <c r="A7" s="133"/>
      <c r="B7" s="133"/>
      <c r="C7" s="137" t="s">
        <v>94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5"/>
      <c r="O7" s="135"/>
      <c r="P7" s="38"/>
    </row>
    <row r="8" spans="1:16" ht="15">
      <c r="A8" s="133"/>
      <c r="B8" s="133"/>
      <c r="C8" s="137" t="s">
        <v>95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5"/>
      <c r="O8" s="135"/>
      <c r="P8" s="38"/>
    </row>
    <row r="9" spans="1:16" ht="15.75" thickBot="1">
      <c r="A9" s="138"/>
      <c r="B9" s="138"/>
      <c r="C9" s="138"/>
      <c r="D9" s="138"/>
      <c r="E9" s="138"/>
      <c r="F9" s="138"/>
      <c r="G9" s="138"/>
      <c r="H9" s="138"/>
      <c r="I9" s="139"/>
      <c r="J9" s="139"/>
      <c r="K9" s="139"/>
      <c r="L9" s="139"/>
      <c r="M9" s="139"/>
      <c r="N9" s="71"/>
      <c r="O9" s="38"/>
      <c r="P9" s="38"/>
    </row>
    <row r="10" spans="1:16" ht="57.75" customHeight="1" thickBot="1">
      <c r="A10" s="140" t="s">
        <v>0</v>
      </c>
      <c r="B10" s="142" t="s">
        <v>46</v>
      </c>
      <c r="C10" s="143"/>
      <c r="D10" s="146" t="s">
        <v>48</v>
      </c>
      <c r="E10" s="148" t="s">
        <v>49</v>
      </c>
      <c r="F10" s="149"/>
      <c r="G10" s="149"/>
      <c r="H10" s="149"/>
      <c r="I10" s="150" t="s">
        <v>79</v>
      </c>
      <c r="J10" s="150"/>
      <c r="K10" s="150"/>
      <c r="L10" s="150"/>
      <c r="M10" s="150"/>
      <c r="N10" s="150"/>
      <c r="O10" s="150"/>
      <c r="P10" s="38"/>
    </row>
    <row r="11" spans="1:16" ht="15.75" thickBot="1">
      <c r="A11" s="141"/>
      <c r="B11" s="144"/>
      <c r="C11" s="145"/>
      <c r="D11" s="147"/>
      <c r="E11" s="39" t="s">
        <v>50</v>
      </c>
      <c r="F11" s="39" t="s">
        <v>51</v>
      </c>
      <c r="G11" s="39" t="s">
        <v>52</v>
      </c>
      <c r="H11" s="39" t="s">
        <v>53</v>
      </c>
      <c r="I11" s="40" t="s">
        <v>1</v>
      </c>
      <c r="J11" s="39" t="s">
        <v>2</v>
      </c>
      <c r="K11" s="39" t="s">
        <v>84</v>
      </c>
      <c r="L11" s="39" t="s">
        <v>43</v>
      </c>
      <c r="M11" s="39" t="s">
        <v>55</v>
      </c>
      <c r="N11" s="70" t="s">
        <v>82</v>
      </c>
      <c r="O11" s="70" t="s">
        <v>119</v>
      </c>
      <c r="P11" s="38"/>
    </row>
    <row r="12" spans="1:16" ht="15.75" thickBot="1">
      <c r="A12" s="42">
        <v>1</v>
      </c>
      <c r="B12" s="151">
        <v>2</v>
      </c>
      <c r="C12" s="152"/>
      <c r="D12" s="43">
        <v>3</v>
      </c>
      <c r="E12" s="43"/>
      <c r="F12" s="43"/>
      <c r="G12" s="43"/>
      <c r="H12" s="43"/>
      <c r="I12" s="44">
        <v>4</v>
      </c>
      <c r="J12" s="43">
        <v>5</v>
      </c>
      <c r="K12" s="43">
        <v>6</v>
      </c>
      <c r="L12" s="43">
        <v>7</v>
      </c>
      <c r="M12" s="43">
        <v>8</v>
      </c>
      <c r="N12" s="45">
        <v>9</v>
      </c>
      <c r="O12" s="45">
        <v>9</v>
      </c>
      <c r="P12" s="38"/>
    </row>
    <row r="13" spans="1:16" ht="103.5" customHeight="1" thickBot="1">
      <c r="A13" s="46" t="s">
        <v>3</v>
      </c>
      <c r="B13" s="157" t="s">
        <v>4</v>
      </c>
      <c r="C13" s="158"/>
      <c r="D13" s="47" t="s">
        <v>131</v>
      </c>
      <c r="E13" s="48"/>
      <c r="F13" s="48"/>
      <c r="G13" s="49" t="s">
        <v>59</v>
      </c>
      <c r="H13" s="48"/>
      <c r="I13" s="76">
        <v>312270.07</v>
      </c>
      <c r="J13" s="76">
        <v>226888.17</v>
      </c>
      <c r="K13" s="76">
        <v>117810.06</v>
      </c>
      <c r="L13" s="77">
        <v>32142.731</v>
      </c>
      <c r="M13" s="92">
        <v>17750.797</v>
      </c>
      <c r="N13" s="26">
        <v>10313.188</v>
      </c>
      <c r="O13" s="26">
        <v>10389.887999999999</v>
      </c>
      <c r="P13" s="38"/>
    </row>
    <row r="14" spans="1:16" ht="83.25" customHeight="1" thickBot="1">
      <c r="A14" s="52" t="s">
        <v>6</v>
      </c>
      <c r="B14" s="157" t="s">
        <v>7</v>
      </c>
      <c r="C14" s="158"/>
      <c r="D14" s="47" t="s">
        <v>132</v>
      </c>
      <c r="E14" s="48"/>
      <c r="F14" s="48"/>
      <c r="G14" s="69" t="s">
        <v>58</v>
      </c>
      <c r="H14" s="48"/>
      <c r="I14" s="76">
        <v>272005.482</v>
      </c>
      <c r="J14" s="76">
        <v>218287.918</v>
      </c>
      <c r="K14" s="76">
        <v>114893.87908</v>
      </c>
      <c r="L14" s="77">
        <v>17229.278</v>
      </c>
      <c r="M14" s="86">
        <v>10984.208</v>
      </c>
      <c r="N14" s="82">
        <v>9881.808</v>
      </c>
      <c r="O14" s="82">
        <v>9958.508</v>
      </c>
      <c r="P14" s="38"/>
    </row>
    <row r="15" spans="1:16" ht="85.5" customHeight="1">
      <c r="A15" s="159" t="s">
        <v>8</v>
      </c>
      <c r="B15" s="161" t="s">
        <v>80</v>
      </c>
      <c r="C15" s="162"/>
      <c r="D15" s="146" t="s">
        <v>126</v>
      </c>
      <c r="E15" s="159" t="s">
        <v>67</v>
      </c>
      <c r="F15" s="173">
        <v>501</v>
      </c>
      <c r="G15" s="55" t="s">
        <v>105</v>
      </c>
      <c r="H15" s="174">
        <v>400</v>
      </c>
      <c r="I15" s="153">
        <v>217999.89</v>
      </c>
      <c r="J15" s="153">
        <v>200519</v>
      </c>
      <c r="K15" s="153">
        <v>100247.18</v>
      </c>
      <c r="L15" s="155" t="s">
        <v>157</v>
      </c>
      <c r="M15" s="166">
        <v>0</v>
      </c>
      <c r="N15" s="168">
        <v>0</v>
      </c>
      <c r="O15" s="168">
        <v>0</v>
      </c>
      <c r="P15" s="38"/>
    </row>
    <row r="16" spans="1:16" ht="1.5" customHeight="1" hidden="1">
      <c r="A16" s="160"/>
      <c r="B16" s="163"/>
      <c r="C16" s="164"/>
      <c r="D16" s="165"/>
      <c r="E16" s="160"/>
      <c r="F16" s="160"/>
      <c r="G16" s="54" t="s">
        <v>96</v>
      </c>
      <c r="H16" s="160"/>
      <c r="I16" s="154"/>
      <c r="J16" s="154"/>
      <c r="K16" s="154"/>
      <c r="L16" s="156"/>
      <c r="M16" s="167"/>
      <c r="N16" s="169"/>
      <c r="O16" s="169"/>
      <c r="P16" s="38"/>
    </row>
    <row r="17" spans="1:16" ht="51" customHeight="1">
      <c r="A17" s="55" t="s">
        <v>10</v>
      </c>
      <c r="B17" s="170" t="s">
        <v>42</v>
      </c>
      <c r="C17" s="170"/>
      <c r="D17" s="56" t="s">
        <v>133</v>
      </c>
      <c r="E17" s="55">
        <v>923</v>
      </c>
      <c r="F17" s="55">
        <v>501</v>
      </c>
      <c r="G17" s="55" t="s">
        <v>97</v>
      </c>
      <c r="H17" s="55">
        <v>200</v>
      </c>
      <c r="I17" s="57">
        <v>6652.84</v>
      </c>
      <c r="J17" s="57">
        <v>5000</v>
      </c>
      <c r="K17" s="57">
        <v>2364.38</v>
      </c>
      <c r="L17" s="58">
        <v>0</v>
      </c>
      <c r="M17" s="83">
        <v>0</v>
      </c>
      <c r="N17" s="59">
        <v>0</v>
      </c>
      <c r="O17" s="59">
        <v>0</v>
      </c>
      <c r="P17" s="38"/>
    </row>
    <row r="18" spans="1:16" ht="60" customHeight="1" thickBot="1">
      <c r="A18" s="60" t="s">
        <v>11</v>
      </c>
      <c r="B18" s="171" t="s">
        <v>12</v>
      </c>
      <c r="C18" s="172"/>
      <c r="D18" s="41" t="s">
        <v>98</v>
      </c>
      <c r="E18" s="53">
        <v>963</v>
      </c>
      <c r="F18" s="53">
        <v>113</v>
      </c>
      <c r="G18" s="53" t="s">
        <v>60</v>
      </c>
      <c r="H18" s="53">
        <v>200</v>
      </c>
      <c r="I18" s="61">
        <v>600.99</v>
      </c>
      <c r="J18" s="61">
        <v>514.463</v>
      </c>
      <c r="K18" s="61">
        <v>637.987</v>
      </c>
      <c r="L18" s="61">
        <v>584</v>
      </c>
      <c r="M18" s="84">
        <v>1200</v>
      </c>
      <c r="N18" s="61">
        <v>1200</v>
      </c>
      <c r="O18" s="61">
        <v>1200</v>
      </c>
      <c r="P18" s="38"/>
    </row>
    <row r="19" spans="1:16" ht="54.75" customHeight="1" thickBot="1">
      <c r="A19" s="60" t="s">
        <v>13</v>
      </c>
      <c r="B19" s="131" t="s">
        <v>78</v>
      </c>
      <c r="C19" s="132"/>
      <c r="D19" s="41" t="s">
        <v>99</v>
      </c>
      <c r="E19" s="53"/>
      <c r="F19" s="53"/>
      <c r="G19" s="53" t="s">
        <v>61</v>
      </c>
      <c r="H19" s="53"/>
      <c r="I19" s="61">
        <v>0</v>
      </c>
      <c r="J19" s="61">
        <v>0</v>
      </c>
      <c r="K19" s="61">
        <v>106.315</v>
      </c>
      <c r="L19" s="61">
        <v>56</v>
      </c>
      <c r="M19" s="84">
        <v>100</v>
      </c>
      <c r="N19" s="61">
        <v>100</v>
      </c>
      <c r="O19" s="61">
        <v>100</v>
      </c>
      <c r="P19" s="38"/>
    </row>
    <row r="20" spans="1:16" ht="62.25" customHeight="1" thickBot="1">
      <c r="A20" s="60" t="s">
        <v>14</v>
      </c>
      <c r="B20" s="131" t="s">
        <v>74</v>
      </c>
      <c r="C20" s="132"/>
      <c r="D20" s="41" t="s">
        <v>100</v>
      </c>
      <c r="E20" s="53"/>
      <c r="F20" s="53"/>
      <c r="G20" s="63"/>
      <c r="H20" s="53"/>
      <c r="I20" s="61">
        <v>0</v>
      </c>
      <c r="J20" s="61">
        <v>200</v>
      </c>
      <c r="K20" s="61">
        <v>0</v>
      </c>
      <c r="L20" s="61">
        <v>0</v>
      </c>
      <c r="M20" s="84">
        <v>0</v>
      </c>
      <c r="N20" s="62">
        <v>0</v>
      </c>
      <c r="O20" s="62">
        <v>0</v>
      </c>
      <c r="P20" s="38"/>
    </row>
    <row r="21" spans="1:16" ht="67.5" customHeight="1" thickBot="1">
      <c r="A21" s="64" t="s">
        <v>16</v>
      </c>
      <c r="B21" s="131" t="s">
        <v>111</v>
      </c>
      <c r="C21" s="132"/>
      <c r="D21" s="90" t="s">
        <v>156</v>
      </c>
      <c r="E21" s="53">
        <v>963</v>
      </c>
      <c r="F21" s="53">
        <v>1003</v>
      </c>
      <c r="G21" s="53" t="s">
        <v>140</v>
      </c>
      <c r="H21" s="53">
        <v>300</v>
      </c>
      <c r="I21" s="50">
        <v>1026.1</v>
      </c>
      <c r="J21" s="61">
        <v>948.1</v>
      </c>
      <c r="K21" s="61">
        <v>733.068</v>
      </c>
      <c r="L21" s="61">
        <v>744.804</v>
      </c>
      <c r="M21" s="93" t="s">
        <v>155</v>
      </c>
      <c r="N21" s="62" t="s">
        <v>155</v>
      </c>
      <c r="O21" s="62" t="s">
        <v>155</v>
      </c>
      <c r="P21" s="38"/>
    </row>
    <row r="22" spans="1:16" ht="101.25" customHeight="1" thickBot="1">
      <c r="A22" s="65" t="s">
        <v>39</v>
      </c>
      <c r="B22" s="131" t="s">
        <v>112</v>
      </c>
      <c r="C22" s="132"/>
      <c r="D22" s="41" t="s">
        <v>98</v>
      </c>
      <c r="E22" s="53">
        <v>963</v>
      </c>
      <c r="F22" s="53">
        <v>1004</v>
      </c>
      <c r="G22" s="53" t="s">
        <v>147</v>
      </c>
      <c r="H22" s="53">
        <v>400</v>
      </c>
      <c r="I22" s="62" t="s">
        <v>110</v>
      </c>
      <c r="J22" s="51" t="s">
        <v>109</v>
      </c>
      <c r="K22" s="51" t="s">
        <v>108</v>
      </c>
      <c r="L22" s="51" t="s">
        <v>113</v>
      </c>
      <c r="M22" s="87">
        <v>6894.6</v>
      </c>
      <c r="N22" s="51">
        <v>7092.2</v>
      </c>
      <c r="O22" s="51">
        <v>7168.9</v>
      </c>
      <c r="P22" s="38"/>
    </row>
    <row r="23" spans="1:16" ht="73.5" customHeight="1" thickBot="1">
      <c r="A23" s="66" t="s">
        <v>30</v>
      </c>
      <c r="B23" s="131" t="s">
        <v>40</v>
      </c>
      <c r="C23" s="132"/>
      <c r="D23" s="41" t="s">
        <v>98</v>
      </c>
      <c r="E23" s="53"/>
      <c r="F23" s="53"/>
      <c r="G23" s="53"/>
      <c r="H23" s="53"/>
      <c r="I23" s="50">
        <v>1501.5</v>
      </c>
      <c r="J23" s="61">
        <v>0</v>
      </c>
      <c r="K23" s="61">
        <v>0</v>
      </c>
      <c r="L23" s="61">
        <v>0</v>
      </c>
      <c r="M23" s="84">
        <v>0</v>
      </c>
      <c r="N23" s="62">
        <v>0</v>
      </c>
      <c r="O23" s="62">
        <v>0</v>
      </c>
      <c r="P23" s="38"/>
    </row>
    <row r="24" spans="1:16" ht="60.75" customHeight="1" thickBot="1">
      <c r="A24" s="64" t="s">
        <v>32</v>
      </c>
      <c r="B24" s="131" t="s">
        <v>31</v>
      </c>
      <c r="C24" s="132"/>
      <c r="D24" s="81" t="s">
        <v>127</v>
      </c>
      <c r="E24" s="53"/>
      <c r="F24" s="53"/>
      <c r="G24" s="53"/>
      <c r="H24" s="53"/>
      <c r="I24" s="50">
        <v>24520.56</v>
      </c>
      <c r="J24" s="61">
        <v>0</v>
      </c>
      <c r="K24" s="61">
        <v>0</v>
      </c>
      <c r="L24" s="61">
        <v>0</v>
      </c>
      <c r="M24" s="84">
        <v>0</v>
      </c>
      <c r="N24" s="62">
        <v>0</v>
      </c>
      <c r="O24" s="62">
        <v>0</v>
      </c>
      <c r="P24" s="38"/>
    </row>
    <row r="25" spans="1:16" ht="62.25" customHeight="1" thickBot="1">
      <c r="A25" s="66" t="s">
        <v>34</v>
      </c>
      <c r="B25" s="131" t="s">
        <v>33</v>
      </c>
      <c r="C25" s="132"/>
      <c r="D25" s="81" t="s">
        <v>128</v>
      </c>
      <c r="E25" s="53">
        <v>963</v>
      </c>
      <c r="F25" s="53">
        <v>501</v>
      </c>
      <c r="G25" s="53" t="s">
        <v>62</v>
      </c>
      <c r="H25" s="53">
        <v>400</v>
      </c>
      <c r="I25" s="50">
        <v>18372.3</v>
      </c>
      <c r="J25" s="50">
        <v>1864.26</v>
      </c>
      <c r="K25" s="61">
        <v>809.65</v>
      </c>
      <c r="L25" s="61">
        <v>0</v>
      </c>
      <c r="M25" s="84">
        <v>0</v>
      </c>
      <c r="N25" s="62">
        <v>0</v>
      </c>
      <c r="O25" s="62">
        <v>0</v>
      </c>
      <c r="P25" s="38"/>
    </row>
    <row r="26" spans="1:16" ht="62.25" customHeight="1" thickBot="1">
      <c r="A26" s="66" t="s">
        <v>115</v>
      </c>
      <c r="B26" s="226" t="s">
        <v>116</v>
      </c>
      <c r="C26" s="227"/>
      <c r="D26" s="70" t="s">
        <v>120</v>
      </c>
      <c r="E26" s="53"/>
      <c r="F26" s="53"/>
      <c r="G26" s="73" t="s">
        <v>148</v>
      </c>
      <c r="H26" s="53"/>
      <c r="I26" s="50">
        <v>0</v>
      </c>
      <c r="J26" s="50">
        <v>0</v>
      </c>
      <c r="K26" s="61">
        <v>0</v>
      </c>
      <c r="L26" s="61">
        <v>0</v>
      </c>
      <c r="M26" s="84">
        <v>1300</v>
      </c>
      <c r="N26" s="62">
        <v>0</v>
      </c>
      <c r="O26" s="62">
        <v>0</v>
      </c>
      <c r="P26" s="71"/>
    </row>
    <row r="27" spans="1:16" ht="101.25" customHeight="1" thickBot="1">
      <c r="A27" s="67" t="s">
        <v>17</v>
      </c>
      <c r="B27" s="175" t="s">
        <v>18</v>
      </c>
      <c r="C27" s="176"/>
      <c r="D27" s="47" t="s">
        <v>134</v>
      </c>
      <c r="E27" s="48"/>
      <c r="F27" s="48"/>
      <c r="G27" s="49" t="s">
        <v>63</v>
      </c>
      <c r="H27" s="48"/>
      <c r="I27" s="76">
        <v>40014.590000000004</v>
      </c>
      <c r="J27" s="76">
        <v>8403.249</v>
      </c>
      <c r="K27" s="76">
        <v>2605.18</v>
      </c>
      <c r="L27" s="77">
        <v>1227.565</v>
      </c>
      <c r="M27" s="84">
        <v>4596.756</v>
      </c>
      <c r="N27" s="75">
        <v>431.38</v>
      </c>
      <c r="O27" s="75">
        <v>431.38</v>
      </c>
      <c r="P27" s="38"/>
    </row>
    <row r="28" spans="1:16" ht="52.5" customHeight="1" thickBot="1">
      <c r="A28" s="60" t="s">
        <v>19</v>
      </c>
      <c r="B28" s="177" t="s">
        <v>20</v>
      </c>
      <c r="C28" s="178"/>
      <c r="D28" s="81" t="s">
        <v>129</v>
      </c>
      <c r="E28" s="53">
        <v>992</v>
      </c>
      <c r="F28" s="53">
        <v>502</v>
      </c>
      <c r="G28" s="53" t="s">
        <v>149</v>
      </c>
      <c r="H28" s="53">
        <v>500</v>
      </c>
      <c r="I28" s="50">
        <v>1923.1</v>
      </c>
      <c r="J28" s="61">
        <v>168</v>
      </c>
      <c r="K28" s="61">
        <v>75</v>
      </c>
      <c r="L28" s="61">
        <v>0</v>
      </c>
      <c r="M28" s="84">
        <v>113.8</v>
      </c>
      <c r="N28" s="62">
        <v>0</v>
      </c>
      <c r="O28" s="62">
        <v>0</v>
      </c>
      <c r="P28" s="38"/>
    </row>
    <row r="29" spans="1:16" ht="52.5" customHeight="1" thickBot="1">
      <c r="A29" s="60" t="s">
        <v>21</v>
      </c>
      <c r="B29" s="131" t="s">
        <v>22</v>
      </c>
      <c r="C29" s="132"/>
      <c r="D29" s="81" t="s">
        <v>135</v>
      </c>
      <c r="E29" s="63"/>
      <c r="F29" s="63"/>
      <c r="G29" s="63"/>
      <c r="H29" s="63"/>
      <c r="I29" s="50">
        <v>10000</v>
      </c>
      <c r="J29" s="50">
        <v>3366.2</v>
      </c>
      <c r="K29" s="61">
        <v>0</v>
      </c>
      <c r="L29" s="61">
        <v>0</v>
      </c>
      <c r="M29" s="84">
        <v>0</v>
      </c>
      <c r="N29" s="62">
        <v>0</v>
      </c>
      <c r="O29" s="62">
        <v>0</v>
      </c>
      <c r="P29" s="38"/>
    </row>
    <row r="30" spans="1:16" ht="48.75" customHeight="1" thickBot="1">
      <c r="A30" s="60" t="s">
        <v>23</v>
      </c>
      <c r="B30" s="131" t="s">
        <v>37</v>
      </c>
      <c r="C30" s="132"/>
      <c r="D30" s="41" t="s">
        <v>101</v>
      </c>
      <c r="E30" s="53">
        <v>963</v>
      </c>
      <c r="F30" s="53">
        <v>501</v>
      </c>
      <c r="G30" s="53" t="s">
        <v>64</v>
      </c>
      <c r="H30" s="53">
        <v>200</v>
      </c>
      <c r="I30" s="61">
        <v>65.86</v>
      </c>
      <c r="J30" s="61">
        <v>354.51</v>
      </c>
      <c r="K30" s="61">
        <v>613.38</v>
      </c>
      <c r="L30" s="85">
        <v>474.3</v>
      </c>
      <c r="M30" s="84">
        <v>567.094</v>
      </c>
      <c r="N30" s="62">
        <v>431.38</v>
      </c>
      <c r="O30" s="62">
        <v>431.38</v>
      </c>
      <c r="P30" s="38"/>
    </row>
    <row r="31" spans="1:16" ht="33.75" customHeight="1" thickBot="1">
      <c r="A31" s="64" t="s">
        <v>35</v>
      </c>
      <c r="B31" s="131" t="s">
        <v>117</v>
      </c>
      <c r="C31" s="132"/>
      <c r="D31" s="41" t="s">
        <v>102</v>
      </c>
      <c r="E31" s="53">
        <v>992</v>
      </c>
      <c r="F31" s="53">
        <v>503</v>
      </c>
      <c r="G31" s="53" t="s">
        <v>151</v>
      </c>
      <c r="H31" s="53">
        <v>500</v>
      </c>
      <c r="I31" s="61">
        <v>333.33</v>
      </c>
      <c r="J31" s="61">
        <v>999.9</v>
      </c>
      <c r="K31" s="61">
        <v>666.8</v>
      </c>
      <c r="L31" s="61">
        <v>0</v>
      </c>
      <c r="M31" s="84">
        <v>666.6</v>
      </c>
      <c r="N31" s="62">
        <v>0</v>
      </c>
      <c r="O31" s="62">
        <v>0</v>
      </c>
      <c r="P31" s="38"/>
    </row>
    <row r="32" spans="1:16" ht="40.5" customHeight="1" thickBot="1">
      <c r="A32" s="65" t="s">
        <v>36</v>
      </c>
      <c r="B32" s="131" t="s">
        <v>144</v>
      </c>
      <c r="C32" s="132"/>
      <c r="D32" s="81" t="s">
        <v>136</v>
      </c>
      <c r="E32" s="53"/>
      <c r="F32" s="53"/>
      <c r="G32" s="53" t="s">
        <v>152</v>
      </c>
      <c r="H32" s="53"/>
      <c r="I32" s="50">
        <v>20000</v>
      </c>
      <c r="J32" s="61">
        <v>0</v>
      </c>
      <c r="K32" s="61">
        <v>0</v>
      </c>
      <c r="L32" s="61">
        <v>753.265</v>
      </c>
      <c r="M32" s="84">
        <v>1643.263</v>
      </c>
      <c r="N32" s="62">
        <v>0</v>
      </c>
      <c r="O32" s="62">
        <v>0</v>
      </c>
      <c r="P32" s="38"/>
    </row>
    <row r="33" spans="1:16" ht="54.75" customHeight="1" thickBot="1">
      <c r="A33" s="65" t="s">
        <v>41</v>
      </c>
      <c r="B33" s="131" t="s">
        <v>103</v>
      </c>
      <c r="C33" s="132"/>
      <c r="D33" s="81" t="s">
        <v>129</v>
      </c>
      <c r="E33" s="63"/>
      <c r="F33" s="63"/>
      <c r="G33" s="63"/>
      <c r="H33" s="63"/>
      <c r="I33" s="50">
        <v>7692.3</v>
      </c>
      <c r="J33" s="50">
        <v>3514.64</v>
      </c>
      <c r="K33" s="61">
        <v>0</v>
      </c>
      <c r="L33" s="61">
        <v>0</v>
      </c>
      <c r="M33" s="84">
        <v>0</v>
      </c>
      <c r="N33" s="62">
        <v>0</v>
      </c>
      <c r="O33" s="62">
        <v>0</v>
      </c>
      <c r="P33" s="38"/>
    </row>
    <row r="34" spans="1:16" ht="39.75" customHeight="1" thickBot="1">
      <c r="A34" s="65" t="s">
        <v>71</v>
      </c>
      <c r="B34" s="131" t="s">
        <v>104</v>
      </c>
      <c r="C34" s="132"/>
      <c r="D34" s="81" t="s">
        <v>136</v>
      </c>
      <c r="E34" s="53"/>
      <c r="F34" s="53"/>
      <c r="G34" s="53" t="s">
        <v>73</v>
      </c>
      <c r="H34" s="53">
        <v>200</v>
      </c>
      <c r="I34" s="61">
        <v>0</v>
      </c>
      <c r="J34" s="61">
        <v>0</v>
      </c>
      <c r="K34" s="50">
        <v>1250</v>
      </c>
      <c r="L34" s="61">
        <v>0</v>
      </c>
      <c r="M34" s="84">
        <v>810</v>
      </c>
      <c r="N34" s="62">
        <v>0</v>
      </c>
      <c r="O34" s="62">
        <v>0</v>
      </c>
      <c r="P34" s="38"/>
    </row>
    <row r="35" spans="1:16" ht="41.25" customHeight="1" thickBot="1">
      <c r="A35" s="65" t="s">
        <v>81</v>
      </c>
      <c r="B35" s="179" t="s">
        <v>150</v>
      </c>
      <c r="C35" s="180"/>
      <c r="D35" s="81" t="s">
        <v>136</v>
      </c>
      <c r="E35" s="63"/>
      <c r="F35" s="63"/>
      <c r="G35" s="53"/>
      <c r="H35" s="53">
        <v>200</v>
      </c>
      <c r="I35" s="61">
        <v>0</v>
      </c>
      <c r="J35" s="61">
        <v>0</v>
      </c>
      <c r="K35" s="61">
        <v>0</v>
      </c>
      <c r="L35" s="61">
        <v>0</v>
      </c>
      <c r="M35" s="84">
        <v>0</v>
      </c>
      <c r="N35" s="62">
        <v>0</v>
      </c>
      <c r="O35" s="62">
        <v>0</v>
      </c>
      <c r="P35" s="38"/>
    </row>
    <row r="36" spans="1:16" ht="41.25" customHeight="1" thickBot="1">
      <c r="A36" s="80" t="s">
        <v>121</v>
      </c>
      <c r="B36" s="179" t="s">
        <v>122</v>
      </c>
      <c r="C36" s="180"/>
      <c r="D36" s="90" t="s">
        <v>153</v>
      </c>
      <c r="E36" s="63"/>
      <c r="F36" s="63"/>
      <c r="G36" s="53" t="s">
        <v>141</v>
      </c>
      <c r="H36" s="53">
        <v>200</v>
      </c>
      <c r="I36" s="61">
        <v>0</v>
      </c>
      <c r="J36" s="61">
        <v>0</v>
      </c>
      <c r="K36" s="61">
        <v>0</v>
      </c>
      <c r="L36" s="61">
        <v>0</v>
      </c>
      <c r="M36" s="84">
        <v>195.999</v>
      </c>
      <c r="N36" s="62">
        <v>0</v>
      </c>
      <c r="O36" s="62">
        <v>0</v>
      </c>
      <c r="P36" s="79"/>
    </row>
    <row r="37" spans="1:16" ht="41.25" customHeight="1" thickBot="1">
      <c r="A37" s="91" t="s">
        <v>145</v>
      </c>
      <c r="B37" s="181" t="s">
        <v>146</v>
      </c>
      <c r="C37" s="182"/>
      <c r="D37" s="90" t="s">
        <v>125</v>
      </c>
      <c r="E37" s="63"/>
      <c r="F37" s="63"/>
      <c r="G37" s="53" t="s">
        <v>154</v>
      </c>
      <c r="H37" s="53">
        <v>200</v>
      </c>
      <c r="I37" s="61">
        <v>0</v>
      </c>
      <c r="J37" s="61">
        <v>0</v>
      </c>
      <c r="K37" s="61">
        <v>0</v>
      </c>
      <c r="L37" s="61">
        <v>0</v>
      </c>
      <c r="M37" s="84">
        <v>600</v>
      </c>
      <c r="N37" s="62">
        <v>0</v>
      </c>
      <c r="O37" s="62">
        <v>0</v>
      </c>
      <c r="P37" s="89"/>
    </row>
    <row r="38" spans="1:16" ht="55.5" customHeight="1" thickBot="1">
      <c r="A38" s="52" t="s">
        <v>24</v>
      </c>
      <c r="B38" s="193" t="s">
        <v>25</v>
      </c>
      <c r="C38" s="194"/>
      <c r="D38" s="47" t="s">
        <v>129</v>
      </c>
      <c r="E38" s="68"/>
      <c r="F38" s="68"/>
      <c r="G38" s="49" t="s">
        <v>65</v>
      </c>
      <c r="H38" s="68"/>
      <c r="I38" s="74">
        <v>250</v>
      </c>
      <c r="J38" s="74">
        <v>197</v>
      </c>
      <c r="K38" s="74">
        <v>311</v>
      </c>
      <c r="L38" s="74">
        <v>35</v>
      </c>
      <c r="M38" s="84">
        <v>169.833</v>
      </c>
      <c r="N38" s="75">
        <v>0</v>
      </c>
      <c r="O38" s="75">
        <v>0</v>
      </c>
      <c r="P38" s="38"/>
    </row>
    <row r="39" spans="1:16" ht="57" customHeight="1" thickBot="1">
      <c r="A39" s="65" t="s">
        <v>26</v>
      </c>
      <c r="B39" s="131" t="s">
        <v>27</v>
      </c>
      <c r="C39" s="132"/>
      <c r="D39" s="81" t="s">
        <v>129</v>
      </c>
      <c r="E39" s="53">
        <v>992</v>
      </c>
      <c r="F39" s="53">
        <v>412</v>
      </c>
      <c r="G39" s="53" t="s">
        <v>66</v>
      </c>
      <c r="H39" s="53">
        <v>500</v>
      </c>
      <c r="I39" s="61">
        <v>0</v>
      </c>
      <c r="J39" s="61">
        <v>197</v>
      </c>
      <c r="K39" s="61">
        <v>311</v>
      </c>
      <c r="L39" s="61">
        <v>0</v>
      </c>
      <c r="M39" s="84">
        <v>169</v>
      </c>
      <c r="N39" s="62">
        <v>0</v>
      </c>
      <c r="O39" s="62">
        <v>0</v>
      </c>
      <c r="P39" s="38"/>
    </row>
    <row r="40" spans="1:16" ht="44.25" customHeight="1" thickBot="1">
      <c r="A40" s="66" t="s">
        <v>28</v>
      </c>
      <c r="B40" s="131" t="s">
        <v>29</v>
      </c>
      <c r="C40" s="132"/>
      <c r="D40" s="81" t="s">
        <v>130</v>
      </c>
      <c r="E40" s="53"/>
      <c r="F40" s="53"/>
      <c r="G40" s="53"/>
      <c r="H40" s="53"/>
      <c r="I40" s="61">
        <v>250</v>
      </c>
      <c r="J40" s="61">
        <v>0</v>
      </c>
      <c r="K40" s="61">
        <v>0</v>
      </c>
      <c r="L40" s="61">
        <v>0</v>
      </c>
      <c r="M40" s="84">
        <v>0</v>
      </c>
      <c r="N40" s="62">
        <v>0</v>
      </c>
      <c r="O40" s="62">
        <v>0</v>
      </c>
      <c r="P40" s="38"/>
    </row>
    <row r="41" spans="1:16" ht="57.75" customHeight="1" thickBot="1">
      <c r="A41" s="60" t="s">
        <v>44</v>
      </c>
      <c r="B41" s="131" t="s">
        <v>45</v>
      </c>
      <c r="C41" s="132"/>
      <c r="D41" s="81" t="s">
        <v>129</v>
      </c>
      <c r="E41" s="63"/>
      <c r="F41" s="63"/>
      <c r="G41" s="63"/>
      <c r="H41" s="63"/>
      <c r="I41" s="61">
        <v>0</v>
      </c>
      <c r="J41" s="61">
        <v>0</v>
      </c>
      <c r="K41" s="61">
        <v>0</v>
      </c>
      <c r="L41" s="61">
        <v>35</v>
      </c>
      <c r="M41" s="84">
        <v>0</v>
      </c>
      <c r="N41" s="62">
        <v>0</v>
      </c>
      <c r="O41" s="62">
        <v>0</v>
      </c>
      <c r="P41" s="38"/>
    </row>
    <row r="42" spans="1:16" ht="57.75" customHeight="1" thickBot="1">
      <c r="A42" s="60" t="s">
        <v>123</v>
      </c>
      <c r="B42" s="131" t="s">
        <v>124</v>
      </c>
      <c r="C42" s="132"/>
      <c r="D42" s="81" t="s">
        <v>129</v>
      </c>
      <c r="E42" s="63"/>
      <c r="F42" s="63"/>
      <c r="G42" s="88" t="s">
        <v>142</v>
      </c>
      <c r="H42" s="63"/>
      <c r="I42" s="61">
        <v>0</v>
      </c>
      <c r="J42" s="61">
        <v>0</v>
      </c>
      <c r="K42" s="61">
        <v>0</v>
      </c>
      <c r="L42" s="61">
        <v>0</v>
      </c>
      <c r="M42" s="84">
        <v>0.833</v>
      </c>
      <c r="N42" s="62">
        <v>0</v>
      </c>
      <c r="O42" s="62">
        <v>0</v>
      </c>
      <c r="P42" s="79"/>
    </row>
    <row r="43" spans="1:16" ht="49.5" customHeight="1" thickBot="1">
      <c r="A43" s="185" t="s">
        <v>85</v>
      </c>
      <c r="B43" s="187" t="s">
        <v>86</v>
      </c>
      <c r="C43" s="188"/>
      <c r="D43" s="191" t="s">
        <v>137</v>
      </c>
      <c r="E43" s="183"/>
      <c r="F43" s="183"/>
      <c r="G43" s="198" t="s">
        <v>106</v>
      </c>
      <c r="H43" s="183"/>
      <c r="I43" s="183">
        <v>0</v>
      </c>
      <c r="J43" s="183">
        <v>0</v>
      </c>
      <c r="K43" s="183"/>
      <c r="L43" s="203">
        <v>13650.888</v>
      </c>
      <c r="M43" s="166">
        <v>2000</v>
      </c>
      <c r="N43" s="206">
        <v>0</v>
      </c>
      <c r="O43" s="206">
        <v>0</v>
      </c>
      <c r="P43" s="38"/>
    </row>
    <row r="44" spans="1:16" ht="15.75" hidden="1" thickBot="1">
      <c r="A44" s="186"/>
      <c r="B44" s="189"/>
      <c r="C44" s="190"/>
      <c r="D44" s="192"/>
      <c r="E44" s="184"/>
      <c r="F44" s="184"/>
      <c r="G44" s="199"/>
      <c r="H44" s="184"/>
      <c r="I44" s="184"/>
      <c r="J44" s="184"/>
      <c r="K44" s="184"/>
      <c r="L44" s="204"/>
      <c r="M44" s="205"/>
      <c r="N44" s="207"/>
      <c r="O44" s="207"/>
      <c r="P44" s="38"/>
    </row>
    <row r="45" spans="1:16" ht="33.75" customHeight="1">
      <c r="A45" s="208" t="s">
        <v>87</v>
      </c>
      <c r="B45" s="211" t="s">
        <v>88</v>
      </c>
      <c r="C45" s="212"/>
      <c r="D45" s="217" t="s">
        <v>138</v>
      </c>
      <c r="E45" s="220"/>
      <c r="F45" s="220"/>
      <c r="G45" s="195" t="s">
        <v>143</v>
      </c>
      <c r="H45" s="220">
        <v>0</v>
      </c>
      <c r="I45" s="228">
        <v>0</v>
      </c>
      <c r="J45" s="228">
        <v>0</v>
      </c>
      <c r="K45" s="228">
        <v>0</v>
      </c>
      <c r="L45" s="231" t="s">
        <v>107</v>
      </c>
      <c r="M45" s="200">
        <v>2000</v>
      </c>
      <c r="N45" s="223">
        <v>0</v>
      </c>
      <c r="O45" s="223">
        <v>0</v>
      </c>
      <c r="P45" s="38"/>
    </row>
    <row r="46" spans="1:16" ht="11.25" customHeight="1">
      <c r="A46" s="209"/>
      <c r="B46" s="213"/>
      <c r="C46" s="214"/>
      <c r="D46" s="218"/>
      <c r="E46" s="221"/>
      <c r="F46" s="221"/>
      <c r="G46" s="196"/>
      <c r="H46" s="221"/>
      <c r="I46" s="229"/>
      <c r="J46" s="229"/>
      <c r="K46" s="229"/>
      <c r="L46" s="232"/>
      <c r="M46" s="201"/>
      <c r="N46" s="224"/>
      <c r="O46" s="224"/>
      <c r="P46" s="38"/>
    </row>
    <row r="47" spans="1:16" ht="15" hidden="1">
      <c r="A47" s="209"/>
      <c r="B47" s="213"/>
      <c r="C47" s="214"/>
      <c r="D47" s="218"/>
      <c r="E47" s="221"/>
      <c r="F47" s="221"/>
      <c r="G47" s="196"/>
      <c r="H47" s="221"/>
      <c r="I47" s="229"/>
      <c r="J47" s="229"/>
      <c r="K47" s="229"/>
      <c r="L47" s="232"/>
      <c r="M47" s="201"/>
      <c r="N47" s="224"/>
      <c r="O47" s="224"/>
      <c r="P47" s="38"/>
    </row>
    <row r="48" spans="1:16" ht="3" customHeight="1" thickBot="1">
      <c r="A48" s="210"/>
      <c r="B48" s="215"/>
      <c r="C48" s="216"/>
      <c r="D48" s="219"/>
      <c r="E48" s="222"/>
      <c r="F48" s="222"/>
      <c r="G48" s="197"/>
      <c r="H48" s="222"/>
      <c r="I48" s="230"/>
      <c r="J48" s="230"/>
      <c r="K48" s="230"/>
      <c r="L48" s="233"/>
      <c r="M48" s="202"/>
      <c r="N48" s="225"/>
      <c r="O48" s="225"/>
      <c r="P48" s="38"/>
    </row>
  </sheetData>
  <sheetProtection/>
  <mergeCells count="89">
    <mergeCell ref="N15:N16"/>
    <mergeCell ref="N43:N44"/>
    <mergeCell ref="N45:N48"/>
    <mergeCell ref="B26:C26"/>
    <mergeCell ref="O45:O48"/>
    <mergeCell ref="H45:H48"/>
    <mergeCell ref="I45:I48"/>
    <mergeCell ref="J45:J48"/>
    <mergeCell ref="K45:K48"/>
    <mergeCell ref="L45:L48"/>
    <mergeCell ref="M45:M48"/>
    <mergeCell ref="K43:K44"/>
    <mergeCell ref="L43:L44"/>
    <mergeCell ref="M43:M44"/>
    <mergeCell ref="O43:O44"/>
    <mergeCell ref="A45:A48"/>
    <mergeCell ref="B45:C48"/>
    <mergeCell ref="D45:D48"/>
    <mergeCell ref="E45:E48"/>
    <mergeCell ref="F45:F48"/>
    <mergeCell ref="G45:G48"/>
    <mergeCell ref="E43:E44"/>
    <mergeCell ref="F43:F44"/>
    <mergeCell ref="G43:G44"/>
    <mergeCell ref="H43:H44"/>
    <mergeCell ref="I43:I44"/>
    <mergeCell ref="J43:J44"/>
    <mergeCell ref="A43:A44"/>
    <mergeCell ref="B43:C44"/>
    <mergeCell ref="D43:D44"/>
    <mergeCell ref="B33:C33"/>
    <mergeCell ref="B34:C34"/>
    <mergeCell ref="B35:C35"/>
    <mergeCell ref="B38:C38"/>
    <mergeCell ref="B39:C39"/>
    <mergeCell ref="B40:C40"/>
    <mergeCell ref="B28:C28"/>
    <mergeCell ref="B29:C29"/>
    <mergeCell ref="B30:C30"/>
    <mergeCell ref="B31:C31"/>
    <mergeCell ref="B32:C32"/>
    <mergeCell ref="B41:C41"/>
    <mergeCell ref="B36:C36"/>
    <mergeCell ref="B37:C37"/>
    <mergeCell ref="B21:C21"/>
    <mergeCell ref="B22:C22"/>
    <mergeCell ref="B23:C23"/>
    <mergeCell ref="B24:C24"/>
    <mergeCell ref="B25:C25"/>
    <mergeCell ref="B27:C27"/>
    <mergeCell ref="M15:M16"/>
    <mergeCell ref="O15:O16"/>
    <mergeCell ref="B17:C17"/>
    <mergeCell ref="B18:C18"/>
    <mergeCell ref="B19:C19"/>
    <mergeCell ref="B20:C20"/>
    <mergeCell ref="F15:F16"/>
    <mergeCell ref="H15:H16"/>
    <mergeCell ref="I15:I16"/>
    <mergeCell ref="J15:J16"/>
    <mergeCell ref="B12:C12"/>
    <mergeCell ref="K15:K16"/>
    <mergeCell ref="L15:L16"/>
    <mergeCell ref="B13:C13"/>
    <mergeCell ref="B14:C14"/>
    <mergeCell ref="A15:A16"/>
    <mergeCell ref="B15:C16"/>
    <mergeCell ref="D15:D16"/>
    <mergeCell ref="E15:E16"/>
    <mergeCell ref="O6:O8"/>
    <mergeCell ref="C7:M7"/>
    <mergeCell ref="C8:M8"/>
    <mergeCell ref="A9:M9"/>
    <mergeCell ref="N6:N8"/>
    <mergeCell ref="A10:A11"/>
    <mergeCell ref="B10:C11"/>
    <mergeCell ref="D10:D11"/>
    <mergeCell ref="E10:H10"/>
    <mergeCell ref="I10:O10"/>
    <mergeCell ref="B42:C42"/>
    <mergeCell ref="A1:J5"/>
    <mergeCell ref="K1:O1"/>
    <mergeCell ref="P1:P5"/>
    <mergeCell ref="K2:O2"/>
    <mergeCell ref="K3:O3"/>
    <mergeCell ref="K4:O4"/>
    <mergeCell ref="K5:O5"/>
    <mergeCell ref="A6:B8"/>
    <mergeCell ref="C6:M6"/>
  </mergeCells>
  <printOptions/>
  <pageMargins left="0.2362204724409449" right="0.2755905511811024" top="0.2362204724409449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2018-06-27T09:59:41Z</dcterms:modified>
  <cp:category/>
  <cp:version/>
  <cp:contentType/>
  <cp:contentStatus/>
</cp:coreProperties>
</file>