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Лист1!$A$1:$J$235</definedName>
  </definedNames>
  <calcPr calcId="145621"/>
</workbook>
</file>

<file path=xl/calcChain.xml><?xml version="1.0" encoding="utf-8"?>
<calcChain xmlns="http://schemas.openxmlformats.org/spreadsheetml/2006/main">
  <c r="H15" i="1" l="1"/>
  <c r="F231" i="1"/>
  <c r="F198" i="1"/>
  <c r="F17" i="1"/>
  <c r="H181" i="1"/>
  <c r="H180" i="1"/>
  <c r="H136" i="1"/>
  <c r="H135" i="1"/>
  <c r="H93" i="1"/>
  <c r="H90" i="1"/>
  <c r="H78" i="1"/>
  <c r="H75" i="1"/>
  <c r="H70" i="1"/>
  <c r="H54" i="1"/>
  <c r="H36" i="1"/>
  <c r="H30" i="1"/>
  <c r="H28" i="1"/>
  <c r="H19" i="1"/>
  <c r="E83" i="1" l="1"/>
  <c r="F83" i="1"/>
  <c r="G83" i="1"/>
  <c r="H83" i="1"/>
  <c r="I83" i="1"/>
  <c r="J83" i="1"/>
  <c r="D83" i="1"/>
  <c r="D80" i="1"/>
  <c r="H51" i="1" l="1"/>
  <c r="H134" i="1" l="1"/>
  <c r="H14" i="1" l="1"/>
  <c r="H214" i="1"/>
  <c r="H210" i="1"/>
  <c r="H145" i="1"/>
  <c r="H179" i="1"/>
  <c r="H108" i="1"/>
  <c r="H63" i="1" s="1"/>
  <c r="H42" i="1"/>
  <c r="H12" i="1" s="1"/>
  <c r="J63" i="1"/>
  <c r="J12" i="1"/>
  <c r="I12" i="1"/>
  <c r="J215" i="1"/>
  <c r="I215" i="1"/>
  <c r="H73" i="1"/>
  <c r="H64" i="1" s="1"/>
  <c r="G177" i="1"/>
  <c r="G66" i="1"/>
  <c r="G15" i="1"/>
  <c r="H215" i="1"/>
  <c r="G231" i="1"/>
  <c r="G214" i="1"/>
  <c r="G210" i="1"/>
  <c r="G216" i="1"/>
  <c r="E145" i="1"/>
  <c r="F145" i="1"/>
  <c r="G145" i="1"/>
  <c r="I145" i="1"/>
  <c r="J145" i="1"/>
  <c r="D145" i="1"/>
  <c r="G203" i="1"/>
  <c r="E63" i="1"/>
  <c r="J140" i="1"/>
  <c r="I140" i="1"/>
  <c r="H140" i="1"/>
  <c r="G140" i="1"/>
  <c r="F140" i="1"/>
  <c r="E140" i="1"/>
  <c r="D140" i="1"/>
  <c r="G78" i="1"/>
  <c r="G75" i="1"/>
  <c r="G70" i="1"/>
  <c r="G60" i="1"/>
  <c r="G59" i="1" s="1"/>
  <c r="G54" i="1"/>
  <c r="G51" i="1"/>
  <c r="G33" i="1"/>
  <c r="G30" i="1"/>
  <c r="G19" i="1"/>
  <c r="G189" i="1"/>
  <c r="E144" i="1"/>
  <c r="I144" i="1"/>
  <c r="J144" i="1"/>
  <c r="D144" i="1"/>
  <c r="J179" i="1"/>
  <c r="I179" i="1"/>
  <c r="G179" i="1"/>
  <c r="F179" i="1"/>
  <c r="E179" i="1"/>
  <c r="D179" i="1"/>
  <c r="G99" i="1"/>
  <c r="G93" i="1"/>
  <c r="E64" i="1"/>
  <c r="F64" i="1"/>
  <c r="D64" i="1"/>
  <c r="J86" i="1"/>
  <c r="I86" i="1"/>
  <c r="H86" i="1"/>
  <c r="G86" i="1"/>
  <c r="F86" i="1"/>
  <c r="E86" i="1"/>
  <c r="D86" i="1"/>
  <c r="E12" i="1"/>
  <c r="D12" i="1"/>
  <c r="J59" i="1"/>
  <c r="I59" i="1"/>
  <c r="H59" i="1"/>
  <c r="F59" i="1"/>
  <c r="E59" i="1"/>
  <c r="D59" i="1"/>
  <c r="G36" i="1"/>
  <c r="G222" i="1"/>
  <c r="D203" i="1"/>
  <c r="J203" i="1"/>
  <c r="I203" i="1"/>
  <c r="H203" i="1"/>
  <c r="F203" i="1"/>
  <c r="E203" i="1"/>
  <c r="G108" i="1"/>
  <c r="H209" i="1" l="1"/>
  <c r="H207" i="1"/>
  <c r="I64" i="1"/>
  <c r="H144" i="1"/>
  <c r="J64" i="1"/>
  <c r="I63" i="1"/>
  <c r="H62" i="1"/>
  <c r="G12" i="1"/>
  <c r="G201" i="1"/>
  <c r="G200" i="1" s="1"/>
  <c r="G138" i="1"/>
  <c r="G137" i="1" s="1"/>
  <c r="G90" i="1"/>
  <c r="G64" i="1"/>
  <c r="J200" i="1"/>
  <c r="I200" i="1"/>
  <c r="H200" i="1"/>
  <c r="F200" i="1"/>
  <c r="E200" i="1"/>
  <c r="D200" i="1"/>
  <c r="J137" i="1"/>
  <c r="I137" i="1"/>
  <c r="H137" i="1"/>
  <c r="F137" i="1"/>
  <c r="E137" i="1"/>
  <c r="D137" i="1"/>
  <c r="D135" i="1" s="1"/>
  <c r="D63" i="1" s="1"/>
  <c r="J134" i="1"/>
  <c r="I134" i="1"/>
  <c r="G134" i="1"/>
  <c r="F134" i="1"/>
  <c r="E134" i="1"/>
  <c r="G63" i="1" l="1"/>
  <c r="D134" i="1"/>
  <c r="G144" i="1"/>
  <c r="D62" i="1"/>
  <c r="F54" i="1"/>
  <c r="F51" i="1"/>
  <c r="F36" i="1"/>
  <c r="F33" i="1"/>
  <c r="F132" i="1" l="1"/>
  <c r="F131" i="1" s="1"/>
  <c r="F197" i="1"/>
  <c r="F176" i="1"/>
  <c r="F164" i="1"/>
  <c r="F99" i="1"/>
  <c r="F77" i="1"/>
  <c r="F56" i="1"/>
  <c r="F35" i="1"/>
  <c r="F32" i="1"/>
  <c r="F29" i="1"/>
  <c r="F215" i="1"/>
  <c r="F209" i="1"/>
  <c r="D197" i="1"/>
  <c r="J197" i="1"/>
  <c r="I197" i="1"/>
  <c r="H197" i="1"/>
  <c r="G197" i="1"/>
  <c r="E197" i="1"/>
  <c r="F113" i="1"/>
  <c r="F74" i="1"/>
  <c r="F50" i="1"/>
  <c r="F45" i="1"/>
  <c r="F44" i="1" s="1"/>
  <c r="F212" i="1"/>
  <c r="J131" i="1"/>
  <c r="I131" i="1"/>
  <c r="H131" i="1"/>
  <c r="G131" i="1"/>
  <c r="E131" i="1"/>
  <c r="D131" i="1"/>
  <c r="J56" i="1"/>
  <c r="I56" i="1"/>
  <c r="H56" i="1"/>
  <c r="G56" i="1"/>
  <c r="E56" i="1"/>
  <c r="D56" i="1"/>
  <c r="F13" i="1"/>
  <c r="F230" i="1"/>
  <c r="F186" i="1"/>
  <c r="J164" i="1"/>
  <c r="I164" i="1"/>
  <c r="H164" i="1"/>
  <c r="G164" i="1"/>
  <c r="E164" i="1"/>
  <c r="D164" i="1"/>
  <c r="F92" i="1"/>
  <c r="F53" i="1"/>
  <c r="E229" i="1"/>
  <c r="F229" i="1"/>
  <c r="G229" i="1"/>
  <c r="H229" i="1"/>
  <c r="I229" i="1"/>
  <c r="J229" i="1"/>
  <c r="D229" i="1"/>
  <c r="E228" i="1"/>
  <c r="G228" i="1"/>
  <c r="H228" i="1"/>
  <c r="I228" i="1"/>
  <c r="J228" i="1"/>
  <c r="D228" i="1"/>
  <c r="J233" i="1"/>
  <c r="I233" i="1"/>
  <c r="H233" i="1"/>
  <c r="G233" i="1"/>
  <c r="F233" i="1"/>
  <c r="E233" i="1"/>
  <c r="D233" i="1"/>
  <c r="J230" i="1"/>
  <c r="I230" i="1"/>
  <c r="H230" i="1"/>
  <c r="G230" i="1"/>
  <c r="E230" i="1"/>
  <c r="D230" i="1"/>
  <c r="E219" i="1"/>
  <c r="F219" i="1"/>
  <c r="G219" i="1"/>
  <c r="H219" i="1"/>
  <c r="I219" i="1"/>
  <c r="J219" i="1"/>
  <c r="E220" i="1"/>
  <c r="F220" i="1"/>
  <c r="G220" i="1"/>
  <c r="H220" i="1"/>
  <c r="I220" i="1"/>
  <c r="J220" i="1"/>
  <c r="D220" i="1"/>
  <c r="D219" i="1"/>
  <c r="J224" i="1"/>
  <c r="I224" i="1"/>
  <c r="H224" i="1"/>
  <c r="G224" i="1"/>
  <c r="F224" i="1"/>
  <c r="E224" i="1"/>
  <c r="D224" i="1"/>
  <c r="J221" i="1"/>
  <c r="I221" i="1"/>
  <c r="H221" i="1"/>
  <c r="G221" i="1"/>
  <c r="F221" i="1"/>
  <c r="E221" i="1"/>
  <c r="D221" i="1"/>
  <c r="E208" i="1"/>
  <c r="F208" i="1"/>
  <c r="G208" i="1"/>
  <c r="H208" i="1"/>
  <c r="H206" i="1" s="1"/>
  <c r="I208" i="1"/>
  <c r="J208" i="1"/>
  <c r="D208" i="1"/>
  <c r="E207" i="1"/>
  <c r="G207" i="1"/>
  <c r="I207" i="1"/>
  <c r="J207" i="1"/>
  <c r="D207" i="1"/>
  <c r="G215" i="1"/>
  <c r="E215" i="1"/>
  <c r="D215" i="1"/>
  <c r="J212" i="1"/>
  <c r="I212" i="1"/>
  <c r="H212" i="1"/>
  <c r="G212" i="1"/>
  <c r="E212" i="1"/>
  <c r="D212" i="1"/>
  <c r="J209" i="1"/>
  <c r="I209" i="1"/>
  <c r="G209" i="1"/>
  <c r="E209" i="1"/>
  <c r="D209" i="1"/>
  <c r="J194" i="1"/>
  <c r="I194" i="1"/>
  <c r="H194" i="1"/>
  <c r="G194" i="1"/>
  <c r="F194" i="1"/>
  <c r="E194" i="1"/>
  <c r="D194" i="1"/>
  <c r="J191" i="1"/>
  <c r="I191" i="1"/>
  <c r="H191" i="1"/>
  <c r="G191" i="1"/>
  <c r="F191" i="1"/>
  <c r="E191" i="1"/>
  <c r="D191" i="1"/>
  <c r="J188" i="1"/>
  <c r="I188" i="1"/>
  <c r="H188" i="1"/>
  <c r="G188" i="1"/>
  <c r="F188" i="1"/>
  <c r="E188" i="1"/>
  <c r="D188" i="1"/>
  <c r="J185" i="1"/>
  <c r="I185" i="1"/>
  <c r="H185" i="1"/>
  <c r="G185" i="1"/>
  <c r="E185" i="1"/>
  <c r="D185" i="1"/>
  <c r="J182" i="1"/>
  <c r="I182" i="1"/>
  <c r="H182" i="1"/>
  <c r="G182" i="1"/>
  <c r="F182" i="1"/>
  <c r="E182" i="1"/>
  <c r="D182" i="1"/>
  <c r="J176" i="1"/>
  <c r="I176" i="1"/>
  <c r="H176" i="1"/>
  <c r="G176" i="1"/>
  <c r="E176" i="1"/>
  <c r="D176" i="1"/>
  <c r="J173" i="1"/>
  <c r="I173" i="1"/>
  <c r="H173" i="1"/>
  <c r="G173" i="1"/>
  <c r="F173" i="1"/>
  <c r="E173" i="1"/>
  <c r="D173" i="1"/>
  <c r="J170" i="1"/>
  <c r="I170" i="1"/>
  <c r="H170" i="1"/>
  <c r="G170" i="1"/>
  <c r="F170" i="1"/>
  <c r="E170" i="1"/>
  <c r="D170" i="1"/>
  <c r="J167" i="1"/>
  <c r="I167" i="1"/>
  <c r="H167" i="1"/>
  <c r="G167" i="1"/>
  <c r="F167" i="1"/>
  <c r="E167" i="1"/>
  <c r="D167" i="1"/>
  <c r="J161" i="1"/>
  <c r="I161" i="1"/>
  <c r="H161" i="1"/>
  <c r="G161" i="1"/>
  <c r="F161" i="1"/>
  <c r="E161" i="1"/>
  <c r="D161" i="1"/>
  <c r="J158" i="1"/>
  <c r="I158" i="1"/>
  <c r="H158" i="1"/>
  <c r="G158" i="1"/>
  <c r="F158" i="1"/>
  <c r="E158" i="1"/>
  <c r="D158" i="1"/>
  <c r="J155" i="1"/>
  <c r="I155" i="1"/>
  <c r="H155" i="1"/>
  <c r="G155" i="1"/>
  <c r="F155" i="1"/>
  <c r="E155" i="1"/>
  <c r="D155" i="1"/>
  <c r="J152" i="1"/>
  <c r="I152" i="1"/>
  <c r="H152" i="1"/>
  <c r="G152" i="1"/>
  <c r="F152" i="1"/>
  <c r="E152" i="1"/>
  <c r="D152" i="1"/>
  <c r="D149" i="1"/>
  <c r="J149" i="1"/>
  <c r="I149" i="1"/>
  <c r="H149" i="1"/>
  <c r="G149" i="1"/>
  <c r="F149" i="1"/>
  <c r="E149" i="1"/>
  <c r="E146" i="1"/>
  <c r="F146" i="1"/>
  <c r="G146" i="1"/>
  <c r="H146" i="1"/>
  <c r="I146" i="1"/>
  <c r="J146" i="1"/>
  <c r="D146" i="1"/>
  <c r="E128" i="1"/>
  <c r="F128" i="1"/>
  <c r="G128" i="1"/>
  <c r="H128" i="1"/>
  <c r="I128" i="1"/>
  <c r="J128" i="1"/>
  <c r="D128" i="1"/>
  <c r="E125" i="1"/>
  <c r="F125" i="1"/>
  <c r="G125" i="1"/>
  <c r="H125" i="1"/>
  <c r="I125" i="1"/>
  <c r="J125" i="1"/>
  <c r="D125" i="1"/>
  <c r="E122" i="1"/>
  <c r="F122" i="1"/>
  <c r="G122" i="1"/>
  <c r="H122" i="1"/>
  <c r="I122" i="1"/>
  <c r="J122" i="1"/>
  <c r="D122" i="1"/>
  <c r="E119" i="1"/>
  <c r="F119" i="1"/>
  <c r="G119" i="1"/>
  <c r="H119" i="1"/>
  <c r="I119" i="1"/>
  <c r="J119" i="1"/>
  <c r="D119" i="1"/>
  <c r="E116" i="1"/>
  <c r="F116" i="1"/>
  <c r="G116" i="1"/>
  <c r="H116" i="1"/>
  <c r="I116" i="1"/>
  <c r="J116" i="1"/>
  <c r="D116" i="1"/>
  <c r="E113" i="1"/>
  <c r="G113" i="1"/>
  <c r="H113" i="1"/>
  <c r="I113" i="1"/>
  <c r="J113" i="1"/>
  <c r="D113" i="1"/>
  <c r="E110" i="1"/>
  <c r="F110" i="1"/>
  <c r="G110" i="1"/>
  <c r="H110" i="1"/>
  <c r="I110" i="1"/>
  <c r="J110" i="1"/>
  <c r="D110" i="1"/>
  <c r="E107" i="1"/>
  <c r="F107" i="1"/>
  <c r="G107" i="1"/>
  <c r="H107" i="1"/>
  <c r="I107" i="1"/>
  <c r="J107" i="1"/>
  <c r="D107" i="1"/>
  <c r="E104" i="1"/>
  <c r="F104" i="1"/>
  <c r="G104" i="1"/>
  <c r="H104" i="1"/>
  <c r="I104" i="1"/>
  <c r="J104" i="1"/>
  <c r="D104" i="1"/>
  <c r="E101" i="1"/>
  <c r="F101" i="1"/>
  <c r="G101" i="1"/>
  <c r="H101" i="1"/>
  <c r="I101" i="1"/>
  <c r="J101" i="1"/>
  <c r="D101" i="1"/>
  <c r="E98" i="1"/>
  <c r="G98" i="1"/>
  <c r="H98" i="1"/>
  <c r="I98" i="1"/>
  <c r="J98" i="1"/>
  <c r="D98" i="1"/>
  <c r="E95" i="1"/>
  <c r="F95" i="1"/>
  <c r="G95" i="1"/>
  <c r="H95" i="1"/>
  <c r="I95" i="1"/>
  <c r="J95" i="1"/>
  <c r="D95" i="1"/>
  <c r="E92" i="1"/>
  <c r="G92" i="1"/>
  <c r="H92" i="1"/>
  <c r="I92" i="1"/>
  <c r="J92" i="1"/>
  <c r="D92" i="1"/>
  <c r="E89" i="1"/>
  <c r="G89" i="1"/>
  <c r="H89" i="1"/>
  <c r="I89" i="1"/>
  <c r="J89" i="1"/>
  <c r="D89" i="1"/>
  <c r="E80" i="1"/>
  <c r="F80" i="1"/>
  <c r="G80" i="1"/>
  <c r="H80" i="1"/>
  <c r="I80" i="1"/>
  <c r="J80" i="1"/>
  <c r="E77" i="1"/>
  <c r="G77" i="1"/>
  <c r="H77" i="1"/>
  <c r="I77" i="1"/>
  <c r="J77" i="1"/>
  <c r="D77" i="1"/>
  <c r="E74" i="1"/>
  <c r="G74" i="1"/>
  <c r="H74" i="1"/>
  <c r="I74" i="1"/>
  <c r="J74" i="1"/>
  <c r="D74" i="1"/>
  <c r="E71" i="1"/>
  <c r="F71" i="1"/>
  <c r="G71" i="1"/>
  <c r="H71" i="1"/>
  <c r="I71" i="1"/>
  <c r="J71" i="1"/>
  <c r="D71" i="1"/>
  <c r="E68" i="1"/>
  <c r="G68" i="1"/>
  <c r="H68" i="1"/>
  <c r="I68" i="1"/>
  <c r="J68" i="1"/>
  <c r="D68" i="1"/>
  <c r="E65" i="1"/>
  <c r="G65" i="1"/>
  <c r="H65" i="1"/>
  <c r="I65" i="1"/>
  <c r="J65" i="1"/>
  <c r="D65" i="1"/>
  <c r="E13" i="1"/>
  <c r="G13" i="1"/>
  <c r="H13" i="1"/>
  <c r="H11" i="1" s="1"/>
  <c r="I13" i="1"/>
  <c r="J13" i="1"/>
  <c r="D13" i="1"/>
  <c r="E53" i="1"/>
  <c r="G53" i="1"/>
  <c r="H53" i="1"/>
  <c r="I53" i="1"/>
  <c r="J53" i="1"/>
  <c r="D53" i="1"/>
  <c r="E50" i="1"/>
  <c r="G50" i="1"/>
  <c r="H50" i="1"/>
  <c r="I50" i="1"/>
  <c r="J50" i="1"/>
  <c r="D50" i="1"/>
  <c r="E47" i="1"/>
  <c r="F47" i="1"/>
  <c r="G47" i="1"/>
  <c r="H47" i="1"/>
  <c r="I47" i="1"/>
  <c r="J47" i="1"/>
  <c r="D47" i="1"/>
  <c r="E44" i="1"/>
  <c r="G44" i="1"/>
  <c r="H44" i="1"/>
  <c r="I44" i="1"/>
  <c r="J44" i="1"/>
  <c r="D44" i="1"/>
  <c r="E41" i="1"/>
  <c r="F41" i="1"/>
  <c r="G41" i="1"/>
  <c r="H41" i="1"/>
  <c r="I41" i="1"/>
  <c r="J41" i="1"/>
  <c r="D41" i="1"/>
  <c r="E38" i="1"/>
  <c r="F38" i="1"/>
  <c r="G38" i="1"/>
  <c r="H38" i="1"/>
  <c r="I38" i="1"/>
  <c r="J38" i="1"/>
  <c r="D38" i="1"/>
  <c r="E35" i="1"/>
  <c r="G35" i="1"/>
  <c r="H35" i="1"/>
  <c r="I35" i="1"/>
  <c r="J35" i="1"/>
  <c r="D35" i="1"/>
  <c r="E32" i="1"/>
  <c r="G32" i="1"/>
  <c r="H32" i="1"/>
  <c r="I32" i="1"/>
  <c r="J32" i="1"/>
  <c r="D32" i="1"/>
  <c r="E29" i="1"/>
  <c r="G29" i="1"/>
  <c r="H29" i="1"/>
  <c r="I29" i="1"/>
  <c r="J29" i="1"/>
  <c r="D29" i="1"/>
  <c r="E26" i="1"/>
  <c r="F26" i="1"/>
  <c r="G26" i="1"/>
  <c r="H26" i="1"/>
  <c r="I26" i="1"/>
  <c r="J26" i="1"/>
  <c r="D26" i="1"/>
  <c r="E23" i="1"/>
  <c r="F23" i="1"/>
  <c r="G23" i="1"/>
  <c r="H23" i="1"/>
  <c r="I23" i="1"/>
  <c r="J23" i="1"/>
  <c r="D23" i="1"/>
  <c r="E20" i="1"/>
  <c r="F20" i="1"/>
  <c r="G20" i="1"/>
  <c r="H20" i="1"/>
  <c r="I20" i="1"/>
  <c r="J20" i="1"/>
  <c r="D20" i="1"/>
  <c r="F12" i="1" l="1"/>
  <c r="F11" i="1" s="1"/>
  <c r="F63" i="1"/>
  <c r="F62" i="1" s="1"/>
  <c r="F144" i="1"/>
  <c r="F143" i="1" s="1"/>
  <c r="F185" i="1"/>
  <c r="F98" i="1"/>
  <c r="D143" i="1"/>
  <c r="F207" i="1"/>
  <c r="F206" i="1" s="1"/>
  <c r="F89" i="1"/>
  <c r="F65" i="1"/>
  <c r="F68" i="1"/>
  <c r="J227" i="1"/>
  <c r="F228" i="1"/>
  <c r="F227" i="1" s="1"/>
  <c r="F10" i="1"/>
  <c r="I218" i="1"/>
  <c r="E218" i="1"/>
  <c r="D9" i="1"/>
  <c r="G9" i="1"/>
  <c r="F218" i="1"/>
  <c r="I227" i="1"/>
  <c r="E227" i="1"/>
  <c r="J10" i="1"/>
  <c r="H9" i="1"/>
  <c r="G10" i="1"/>
  <c r="D227" i="1"/>
  <c r="I9" i="1"/>
  <c r="E9" i="1"/>
  <c r="H10" i="1"/>
  <c r="J9" i="1"/>
  <c r="I10" i="1"/>
  <c r="E10" i="1"/>
  <c r="G218" i="1"/>
  <c r="D10" i="1"/>
  <c r="D206" i="1"/>
  <c r="I206" i="1"/>
  <c r="G206" i="1"/>
  <c r="D218" i="1"/>
  <c r="J218" i="1"/>
  <c r="G227" i="1"/>
  <c r="H227" i="1"/>
  <c r="H218" i="1"/>
  <c r="I143" i="1"/>
  <c r="E206" i="1"/>
  <c r="E143" i="1"/>
  <c r="J206" i="1"/>
  <c r="H143" i="1"/>
  <c r="G143" i="1"/>
  <c r="J143" i="1"/>
  <c r="I62" i="1"/>
  <c r="E62" i="1"/>
  <c r="J62" i="1"/>
  <c r="G62" i="1"/>
  <c r="E17" i="1"/>
  <c r="G17" i="1"/>
  <c r="H17" i="1"/>
  <c r="I17" i="1"/>
  <c r="J17" i="1"/>
  <c r="D17" i="1"/>
  <c r="E14" i="1"/>
  <c r="F14" i="1"/>
  <c r="G14" i="1"/>
  <c r="I14" i="1"/>
  <c r="J14" i="1"/>
  <c r="D14" i="1"/>
  <c r="E11" i="1"/>
  <c r="G11" i="1"/>
  <c r="I11" i="1"/>
  <c r="J11" i="1"/>
  <c r="D11" i="1"/>
  <c r="F8" i="1" l="1"/>
  <c r="I8" i="1"/>
  <c r="F9" i="1"/>
  <c r="G8" i="1"/>
  <c r="E8" i="1"/>
  <c r="H8" i="1"/>
  <c r="D8" i="1"/>
  <c r="J8" i="1"/>
</calcChain>
</file>

<file path=xl/sharedStrings.xml><?xml version="1.0" encoding="utf-8"?>
<sst xmlns="http://schemas.openxmlformats.org/spreadsheetml/2006/main" count="371" uniqueCount="140">
  <si>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</si>
  <si>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</si>
  <si>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</si>
  <si>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</si>
  <si>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</si>
  <si>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</si>
  <si>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</si>
  <si>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</si>
  <si>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</si>
  <si>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</si>
  <si>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</si>
  <si>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</si>
  <si>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</si>
  <si>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</si>
  <si>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</si>
  <si>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</si>
  <si>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</si>
  <si>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</si>
  <si>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</si>
  <si>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</si>
  <si>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</si>
  <si>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</si>
  <si>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</si>
  <si>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</si>
  <si>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</si>
  <si>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</si>
  <si>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</si>
  <si>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</si>
  <si>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</si>
  <si>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</si>
  <si>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</si>
  <si>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</si>
  <si>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</si>
  <si>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</si>
  <si>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</si>
  <si>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</si>
  <si>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</si>
  <si>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</si>
  <si>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</si>
  <si>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</si>
  <si>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</si>
  <si>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</si>
  <si>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</si>
  <si>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</si>
  <si>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</si>
  <si>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</si>
  <si>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</si>
  <si>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</si>
  <si>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</si>
  <si>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</si>
  <si>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</si>
  <si>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</si>
  <si>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</si>
  <si>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</si>
  <si>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</si>
  <si>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</si>
  <si>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</si>
  <si>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</si>
  <si>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</si>
  <si>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</si>
  <si>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</si>
  <si>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</si>
  <si>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</si>
  <si>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</si>
  <si>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</si>
  <si>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</si>
  <si>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</si>
  <si>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</si>
  <si>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</si>
  <si>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</si>
  <si>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</si>
  <si>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</si>
  <si>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</si>
  <si>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</si>
  <si>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</si>
  <si>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</si>
  <si>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</si>
  <si>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</si>
  <si>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</si>
  <si>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</si>
  <si>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</si>
  <si>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</si>
  <si>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</si>
  <si>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</si>
  <si>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</si>
  <si>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</si>
  <si>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</si>
  <si>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</si>
  <si>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</si>
  <si>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</si>
  <si>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</si>
  <si>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</si>
  <si>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</si>
  <si>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</si>
  <si>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</si>
  <si>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</si>
  <si>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</si>
  <si>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</si>
  <si>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</si>
  <si>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</si>
  <si>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</si>
  <si>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</si>
  <si>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</si>
  <si>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</si>
  <si>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</si>
  <si>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</si>
  <si>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</si>
  <si>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</si>
  <si>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</si>
  <si>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</si>
  <si>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</si>
  <si>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</si>
  <si>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</si>
  <si>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</si>
  <si>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к Муниципальной программе "Развитие образования в Княжпогостском районе"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</si>
  <si>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</si>
  <si>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</si>
  <si>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</si>
  <si>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</si>
  <si>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</si>
  <si>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</si>
  <si>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</si>
  <si>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2.19.</t>
  </si>
  <si>
    <t>Реализация народных проектов в сфере образования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</si>
  <si>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</si>
  <si>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</si>
  <si>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</si>
  <si>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</si>
  <si>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3.23.</t>
  </si>
  <si>
    <t>Субсидии на реализацию народных проектов в сфере образования, прошедших отбор в рамках проекта "Народный бюджет"</t>
  </si>
  <si>
    <t>1.15.</t>
  </si>
  <si>
    <t>Исполнение судебных решений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</si>
  <si>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</si>
  <si>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3.11.1 Обеспечение жильем молодых семей на территории МР "Княжпогостский"</t>
  </si>
  <si>
    <t>Обеспечение роста уровня оплаты труда педагогических работников муниципальных организаций дополнительного образования</t>
  </si>
  <si>
    <t>2.20.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</si>
  <si>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</si>
  <si>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4.1.2. Обеспечение деятельности лагерей с дневным пребыванием детей </t>
  </si>
  <si>
    <t>Субсидия на иные цели (Укрепление МТБ и создание безопасных условий в муниципальных образовательных организациях)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</si>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</sst>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0" fontId="2" fillId="0" borderId="1" xfId="0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>
      <alignment horizontal="left" vertical="center" wrapText="1"/>
    </xf>
    <xf numFmtId="0" fontId="5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165" fontId="5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top" wrapText="1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5"/>
  <sheetViews>
    <sheetView tabSelected="1" view="pageBreakPreview" topLeftCell="A55" zoomScale="60" zoomScaleNormal="100" workbookViewId="0">
      <selection activeCell="C24" sqref="C24"/>
    </sheetView>
  </sheetViews>
  <sheetFormatPr defaultColWidth="8.88671875" defaultRowHeight="13.8" x14ac:dyDescent="0.25"/>
  <cols>
    <col min="1" max="1" width="17" style="4" customWidth="1"/>
    <col min="2" max="2" width="32.6640625" style="4" customWidth="1"/>
    <col min="3" max="3" width="28.6640625" style="4" customWidth="1"/>
    <col min="4" max="4" width="13.33203125" style="4" customWidth="1"/>
    <col min="5" max="5" width="12.44140625" style="4" customWidth="1"/>
    <col min="6" max="6" width="12.44140625" style="23" customWidth="1"/>
    <col min="7" max="7" width="12.44140625" style="25" customWidth="1"/>
    <col min="8" max="8" width="13.5546875" style="23" customWidth="1"/>
    <col min="9" max="9" width="12.6640625" style="4" customWidth="1"/>
    <col min="10" max="10" width="13" style="4" customWidth="1"/>
    <col min="11" max="16384" width="8.88671875" style="4"/>
  </cols>
  <sheetData>
    <row r="1" spans="1:10" ht="14.4" customHeight="1" x14ac:dyDescent="0.25">
      <c r="D1" s="34"/>
      <c r="E1" s="34"/>
      <c r="F1" s="34"/>
      <c r="G1" s="34"/>
      <c r="H1" s="36" t="s">
        <v>139</v>
      </c>
      <c r="I1" s="36"/>
      <c r="J1" s="36"/>
    </row>
    <row r="2" spans="1:10" ht="24" customHeight="1" x14ac:dyDescent="0.25">
      <c r="D2" s="35"/>
      <c r="E2" s="35"/>
      <c r="F2" s="35"/>
      <c r="G2" s="37" t="s">
        <v>114</v>
      </c>
      <c r="H2" s="37"/>
      <c r="I2" s="37"/>
      <c r="J2" s="37"/>
    </row>
    <row r="3" spans="1:10" x14ac:dyDescent="0.25">
      <c r="E3" s="27"/>
      <c r="F3" s="30"/>
      <c r="G3" s="37"/>
      <c r="H3" s="37"/>
      <c r="I3" s="37"/>
      <c r="J3" s="37"/>
    </row>
    <row r="4" spans="1:10" ht="47.4" customHeight="1" x14ac:dyDescent="0.3">
      <c r="A4" s="38" t="s">
        <v>126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9.6" customHeight="1" x14ac:dyDescent="0.25">
      <c r="A5" s="12"/>
      <c r="B5" s="12"/>
      <c r="C5" s="12"/>
      <c r="D5" s="12"/>
      <c r="E5" s="12"/>
      <c r="F5" s="31"/>
      <c r="G5" s="28"/>
      <c r="H5" s="32"/>
      <c r="I5" s="33"/>
      <c r="J5" s="33"/>
    </row>
    <row r="6" spans="1:10" s="5" customFormat="1" ht="13.95" customHeight="1" x14ac:dyDescent="0.3">
      <c r="A6" s="55" t="s">
        <v>0</v>
      </c>
      <c r="B6" s="55" t="s">
        <v>1</v>
      </c>
      <c r="C6" s="55" t="s">
        <v>65</v>
      </c>
      <c r="D6" s="39"/>
      <c r="E6" s="39"/>
      <c r="F6" s="39"/>
      <c r="G6" s="39"/>
      <c r="H6" s="39"/>
      <c r="I6" s="39"/>
      <c r="J6" s="39"/>
    </row>
    <row r="7" spans="1:10" s="5" customFormat="1" ht="15" customHeight="1" x14ac:dyDescent="0.3">
      <c r="A7" s="56"/>
      <c r="B7" s="56"/>
      <c r="C7" s="56"/>
      <c r="D7" s="6">
        <v>2014</v>
      </c>
      <c r="E7" s="6">
        <v>2015</v>
      </c>
      <c r="F7" s="18">
        <v>2016</v>
      </c>
      <c r="G7" s="18">
        <v>2017</v>
      </c>
      <c r="H7" s="18">
        <v>2018</v>
      </c>
      <c r="I7" s="6">
        <v>2019</v>
      </c>
      <c r="J7" s="6">
        <v>2020</v>
      </c>
    </row>
    <row r="8" spans="1:10" s="8" customFormat="1" x14ac:dyDescent="0.25">
      <c r="A8" s="57" t="s">
        <v>2</v>
      </c>
      <c r="B8" s="57" t="s">
        <v>3</v>
      </c>
      <c r="C8" s="7" t="s">
        <v>66</v>
      </c>
      <c r="D8" s="14">
        <f t="shared" ref="D8:E10" si="0">D11+D62+D143+D206+D218+D227</f>
        <v>386844.49999999994</v>
      </c>
      <c r="E8" s="14">
        <f t="shared" si="0"/>
        <v>390549</v>
      </c>
      <c r="F8" s="19">
        <f>F11+F62+F143+F206+F218+F227</f>
        <v>367367.45199999993</v>
      </c>
      <c r="G8" s="19">
        <f t="shared" ref="G8:J10" si="1">G11+G62+G143+G206+G218+G227</f>
        <v>391577.39300000004</v>
      </c>
      <c r="H8" s="19">
        <f t="shared" si="1"/>
        <v>421945.16600000003</v>
      </c>
      <c r="I8" s="14">
        <f t="shared" si="1"/>
        <v>402397.17800000001</v>
      </c>
      <c r="J8" s="14">
        <f t="shared" si="1"/>
        <v>403768.12800000003</v>
      </c>
    </row>
    <row r="9" spans="1:10" s="8" customFormat="1" x14ac:dyDescent="0.25">
      <c r="A9" s="58"/>
      <c r="B9" s="58"/>
      <c r="C9" s="9" t="s">
        <v>67</v>
      </c>
      <c r="D9" s="15">
        <f t="shared" si="0"/>
        <v>139442.30000000002</v>
      </c>
      <c r="E9" s="15">
        <f t="shared" si="0"/>
        <v>141030.20000000001</v>
      </c>
      <c r="F9" s="20">
        <f>F12+F63+F144+F207+F219+F228</f>
        <v>139574.55400000003</v>
      </c>
      <c r="G9" s="20">
        <f t="shared" si="1"/>
        <v>163982.04200000002</v>
      </c>
      <c r="H9" s="20">
        <f t="shared" si="1"/>
        <v>144780.777</v>
      </c>
      <c r="I9" s="15">
        <f t="shared" si="1"/>
        <v>145007.77799999999</v>
      </c>
      <c r="J9" s="15">
        <f t="shared" si="1"/>
        <v>143176.228</v>
      </c>
    </row>
    <row r="10" spans="1:10" s="8" customFormat="1" x14ac:dyDescent="0.25">
      <c r="A10" s="59"/>
      <c r="B10" s="59"/>
      <c r="C10" s="9" t="s">
        <v>68</v>
      </c>
      <c r="D10" s="15">
        <f t="shared" si="0"/>
        <v>247402.19999999998</v>
      </c>
      <c r="E10" s="15">
        <f t="shared" si="0"/>
        <v>249518.80000000002</v>
      </c>
      <c r="F10" s="20">
        <f>F13+F64+F145+F208+F220+F229</f>
        <v>227792.89799999996</v>
      </c>
      <c r="G10" s="20">
        <f t="shared" si="1"/>
        <v>227595.35099999997</v>
      </c>
      <c r="H10" s="20">
        <f t="shared" si="1"/>
        <v>277164.38900000002</v>
      </c>
      <c r="I10" s="15">
        <f t="shared" si="1"/>
        <v>257389.4</v>
      </c>
      <c r="J10" s="15">
        <f t="shared" si="1"/>
        <v>260591.90000000002</v>
      </c>
    </row>
    <row r="11" spans="1:10" s="10" customFormat="1" x14ac:dyDescent="0.25">
      <c r="A11" s="43" t="s">
        <v>4</v>
      </c>
      <c r="B11" s="46" t="s">
        <v>5</v>
      </c>
      <c r="C11" s="1" t="s">
        <v>66</v>
      </c>
      <c r="D11" s="17">
        <f>SUM(D12:D13)</f>
        <v>140952.09999999998</v>
      </c>
      <c r="E11" s="17">
        <f t="shared" ref="E11:J11" si="2">SUM(E12:E13)</f>
        <v>119768.20000000001</v>
      </c>
      <c r="F11" s="21">
        <f t="shared" si="2"/>
        <v>126152.492</v>
      </c>
      <c r="G11" s="21">
        <f t="shared" si="2"/>
        <v>134580.50699999998</v>
      </c>
      <c r="H11" s="21">
        <f>SUM(H12:H13)</f>
        <v>151477.12099999998</v>
      </c>
      <c r="I11" s="17">
        <f t="shared" si="2"/>
        <v>141306.64799999999</v>
      </c>
      <c r="J11" s="17">
        <f t="shared" si="2"/>
        <v>141445.74800000002</v>
      </c>
    </row>
    <row r="12" spans="1:10" s="10" customFormat="1" x14ac:dyDescent="0.25">
      <c r="A12" s="44"/>
      <c r="B12" s="46"/>
      <c r="C12" s="1" t="s">
        <v>67</v>
      </c>
      <c r="D12" s="17">
        <f>D15+D18+D21+D24+D27+D30+D33+D36+D39+D42+D45+D48+D51+D54+D57+D60</f>
        <v>45341.5</v>
      </c>
      <c r="E12" s="17">
        <f t="shared" ref="E12:J12" si="3">E15+E18+E21+E24+E27+E30+E33+E36+E39+E42+E45+E48+E51+E54+E57+E60</f>
        <v>41213.300000000003</v>
      </c>
      <c r="F12" s="21">
        <f>F15+F18+F21+F24+F27+F30+F33+F36+F39+F42+F45+F48+F51+F54+F57+F60</f>
        <v>49559.265000000007</v>
      </c>
      <c r="G12" s="21">
        <f t="shared" si="3"/>
        <v>57022.756999999998</v>
      </c>
      <c r="H12" s="21">
        <f t="shared" si="3"/>
        <v>53303.620999999999</v>
      </c>
      <c r="I12" s="17">
        <f t="shared" si="3"/>
        <v>58965.707999999999</v>
      </c>
      <c r="J12" s="17">
        <f t="shared" si="3"/>
        <v>58862.508000000002</v>
      </c>
    </row>
    <row r="13" spans="1:10" s="10" customFormat="1" x14ac:dyDescent="0.25">
      <c r="A13" s="45"/>
      <c r="B13" s="46"/>
      <c r="C13" s="1" t="s">
        <v>68</v>
      </c>
      <c r="D13" s="17">
        <f>D16+D19+D22+D25+D28+D31+D34+D37+D40+D43+D46+D49+D52+D55</f>
        <v>95610.599999999991</v>
      </c>
      <c r="E13" s="17">
        <f t="shared" ref="E13:J13" si="4">E16+E19+E22+E25+E28+E31+E34+E37+E40+E43+E46+E49+E52+E55</f>
        <v>78554.900000000009</v>
      </c>
      <c r="F13" s="21">
        <f t="shared" si="4"/>
        <v>76593.226999999999</v>
      </c>
      <c r="G13" s="21">
        <f t="shared" si="4"/>
        <v>77557.75</v>
      </c>
      <c r="H13" s="21">
        <f t="shared" si="4"/>
        <v>98173.5</v>
      </c>
      <c r="I13" s="17">
        <f t="shared" si="4"/>
        <v>82340.94</v>
      </c>
      <c r="J13" s="17">
        <f t="shared" si="4"/>
        <v>82583.240000000005</v>
      </c>
    </row>
    <row r="14" spans="1:10" ht="24" customHeight="1" x14ac:dyDescent="0.25">
      <c r="A14" s="40" t="s">
        <v>69</v>
      </c>
      <c r="B14" s="40" t="s">
        <v>6</v>
      </c>
      <c r="C14" s="2" t="s">
        <v>66</v>
      </c>
      <c r="D14" s="15">
        <f>SUM(D15:D16)</f>
        <v>40844.6</v>
      </c>
      <c r="E14" s="15">
        <f t="shared" ref="E14:J14" si="5">SUM(E15:E16)</f>
        <v>34832.400000000001</v>
      </c>
      <c r="F14" s="20">
        <f t="shared" si="5"/>
        <v>40788.434000000001</v>
      </c>
      <c r="G14" s="20">
        <f t="shared" si="5"/>
        <v>47020.329999999994</v>
      </c>
      <c r="H14" s="20">
        <f>SUM(H15:H16)</f>
        <v>47551.684999999998</v>
      </c>
      <c r="I14" s="15">
        <f t="shared" si="5"/>
        <v>58862.508000000002</v>
      </c>
      <c r="J14" s="15">
        <f t="shared" si="5"/>
        <v>58862.508000000002</v>
      </c>
    </row>
    <row r="15" spans="1:10" ht="24" customHeight="1" x14ac:dyDescent="0.25">
      <c r="A15" s="41"/>
      <c r="B15" s="41"/>
      <c r="C15" s="2" t="s">
        <v>67</v>
      </c>
      <c r="D15" s="15">
        <v>40844.6</v>
      </c>
      <c r="E15" s="15">
        <v>34832.400000000001</v>
      </c>
      <c r="F15" s="20">
        <v>40788.434000000001</v>
      </c>
      <c r="G15" s="20">
        <f>37667.7+352.4-124.891+6802.97+500.001+1822.15</f>
        <v>47020.329999999994</v>
      </c>
      <c r="H15" s="20">
        <f>47551.685</f>
        <v>47551.684999999998</v>
      </c>
      <c r="I15" s="15">
        <v>58862.508000000002</v>
      </c>
      <c r="J15" s="15">
        <v>58862.508000000002</v>
      </c>
    </row>
    <row r="16" spans="1:10" ht="28.5" customHeight="1" x14ac:dyDescent="0.25">
      <c r="A16" s="41"/>
      <c r="B16" s="42"/>
      <c r="C16" s="2" t="s">
        <v>68</v>
      </c>
      <c r="D16" s="15"/>
      <c r="E16" s="15"/>
      <c r="F16" s="20"/>
      <c r="G16" s="29"/>
      <c r="H16" s="20"/>
      <c r="I16" s="15"/>
      <c r="J16" s="15"/>
    </row>
    <row r="17" spans="1:10" ht="24" customHeight="1" x14ac:dyDescent="0.25">
      <c r="A17" s="41"/>
      <c r="B17" s="40" t="s">
        <v>127</v>
      </c>
      <c r="C17" s="2" t="s">
        <v>66</v>
      </c>
      <c r="D17" s="15">
        <f>SUM(D18:D19)</f>
        <v>92730.4</v>
      </c>
      <c r="E17" s="15">
        <f t="shared" ref="E17:J17" si="6">SUM(E18:E19)</f>
        <v>72773.3</v>
      </c>
      <c r="F17" s="20">
        <f>SUM(F18:F19)</f>
        <v>72275.827000000005</v>
      </c>
      <c r="G17" s="20">
        <f t="shared" si="6"/>
        <v>73013.75</v>
      </c>
      <c r="H17" s="20">
        <f t="shared" si="6"/>
        <v>95606.5</v>
      </c>
      <c r="I17" s="15">
        <f t="shared" si="6"/>
        <v>79777.740000000005</v>
      </c>
      <c r="J17" s="15">
        <f t="shared" si="6"/>
        <v>79777.740000000005</v>
      </c>
    </row>
    <row r="18" spans="1:10" ht="24" customHeight="1" x14ac:dyDescent="0.25">
      <c r="A18" s="41"/>
      <c r="B18" s="41"/>
      <c r="C18" s="2" t="s">
        <v>67</v>
      </c>
      <c r="D18" s="15"/>
      <c r="E18" s="15"/>
      <c r="F18" s="20"/>
      <c r="G18" s="20"/>
      <c r="H18" s="20"/>
      <c r="I18" s="15"/>
      <c r="J18" s="15"/>
    </row>
    <row r="19" spans="1:10" ht="27.75" customHeight="1" x14ac:dyDescent="0.25">
      <c r="A19" s="42"/>
      <c r="B19" s="42"/>
      <c r="C19" s="2" t="s">
        <v>68</v>
      </c>
      <c r="D19" s="15">
        <v>92730.4</v>
      </c>
      <c r="E19" s="15">
        <v>72773.3</v>
      </c>
      <c r="F19" s="20">
        <v>72275.827000000005</v>
      </c>
      <c r="G19" s="20">
        <f>74522-8.25-1500</f>
        <v>73013.75</v>
      </c>
      <c r="H19" s="20">
        <f>87277.6+8328.9</f>
        <v>95606.5</v>
      </c>
      <c r="I19" s="15">
        <v>79777.740000000005</v>
      </c>
      <c r="J19" s="15">
        <v>79777.740000000005</v>
      </c>
    </row>
    <row r="20" spans="1:10" ht="13.95" customHeight="1" x14ac:dyDescent="0.25">
      <c r="A20" s="40" t="s">
        <v>70</v>
      </c>
      <c r="B20" s="40" t="s">
        <v>7</v>
      </c>
      <c r="C20" s="2" t="s">
        <v>66</v>
      </c>
      <c r="D20" s="15">
        <f>SUM(D21:D22)</f>
        <v>0</v>
      </c>
      <c r="E20" s="15">
        <f t="shared" ref="E20:J20" si="7">SUM(E21:E22)</f>
        <v>0</v>
      </c>
      <c r="F20" s="20">
        <f t="shared" si="7"/>
        <v>0</v>
      </c>
      <c r="G20" s="20">
        <f t="shared" si="7"/>
        <v>0</v>
      </c>
      <c r="H20" s="20">
        <f t="shared" si="7"/>
        <v>0</v>
      </c>
      <c r="I20" s="15">
        <f t="shared" si="7"/>
        <v>0</v>
      </c>
      <c r="J20" s="15">
        <f t="shared" si="7"/>
        <v>0</v>
      </c>
    </row>
    <row r="21" spans="1:10" ht="13.95" customHeight="1" x14ac:dyDescent="0.25">
      <c r="A21" s="41"/>
      <c r="B21" s="41"/>
      <c r="C21" s="2" t="s">
        <v>67</v>
      </c>
      <c r="D21" s="15"/>
      <c r="E21" s="15"/>
      <c r="F21" s="20"/>
      <c r="G21" s="20"/>
      <c r="H21" s="20"/>
      <c r="I21" s="15"/>
      <c r="J21" s="15"/>
    </row>
    <row r="22" spans="1:10" ht="18" customHeight="1" x14ac:dyDescent="0.25">
      <c r="A22" s="41"/>
      <c r="B22" s="42"/>
      <c r="C22" s="2" t="s">
        <v>68</v>
      </c>
      <c r="D22" s="15"/>
      <c r="E22" s="15"/>
      <c r="F22" s="20"/>
      <c r="G22" s="20"/>
      <c r="H22" s="20"/>
      <c r="I22" s="15"/>
      <c r="J22" s="15"/>
    </row>
    <row r="23" spans="1:10" ht="33" customHeight="1" x14ac:dyDescent="0.25">
      <c r="A23" s="41"/>
      <c r="B23" s="40" t="s">
        <v>8</v>
      </c>
      <c r="C23" s="2" t="s">
        <v>66</v>
      </c>
      <c r="D23" s="15">
        <f>SUM(D24:D25)</f>
        <v>103.2</v>
      </c>
      <c r="E23" s="15">
        <f t="shared" ref="E23:J23" si="8">SUM(E24:E25)</f>
        <v>0</v>
      </c>
      <c r="F23" s="20">
        <f t="shared" si="8"/>
        <v>0</v>
      </c>
      <c r="G23" s="20">
        <f t="shared" si="8"/>
        <v>0</v>
      </c>
      <c r="H23" s="20">
        <f t="shared" si="8"/>
        <v>0</v>
      </c>
      <c r="I23" s="15">
        <f t="shared" si="8"/>
        <v>0</v>
      </c>
      <c r="J23" s="15">
        <f t="shared" si="8"/>
        <v>0</v>
      </c>
    </row>
    <row r="24" spans="1:10" ht="33" customHeight="1" x14ac:dyDescent="0.25">
      <c r="A24" s="41"/>
      <c r="B24" s="41"/>
      <c r="C24" s="2" t="s">
        <v>67</v>
      </c>
      <c r="D24" s="15"/>
      <c r="E24" s="15"/>
      <c r="F24" s="20"/>
      <c r="G24" s="20"/>
      <c r="H24" s="20"/>
      <c r="I24" s="15"/>
      <c r="J24" s="15"/>
    </row>
    <row r="25" spans="1:10" ht="40.5" customHeight="1" x14ac:dyDescent="0.25">
      <c r="A25" s="42"/>
      <c r="B25" s="42"/>
      <c r="C25" s="2" t="s">
        <v>68</v>
      </c>
      <c r="D25" s="15">
        <v>103.2</v>
      </c>
      <c r="E25" s="15">
        <v>0</v>
      </c>
      <c r="F25" s="20">
        <v>0</v>
      </c>
      <c r="G25" s="20">
        <v>0</v>
      </c>
      <c r="H25" s="20">
        <v>0</v>
      </c>
      <c r="I25" s="15">
        <v>0</v>
      </c>
      <c r="J25" s="15">
        <v>0</v>
      </c>
    </row>
    <row r="26" spans="1:10" ht="42" customHeight="1" x14ac:dyDescent="0.25">
      <c r="A26" s="40" t="s">
        <v>71</v>
      </c>
      <c r="B26" s="47" t="s">
        <v>9</v>
      </c>
      <c r="C26" s="2" t="s">
        <v>66</v>
      </c>
      <c r="D26" s="15">
        <f>SUM(D27:D28)</f>
        <v>2540.1</v>
      </c>
      <c r="E26" s="15">
        <f t="shared" ref="E26:J26" si="9">SUM(E27:E28)</f>
        <v>5781.6</v>
      </c>
      <c r="F26" s="20">
        <f t="shared" si="9"/>
        <v>4317.3999999999996</v>
      </c>
      <c r="G26" s="20">
        <f t="shared" si="9"/>
        <v>4544</v>
      </c>
      <c r="H26" s="20">
        <f t="shared" si="9"/>
        <v>2567</v>
      </c>
      <c r="I26" s="15">
        <f t="shared" si="9"/>
        <v>2563.1999999999998</v>
      </c>
      <c r="J26" s="15">
        <f t="shared" si="9"/>
        <v>2805.5</v>
      </c>
    </row>
    <row r="27" spans="1:10" ht="42" customHeight="1" x14ac:dyDescent="0.25">
      <c r="A27" s="41"/>
      <c r="B27" s="47"/>
      <c r="C27" s="2" t="s">
        <v>67</v>
      </c>
      <c r="D27" s="15"/>
      <c r="E27" s="15"/>
      <c r="F27" s="20"/>
      <c r="G27" s="20"/>
      <c r="H27" s="20"/>
      <c r="I27" s="15"/>
      <c r="J27" s="15"/>
    </row>
    <row r="28" spans="1:10" ht="51" customHeight="1" x14ac:dyDescent="0.25">
      <c r="A28" s="42"/>
      <c r="B28" s="47"/>
      <c r="C28" s="2" t="s">
        <v>68</v>
      </c>
      <c r="D28" s="15">
        <v>2540.1</v>
      </c>
      <c r="E28" s="15">
        <v>5781.6</v>
      </c>
      <c r="F28" s="20">
        <v>4317.3999999999996</v>
      </c>
      <c r="G28" s="20">
        <v>4544</v>
      </c>
      <c r="H28" s="20">
        <f>4168.5-1601.5</f>
        <v>2567</v>
      </c>
      <c r="I28" s="15">
        <v>2563.1999999999998</v>
      </c>
      <c r="J28" s="15">
        <v>2805.5</v>
      </c>
    </row>
    <row r="29" spans="1:10" x14ac:dyDescent="0.25">
      <c r="A29" s="40" t="s">
        <v>72</v>
      </c>
      <c r="B29" s="40" t="s">
        <v>10</v>
      </c>
      <c r="C29" s="2" t="s">
        <v>66</v>
      </c>
      <c r="D29" s="15">
        <f>SUM(D30:D31)</f>
        <v>0</v>
      </c>
      <c r="E29" s="15">
        <f t="shared" ref="E29:J29" si="10">SUM(E30:E31)</f>
        <v>2996.8</v>
      </c>
      <c r="F29" s="20">
        <f t="shared" si="10"/>
        <v>5219.9989999999998</v>
      </c>
      <c r="G29" s="20">
        <f t="shared" si="10"/>
        <v>6000.5859999999993</v>
      </c>
      <c r="H29" s="20">
        <f t="shared" si="10"/>
        <v>3248.9520000000002</v>
      </c>
      <c r="I29" s="15">
        <f t="shared" si="10"/>
        <v>0</v>
      </c>
      <c r="J29" s="15">
        <f t="shared" si="10"/>
        <v>0</v>
      </c>
    </row>
    <row r="30" spans="1:10" x14ac:dyDescent="0.25">
      <c r="A30" s="41"/>
      <c r="B30" s="41"/>
      <c r="C30" s="2" t="s">
        <v>67</v>
      </c>
      <c r="D30" s="15">
        <v>0</v>
      </c>
      <c r="E30" s="15">
        <v>2996.8</v>
      </c>
      <c r="F30" s="20">
        <v>5219.9989999999998</v>
      </c>
      <c r="G30" s="20">
        <f>2500-794.923+4884.641-249.26-339.872</f>
        <v>6000.5859999999993</v>
      </c>
      <c r="H30" s="20">
        <f>3249.496-0.544</f>
        <v>3248.9520000000002</v>
      </c>
      <c r="I30" s="15">
        <v>0</v>
      </c>
      <c r="J30" s="15">
        <v>0</v>
      </c>
    </row>
    <row r="31" spans="1:10" x14ac:dyDescent="0.25">
      <c r="A31" s="42"/>
      <c r="B31" s="42"/>
      <c r="C31" s="2" t="s">
        <v>68</v>
      </c>
      <c r="D31" s="15"/>
      <c r="E31" s="15"/>
      <c r="F31" s="20"/>
      <c r="G31" s="20"/>
      <c r="H31" s="20"/>
      <c r="I31" s="15"/>
      <c r="J31" s="15"/>
    </row>
    <row r="32" spans="1:10" x14ac:dyDescent="0.25">
      <c r="A32" s="40" t="s">
        <v>73</v>
      </c>
      <c r="B32" s="40" t="s">
        <v>11</v>
      </c>
      <c r="C32" s="2" t="s">
        <v>66</v>
      </c>
      <c r="D32" s="15">
        <f>SUM(D33:D34)</f>
        <v>725</v>
      </c>
      <c r="E32" s="15">
        <f t="shared" ref="E32:J32" si="11">SUM(E33:E34)</f>
        <v>730</v>
      </c>
      <c r="F32" s="20">
        <f t="shared" si="11"/>
        <v>818</v>
      </c>
      <c r="G32" s="20">
        <f t="shared" si="11"/>
        <v>704.45</v>
      </c>
      <c r="H32" s="20">
        <f t="shared" si="11"/>
        <v>700</v>
      </c>
      <c r="I32" s="15">
        <f t="shared" si="11"/>
        <v>0</v>
      </c>
      <c r="J32" s="15">
        <f t="shared" si="11"/>
        <v>0</v>
      </c>
    </row>
    <row r="33" spans="1:10" x14ac:dyDescent="0.25">
      <c r="A33" s="41"/>
      <c r="B33" s="41"/>
      <c r="C33" s="2" t="s">
        <v>67</v>
      </c>
      <c r="D33" s="15">
        <v>725</v>
      </c>
      <c r="E33" s="15">
        <v>730</v>
      </c>
      <c r="F33" s="20">
        <f>818</f>
        <v>818</v>
      </c>
      <c r="G33" s="20">
        <f>800-190+39.45+55</f>
        <v>704.45</v>
      </c>
      <c r="H33" s="20">
        <v>700</v>
      </c>
      <c r="I33" s="15">
        <v>0</v>
      </c>
      <c r="J33" s="15">
        <v>0</v>
      </c>
    </row>
    <row r="34" spans="1:10" x14ac:dyDescent="0.25">
      <c r="A34" s="42"/>
      <c r="B34" s="42"/>
      <c r="C34" s="2" t="s">
        <v>68</v>
      </c>
      <c r="D34" s="15"/>
      <c r="E34" s="15"/>
      <c r="F34" s="20"/>
      <c r="G34" s="29"/>
      <c r="H34" s="20"/>
      <c r="I34" s="15"/>
      <c r="J34" s="15"/>
    </row>
    <row r="35" spans="1:10" ht="19.95" customHeight="1" x14ac:dyDescent="0.25">
      <c r="A35" s="40" t="s">
        <v>74</v>
      </c>
      <c r="B35" s="40" t="s">
        <v>12</v>
      </c>
      <c r="C35" s="2" t="s">
        <v>66</v>
      </c>
      <c r="D35" s="15">
        <f>SUM(D36:D37)</f>
        <v>865.4</v>
      </c>
      <c r="E35" s="15">
        <f t="shared" ref="E35:J35" si="12">SUM(E36:E37)</f>
        <v>2124.6</v>
      </c>
      <c r="F35" s="20">
        <f t="shared" si="12"/>
        <v>700.42</v>
      </c>
      <c r="G35" s="20">
        <f t="shared" si="12"/>
        <v>293.91000000000003</v>
      </c>
      <c r="H35" s="20">
        <f t="shared" si="12"/>
        <v>1042.5</v>
      </c>
      <c r="I35" s="15">
        <f t="shared" si="12"/>
        <v>0</v>
      </c>
      <c r="J35" s="15">
        <f t="shared" si="12"/>
        <v>0</v>
      </c>
    </row>
    <row r="36" spans="1:10" ht="19.95" customHeight="1" x14ac:dyDescent="0.25">
      <c r="A36" s="41"/>
      <c r="B36" s="41"/>
      <c r="C36" s="2" t="s">
        <v>67</v>
      </c>
      <c r="D36" s="15">
        <v>865.4</v>
      </c>
      <c r="E36" s="15">
        <v>2124.6</v>
      </c>
      <c r="F36" s="20">
        <f>700.42</f>
        <v>700.42</v>
      </c>
      <c r="G36" s="20">
        <f>600-178.4-83.538-48.152+4</f>
        <v>293.91000000000003</v>
      </c>
      <c r="H36" s="20">
        <f>1046.5-4</f>
        <v>1042.5</v>
      </c>
      <c r="I36" s="15">
        <v>0</v>
      </c>
      <c r="J36" s="15">
        <v>0</v>
      </c>
    </row>
    <row r="37" spans="1:10" ht="19.95" customHeight="1" x14ac:dyDescent="0.25">
      <c r="A37" s="41"/>
      <c r="B37" s="42"/>
      <c r="C37" s="2" t="s">
        <v>68</v>
      </c>
      <c r="D37" s="15"/>
      <c r="E37" s="15"/>
      <c r="F37" s="20"/>
      <c r="G37" s="20"/>
      <c r="H37" s="20"/>
      <c r="I37" s="15"/>
      <c r="J37" s="15"/>
    </row>
    <row r="38" spans="1:10" ht="19.95" customHeight="1" x14ac:dyDescent="0.25">
      <c r="A38" s="41"/>
      <c r="B38" s="47" t="s">
        <v>13</v>
      </c>
      <c r="C38" s="2" t="s">
        <v>66</v>
      </c>
      <c r="D38" s="15">
        <f>SUM(D39:D40)</f>
        <v>236.9</v>
      </c>
      <c r="E38" s="15">
        <f t="shared" ref="E38:J38" si="13">SUM(E39:E40)</f>
        <v>0</v>
      </c>
      <c r="F38" s="20">
        <f t="shared" si="13"/>
        <v>0</v>
      </c>
      <c r="G38" s="20">
        <f t="shared" si="13"/>
        <v>0</v>
      </c>
      <c r="H38" s="20">
        <f t="shared" si="13"/>
        <v>0</v>
      </c>
      <c r="I38" s="15">
        <f t="shared" si="13"/>
        <v>0</v>
      </c>
      <c r="J38" s="15">
        <f t="shared" si="13"/>
        <v>0</v>
      </c>
    </row>
    <row r="39" spans="1:10" ht="19.95" customHeight="1" x14ac:dyDescent="0.25">
      <c r="A39" s="41"/>
      <c r="B39" s="47"/>
      <c r="C39" s="2" t="s">
        <v>67</v>
      </c>
      <c r="D39" s="15"/>
      <c r="E39" s="15"/>
      <c r="F39" s="20"/>
      <c r="G39" s="20"/>
      <c r="H39" s="20"/>
      <c r="I39" s="15"/>
      <c r="J39" s="15"/>
    </row>
    <row r="40" spans="1:10" ht="19.95" customHeight="1" x14ac:dyDescent="0.25">
      <c r="A40" s="42"/>
      <c r="B40" s="47"/>
      <c r="C40" s="2" t="s">
        <v>68</v>
      </c>
      <c r="D40" s="15">
        <v>236.9</v>
      </c>
      <c r="E40" s="15">
        <v>0</v>
      </c>
      <c r="F40" s="20">
        <v>0</v>
      </c>
      <c r="G40" s="20">
        <v>0</v>
      </c>
      <c r="H40" s="20">
        <v>0</v>
      </c>
      <c r="I40" s="15">
        <v>0</v>
      </c>
      <c r="J40" s="15">
        <v>0</v>
      </c>
    </row>
    <row r="41" spans="1:10" ht="24" customHeight="1" x14ac:dyDescent="0.25">
      <c r="A41" s="40" t="s">
        <v>75</v>
      </c>
      <c r="B41" s="40" t="s">
        <v>14</v>
      </c>
      <c r="C41" s="2" t="s">
        <v>66</v>
      </c>
      <c r="D41" s="15">
        <f>SUM(D42:D43)</f>
        <v>15</v>
      </c>
      <c r="E41" s="15">
        <f t="shared" ref="E41:J41" si="14">SUM(E42:E43)</f>
        <v>15</v>
      </c>
      <c r="F41" s="20">
        <f t="shared" si="14"/>
        <v>15</v>
      </c>
      <c r="G41" s="20">
        <f t="shared" si="14"/>
        <v>5</v>
      </c>
      <c r="H41" s="20">
        <f t="shared" si="14"/>
        <v>5</v>
      </c>
      <c r="I41" s="15">
        <f t="shared" si="14"/>
        <v>0</v>
      </c>
      <c r="J41" s="15">
        <f t="shared" si="14"/>
        <v>0</v>
      </c>
    </row>
    <row r="42" spans="1:10" ht="24" customHeight="1" x14ac:dyDescent="0.25">
      <c r="A42" s="41"/>
      <c r="B42" s="41"/>
      <c r="C42" s="2" t="s">
        <v>67</v>
      </c>
      <c r="D42" s="15">
        <v>15</v>
      </c>
      <c r="E42" s="15">
        <v>15</v>
      </c>
      <c r="F42" s="20">
        <v>15</v>
      </c>
      <c r="G42" s="20">
        <v>5</v>
      </c>
      <c r="H42" s="20">
        <f>5</f>
        <v>5</v>
      </c>
      <c r="I42" s="15">
        <v>0</v>
      </c>
      <c r="J42" s="15">
        <v>0</v>
      </c>
    </row>
    <row r="43" spans="1:10" ht="26.25" customHeight="1" x14ac:dyDescent="0.25">
      <c r="A43" s="42"/>
      <c r="B43" s="42"/>
      <c r="C43" s="2" t="s">
        <v>68</v>
      </c>
      <c r="D43" s="15"/>
      <c r="E43" s="15"/>
      <c r="F43" s="20"/>
      <c r="G43" s="20"/>
      <c r="H43" s="20"/>
      <c r="I43" s="15"/>
      <c r="J43" s="15"/>
    </row>
    <row r="44" spans="1:10" ht="46.95" customHeight="1" x14ac:dyDescent="0.25">
      <c r="A44" s="40" t="s">
        <v>76</v>
      </c>
      <c r="B44" s="40" t="s">
        <v>15</v>
      </c>
      <c r="C44" s="2" t="s">
        <v>66</v>
      </c>
      <c r="D44" s="15">
        <f>SUM(D45:D46)</f>
        <v>386</v>
      </c>
      <c r="E44" s="15">
        <f t="shared" ref="E44:J44" si="15">SUM(E45:E46)</f>
        <v>310</v>
      </c>
      <c r="F44" s="20">
        <f t="shared" si="15"/>
        <v>290</v>
      </c>
      <c r="G44" s="20">
        <f t="shared" si="15"/>
        <v>0</v>
      </c>
      <c r="H44" s="20">
        <f t="shared" si="15"/>
        <v>0</v>
      </c>
      <c r="I44" s="15">
        <f t="shared" si="15"/>
        <v>0</v>
      </c>
      <c r="J44" s="15">
        <f t="shared" si="15"/>
        <v>0</v>
      </c>
    </row>
    <row r="45" spans="1:10" ht="46.95" customHeight="1" x14ac:dyDescent="0.25">
      <c r="A45" s="41"/>
      <c r="B45" s="41"/>
      <c r="C45" s="2" t="s">
        <v>67</v>
      </c>
      <c r="D45" s="15">
        <v>386</v>
      </c>
      <c r="E45" s="15">
        <v>310</v>
      </c>
      <c r="F45" s="20">
        <f>386-80-16</f>
        <v>290</v>
      </c>
      <c r="G45" s="20">
        <v>0</v>
      </c>
      <c r="H45" s="20">
        <v>0</v>
      </c>
      <c r="I45" s="15">
        <v>0</v>
      </c>
      <c r="J45" s="15">
        <v>0</v>
      </c>
    </row>
    <row r="46" spans="1:10" ht="46.95" customHeight="1" x14ac:dyDescent="0.25">
      <c r="A46" s="42"/>
      <c r="B46" s="42"/>
      <c r="C46" s="2" t="s">
        <v>68</v>
      </c>
      <c r="D46" s="15"/>
      <c r="E46" s="15"/>
      <c r="F46" s="20"/>
      <c r="G46" s="20"/>
      <c r="H46" s="20"/>
      <c r="I46" s="15"/>
      <c r="J46" s="15"/>
    </row>
    <row r="47" spans="1:10" x14ac:dyDescent="0.25">
      <c r="A47" s="40" t="s">
        <v>77</v>
      </c>
      <c r="B47" s="40" t="s">
        <v>10</v>
      </c>
      <c r="C47" s="2" t="s">
        <v>66</v>
      </c>
      <c r="D47" s="15">
        <f>SUM(D48:D49)</f>
        <v>1994.7</v>
      </c>
      <c r="E47" s="15">
        <f t="shared" ref="E47:J47" si="16">SUM(E48:E49)</f>
        <v>0</v>
      </c>
      <c r="F47" s="20">
        <f t="shared" si="16"/>
        <v>0</v>
      </c>
      <c r="G47" s="20">
        <f t="shared" si="16"/>
        <v>0</v>
      </c>
      <c r="H47" s="20">
        <f t="shared" si="16"/>
        <v>0</v>
      </c>
      <c r="I47" s="15">
        <f t="shared" si="16"/>
        <v>0</v>
      </c>
      <c r="J47" s="15">
        <f t="shared" si="16"/>
        <v>0</v>
      </c>
    </row>
    <row r="48" spans="1:10" x14ac:dyDescent="0.25">
      <c r="A48" s="41"/>
      <c r="B48" s="41"/>
      <c r="C48" s="2" t="s">
        <v>67</v>
      </c>
      <c r="D48" s="15">
        <v>1994.7</v>
      </c>
      <c r="E48" s="15">
        <v>0</v>
      </c>
      <c r="F48" s="20">
        <v>0</v>
      </c>
      <c r="G48" s="20">
        <v>0</v>
      </c>
      <c r="H48" s="20">
        <v>0</v>
      </c>
      <c r="I48" s="15">
        <v>0</v>
      </c>
      <c r="J48" s="15">
        <v>0</v>
      </c>
    </row>
    <row r="49" spans="1:10" x14ac:dyDescent="0.25">
      <c r="A49" s="42"/>
      <c r="B49" s="42"/>
      <c r="C49" s="2" t="s">
        <v>68</v>
      </c>
      <c r="D49" s="15"/>
      <c r="E49" s="15"/>
      <c r="F49" s="20"/>
      <c r="G49" s="29"/>
      <c r="H49" s="20"/>
      <c r="I49" s="15"/>
      <c r="J49" s="15"/>
    </row>
    <row r="50" spans="1:10" x14ac:dyDescent="0.25">
      <c r="A50" s="40" t="s">
        <v>78</v>
      </c>
      <c r="B50" s="40" t="s">
        <v>16</v>
      </c>
      <c r="C50" s="2" t="s">
        <v>66</v>
      </c>
      <c r="D50" s="15">
        <f>SUM(D51:D52)</f>
        <v>510.8</v>
      </c>
      <c r="E50" s="15">
        <f t="shared" ref="E50:J50" si="17">SUM(E51:E52)</f>
        <v>117.4</v>
      </c>
      <c r="F50" s="20">
        <f t="shared" si="17"/>
        <v>1293.548</v>
      </c>
      <c r="G50" s="20">
        <f t="shared" si="17"/>
        <v>398.27099999999996</v>
      </c>
      <c r="H50" s="20">
        <f t="shared" si="17"/>
        <v>654.37400000000002</v>
      </c>
      <c r="I50" s="15">
        <f t="shared" si="17"/>
        <v>0</v>
      </c>
      <c r="J50" s="15">
        <f t="shared" si="17"/>
        <v>0</v>
      </c>
    </row>
    <row r="51" spans="1:10" x14ac:dyDescent="0.25">
      <c r="A51" s="41"/>
      <c r="B51" s="41"/>
      <c r="C51" s="2" t="s">
        <v>67</v>
      </c>
      <c r="D51" s="15">
        <v>510.8</v>
      </c>
      <c r="E51" s="15">
        <v>117.4</v>
      </c>
      <c r="F51" s="20">
        <f>1293.548</f>
        <v>1293.548</v>
      </c>
      <c r="G51" s="20">
        <f>86.7+91.3+48.864+183.7-20+7.707</f>
        <v>398.27099999999996</v>
      </c>
      <c r="H51" s="20">
        <f>654.374</f>
        <v>654.37400000000002</v>
      </c>
      <c r="I51" s="15">
        <v>0</v>
      </c>
      <c r="J51" s="15">
        <v>0</v>
      </c>
    </row>
    <row r="52" spans="1:10" x14ac:dyDescent="0.25">
      <c r="A52" s="42"/>
      <c r="B52" s="42"/>
      <c r="C52" s="2" t="s">
        <v>68</v>
      </c>
      <c r="D52" s="15"/>
      <c r="E52" s="15"/>
      <c r="F52" s="20"/>
      <c r="G52" s="29"/>
      <c r="H52" s="20"/>
      <c r="I52" s="15"/>
      <c r="J52" s="15"/>
    </row>
    <row r="53" spans="1:10" x14ac:dyDescent="0.25">
      <c r="A53" s="40" t="s">
        <v>79</v>
      </c>
      <c r="B53" s="40" t="s">
        <v>17</v>
      </c>
      <c r="C53" s="2" t="s">
        <v>66</v>
      </c>
      <c r="D53" s="15">
        <f>SUM(D54:D55)</f>
        <v>0</v>
      </c>
      <c r="E53" s="15">
        <f t="shared" ref="E53:J53" si="18">SUM(E54:E55)</f>
        <v>87.1</v>
      </c>
      <c r="F53" s="20">
        <f t="shared" si="18"/>
        <v>103.864</v>
      </c>
      <c r="G53" s="20">
        <f t="shared" si="18"/>
        <v>100.21000000000001</v>
      </c>
      <c r="H53" s="20">
        <f t="shared" si="18"/>
        <v>101.11</v>
      </c>
      <c r="I53" s="15">
        <f t="shared" si="18"/>
        <v>103.2</v>
      </c>
      <c r="J53" s="15">
        <f t="shared" si="18"/>
        <v>0</v>
      </c>
    </row>
    <row r="54" spans="1:10" x14ac:dyDescent="0.25">
      <c r="A54" s="41"/>
      <c r="B54" s="41"/>
      <c r="C54" s="2" t="s">
        <v>67</v>
      </c>
      <c r="D54" s="15">
        <v>0</v>
      </c>
      <c r="E54" s="15">
        <v>87.1</v>
      </c>
      <c r="F54" s="20">
        <f>103.864</f>
        <v>103.864</v>
      </c>
      <c r="G54" s="20">
        <f>113.5-13.29</f>
        <v>100.21000000000001</v>
      </c>
      <c r="H54" s="20">
        <f>106.6-5.49</f>
        <v>101.11</v>
      </c>
      <c r="I54" s="15">
        <v>103.2</v>
      </c>
      <c r="J54" s="15">
        <v>0</v>
      </c>
    </row>
    <row r="55" spans="1:10" x14ac:dyDescent="0.25">
      <c r="A55" s="42"/>
      <c r="B55" s="42"/>
      <c r="C55" s="2" t="s">
        <v>68</v>
      </c>
      <c r="D55" s="15"/>
      <c r="E55" s="15"/>
      <c r="F55" s="20"/>
      <c r="G55" s="20"/>
      <c r="H55" s="20"/>
      <c r="I55" s="15"/>
      <c r="J55" s="15"/>
    </row>
    <row r="56" spans="1:10" x14ac:dyDescent="0.25">
      <c r="A56" s="40" t="s">
        <v>115</v>
      </c>
      <c r="B56" s="40" t="s">
        <v>117</v>
      </c>
      <c r="C56" s="2" t="s">
        <v>66</v>
      </c>
      <c r="D56" s="15">
        <f>SUM(D57:D58)</f>
        <v>0</v>
      </c>
      <c r="E56" s="15">
        <f t="shared" ref="E56:J56" si="19">SUM(E57:E58)</f>
        <v>0</v>
      </c>
      <c r="F56" s="20">
        <f t="shared" si="19"/>
        <v>330</v>
      </c>
      <c r="G56" s="20">
        <f t="shared" si="19"/>
        <v>0</v>
      </c>
      <c r="H56" s="20">
        <f t="shared" si="19"/>
        <v>0</v>
      </c>
      <c r="I56" s="15">
        <f t="shared" si="19"/>
        <v>0</v>
      </c>
      <c r="J56" s="15">
        <f t="shared" si="19"/>
        <v>0</v>
      </c>
    </row>
    <row r="57" spans="1:10" x14ac:dyDescent="0.25">
      <c r="A57" s="41"/>
      <c r="B57" s="41"/>
      <c r="C57" s="2" t="s">
        <v>67</v>
      </c>
      <c r="D57" s="15">
        <v>0</v>
      </c>
      <c r="E57" s="15">
        <v>0</v>
      </c>
      <c r="F57" s="20">
        <v>330</v>
      </c>
      <c r="G57" s="20">
        <v>0</v>
      </c>
      <c r="H57" s="20">
        <v>0</v>
      </c>
      <c r="I57" s="15">
        <v>0</v>
      </c>
      <c r="J57" s="15">
        <v>0</v>
      </c>
    </row>
    <row r="58" spans="1:10" x14ac:dyDescent="0.25">
      <c r="A58" s="42"/>
      <c r="B58" s="42"/>
      <c r="C58" s="2" t="s">
        <v>68</v>
      </c>
      <c r="D58" s="15"/>
      <c r="E58" s="15"/>
      <c r="F58" s="20"/>
      <c r="G58" s="20"/>
      <c r="H58" s="20"/>
      <c r="I58" s="15"/>
      <c r="J58" s="15"/>
    </row>
    <row r="59" spans="1:10" x14ac:dyDescent="0.25">
      <c r="A59" s="40" t="s">
        <v>130</v>
      </c>
      <c r="B59" s="40" t="s">
        <v>131</v>
      </c>
      <c r="C59" s="2" t="s">
        <v>66</v>
      </c>
      <c r="D59" s="15">
        <f>SUM(D60:D61)</f>
        <v>0</v>
      </c>
      <c r="E59" s="15">
        <f t="shared" ref="E59:J59" si="20">SUM(E60:E61)</f>
        <v>0</v>
      </c>
      <c r="F59" s="20">
        <f t="shared" si="20"/>
        <v>0</v>
      </c>
      <c r="G59" s="20">
        <f t="shared" si="20"/>
        <v>2500</v>
      </c>
      <c r="H59" s="20">
        <f t="shared" si="20"/>
        <v>0</v>
      </c>
      <c r="I59" s="15">
        <f t="shared" si="20"/>
        <v>0</v>
      </c>
      <c r="J59" s="15">
        <f t="shared" si="20"/>
        <v>0</v>
      </c>
    </row>
    <row r="60" spans="1:10" x14ac:dyDescent="0.25">
      <c r="A60" s="41"/>
      <c r="B60" s="41"/>
      <c r="C60" s="2" t="s">
        <v>67</v>
      </c>
      <c r="D60" s="15">
        <v>0</v>
      </c>
      <c r="E60" s="15">
        <v>0</v>
      </c>
      <c r="F60" s="20">
        <v>0</v>
      </c>
      <c r="G60" s="20">
        <f>1000+1500</f>
        <v>2500</v>
      </c>
      <c r="H60" s="20">
        <v>0</v>
      </c>
      <c r="I60" s="15">
        <v>0</v>
      </c>
      <c r="J60" s="15">
        <v>0</v>
      </c>
    </row>
    <row r="61" spans="1:10" x14ac:dyDescent="0.25">
      <c r="A61" s="42"/>
      <c r="B61" s="42"/>
      <c r="C61" s="2" t="s">
        <v>68</v>
      </c>
      <c r="D61" s="15"/>
      <c r="E61" s="15"/>
      <c r="F61" s="20"/>
      <c r="G61" s="29"/>
      <c r="H61" s="20"/>
      <c r="I61" s="15"/>
      <c r="J61" s="15"/>
    </row>
    <row r="62" spans="1:10" x14ac:dyDescent="0.25">
      <c r="A62" s="43" t="s">
        <v>18</v>
      </c>
      <c r="B62" s="43" t="s">
        <v>19</v>
      </c>
      <c r="C62" s="1" t="s">
        <v>66</v>
      </c>
      <c r="D62" s="17">
        <f>SUM(D63:D64)</f>
        <v>204702.5</v>
      </c>
      <c r="E62" s="17">
        <f t="shared" ref="E62" si="21">SUM(E63:E64)</f>
        <v>227518.40000000002</v>
      </c>
      <c r="F62" s="21">
        <f>SUM(F63:F64)</f>
        <v>203219.23499999999</v>
      </c>
      <c r="G62" s="21">
        <f t="shared" ref="G62" si="22">SUM(G63:G64)</f>
        <v>219332.454</v>
      </c>
      <c r="H62" s="21">
        <f>SUM(H63:H64)</f>
        <v>228707.89600000001</v>
      </c>
      <c r="I62" s="17">
        <f t="shared" ref="I62" si="23">SUM(I63:I64)</f>
        <v>216043.519</v>
      </c>
      <c r="J62" s="17">
        <f t="shared" ref="J62" si="24">SUM(J63:J64)</f>
        <v>218342.71900000001</v>
      </c>
    </row>
    <row r="63" spans="1:10" x14ac:dyDescent="0.25">
      <c r="A63" s="44"/>
      <c r="B63" s="44"/>
      <c r="C63" s="1" t="s">
        <v>67</v>
      </c>
      <c r="D63" s="17">
        <f>D66+D69+D72+D75+D78+D81+D90+D93+D96+D99+D102+D105+D108+D111+D114+D117+D120+D123+D126+D129+D132+D135+D138+D87+D141</f>
        <v>55965.100000000006</v>
      </c>
      <c r="E63" s="17">
        <f t="shared" ref="E63:G63" si="25">E66+E69+E72+E75+E78+E81+E90+E93+E96+E99+E102+E105+E108+E111+E114+E117+E120+E123+E126+E129+E132+E135+E138+E87+E141</f>
        <v>58613.900000000009</v>
      </c>
      <c r="F63" s="21">
        <f t="shared" si="25"/>
        <v>54242.763000000006</v>
      </c>
      <c r="G63" s="21">
        <f t="shared" si="25"/>
        <v>71397.004000000015</v>
      </c>
      <c r="H63" s="21">
        <f>H66+H69+H72+H75+H78+H81+H90+H93+H96+H99+H102+H105+H108+H111+H114+H117+H120+H123+H126+H129+H132+H135+H138+H87+H141+H84</f>
        <v>51832.096000000005</v>
      </c>
      <c r="I63" s="21">
        <f t="shared" ref="I63:J63" si="26">I66+I69+I72+I75+I78+I81+I90+I93+I96+I99+I102+I105+I108+I111+I114+I117+I120+I123+I126+I129+I132+I135+I138+I87+I141+I84</f>
        <v>41697.358999999997</v>
      </c>
      <c r="J63" s="21">
        <f t="shared" si="26"/>
        <v>41036.358999999997</v>
      </c>
    </row>
    <row r="64" spans="1:10" x14ac:dyDescent="0.25">
      <c r="A64" s="45"/>
      <c r="B64" s="45"/>
      <c r="C64" s="1" t="s">
        <v>68</v>
      </c>
      <c r="D64" s="17">
        <f t="shared" ref="D64:G64" si="27">D67+D70+D73+D76+D79+D82+D91+D94+D97+D100+D103+D106+D109+D112+D115+D118+D121+D124+D127+D130+D136+D139+D88</f>
        <v>148737.4</v>
      </c>
      <c r="E64" s="17">
        <f t="shared" si="27"/>
        <v>168904.5</v>
      </c>
      <c r="F64" s="21">
        <f t="shared" si="27"/>
        <v>148976.47199999998</v>
      </c>
      <c r="G64" s="21">
        <f t="shared" si="27"/>
        <v>147935.44999999998</v>
      </c>
      <c r="H64" s="21">
        <f>H67+H70+H73+H76+H79+H82+H91+H94+H97+H100+H103+H106+H109+H112+H115+H118+H121+H124+H127+H130+H136+H139+H88+H85</f>
        <v>176875.80000000002</v>
      </c>
      <c r="I64" s="21">
        <f t="shared" ref="I64:J64" si="28">I67+I70+I73+I76+I79+I82+I91+I94+I97+I100+I103+I106+I109+I112+I115+I118+I121+I124+I127+I130+I136+I139+I88+I85</f>
        <v>174346.16</v>
      </c>
      <c r="J64" s="21">
        <f t="shared" si="28"/>
        <v>177306.36000000002</v>
      </c>
    </row>
    <row r="65" spans="1:10" ht="19.2" customHeight="1" x14ac:dyDescent="0.25">
      <c r="A65" s="40" t="s">
        <v>80</v>
      </c>
      <c r="B65" s="40" t="s">
        <v>20</v>
      </c>
      <c r="C65" s="2" t="s">
        <v>66</v>
      </c>
      <c r="D65" s="15">
        <f>SUM(D66:D67)</f>
        <v>42550</v>
      </c>
      <c r="E65" s="15">
        <f t="shared" ref="E65:J65" si="29">SUM(E66:E67)</f>
        <v>38472.800000000003</v>
      </c>
      <c r="F65" s="20">
        <f t="shared" si="29"/>
        <v>47329.332000000002</v>
      </c>
      <c r="G65" s="20">
        <f t="shared" si="29"/>
        <v>59074.788</v>
      </c>
      <c r="H65" s="20">
        <f t="shared" si="29"/>
        <v>43904.408000000003</v>
      </c>
      <c r="I65" s="15">
        <f t="shared" si="29"/>
        <v>40952.053999999996</v>
      </c>
      <c r="J65" s="15">
        <f t="shared" si="29"/>
        <v>40952.053999999996</v>
      </c>
    </row>
    <row r="66" spans="1:10" ht="19.2" customHeight="1" x14ac:dyDescent="0.25">
      <c r="A66" s="41"/>
      <c r="B66" s="41"/>
      <c r="C66" s="2" t="s">
        <v>67</v>
      </c>
      <c r="D66" s="15">
        <v>42550</v>
      </c>
      <c r="E66" s="15">
        <v>38472.800000000003</v>
      </c>
      <c r="F66" s="20">
        <v>47329.332000000002</v>
      </c>
      <c r="G66" s="20">
        <f>41455.89+857.2+5115.523-74.6-30-108.119-2320.56+445.004+13734.45</f>
        <v>59074.788</v>
      </c>
      <c r="H66" s="20">
        <v>43904.408000000003</v>
      </c>
      <c r="I66" s="15">
        <v>40952.053999999996</v>
      </c>
      <c r="J66" s="15">
        <v>40952.053999999996</v>
      </c>
    </row>
    <row r="67" spans="1:10" ht="19.2" customHeight="1" x14ac:dyDescent="0.25">
      <c r="A67" s="41"/>
      <c r="B67" s="42"/>
      <c r="C67" s="2" t="s">
        <v>68</v>
      </c>
      <c r="D67" s="15"/>
      <c r="E67" s="15"/>
      <c r="F67" s="20"/>
      <c r="G67" s="29"/>
      <c r="H67" s="20"/>
      <c r="I67" s="15"/>
      <c r="J67" s="15"/>
    </row>
    <row r="68" spans="1:10" ht="25.2" customHeight="1" x14ac:dyDescent="0.25">
      <c r="A68" s="41"/>
      <c r="B68" s="40" t="s">
        <v>21</v>
      </c>
      <c r="C68" s="2" t="s">
        <v>66</v>
      </c>
      <c r="D68" s="15">
        <f>SUM(D69:D70)</f>
        <v>141469.29999999999</v>
      </c>
      <c r="E68" s="15">
        <f t="shared" ref="E68:J68" si="30">SUM(E69:E70)</f>
        <v>149482.4</v>
      </c>
      <c r="F68" s="20">
        <f t="shared" si="30"/>
        <v>142133.57199999999</v>
      </c>
      <c r="G68" s="20">
        <f t="shared" si="30"/>
        <v>140994.94999999998</v>
      </c>
      <c r="H68" s="20">
        <f t="shared" si="30"/>
        <v>169996.1</v>
      </c>
      <c r="I68" s="15">
        <f t="shared" si="30"/>
        <v>165643.06</v>
      </c>
      <c r="J68" s="15">
        <f t="shared" si="30"/>
        <v>168580.26</v>
      </c>
    </row>
    <row r="69" spans="1:10" ht="25.2" customHeight="1" x14ac:dyDescent="0.25">
      <c r="A69" s="41"/>
      <c r="B69" s="41"/>
      <c r="C69" s="2" t="s">
        <v>67</v>
      </c>
      <c r="D69" s="15"/>
      <c r="E69" s="15"/>
      <c r="F69" s="20"/>
      <c r="G69" s="20"/>
      <c r="H69" s="20"/>
      <c r="I69" s="15"/>
      <c r="J69" s="15"/>
    </row>
    <row r="70" spans="1:10" ht="25.2" customHeight="1" x14ac:dyDescent="0.25">
      <c r="A70" s="42"/>
      <c r="B70" s="42"/>
      <c r="C70" s="2" t="s">
        <v>68</v>
      </c>
      <c r="D70" s="15">
        <v>141469.29999999999</v>
      </c>
      <c r="E70" s="15">
        <v>149482.4</v>
      </c>
      <c r="F70" s="20">
        <v>142133.57199999999</v>
      </c>
      <c r="G70" s="20">
        <f>139751.8-256.85+1500</f>
        <v>140994.94999999998</v>
      </c>
      <c r="H70" s="20">
        <f>170279.6-283.5</f>
        <v>169996.1</v>
      </c>
      <c r="I70" s="15">
        <v>165643.06</v>
      </c>
      <c r="J70" s="15">
        <v>168580.26</v>
      </c>
    </row>
    <row r="71" spans="1:10" ht="46.95" customHeight="1" x14ac:dyDescent="0.25">
      <c r="A71" s="40" t="s">
        <v>81</v>
      </c>
      <c r="B71" s="40" t="s">
        <v>22</v>
      </c>
      <c r="C71" s="2" t="s">
        <v>66</v>
      </c>
      <c r="D71" s="15">
        <f>SUM(D72:D73)</f>
        <v>375.8</v>
      </c>
      <c r="E71" s="15">
        <f t="shared" ref="E71:J71" si="31">SUM(E72:E73)</f>
        <v>569</v>
      </c>
      <c r="F71" s="20">
        <f t="shared" si="31"/>
        <v>562.1</v>
      </c>
      <c r="G71" s="20">
        <f t="shared" si="31"/>
        <v>558.5</v>
      </c>
      <c r="H71" s="20">
        <f t="shared" si="31"/>
        <v>360</v>
      </c>
      <c r="I71" s="15">
        <f t="shared" si="31"/>
        <v>357</v>
      </c>
      <c r="J71" s="15">
        <f t="shared" si="31"/>
        <v>380</v>
      </c>
    </row>
    <row r="72" spans="1:10" ht="46.95" customHeight="1" x14ac:dyDescent="0.25">
      <c r="A72" s="41"/>
      <c r="B72" s="41"/>
      <c r="C72" s="2" t="s">
        <v>67</v>
      </c>
      <c r="D72" s="15"/>
      <c r="E72" s="15"/>
      <c r="F72" s="20"/>
      <c r="G72" s="20"/>
      <c r="H72" s="20"/>
      <c r="I72" s="15"/>
      <c r="J72" s="15"/>
    </row>
    <row r="73" spans="1:10" ht="46.95" customHeight="1" x14ac:dyDescent="0.25">
      <c r="A73" s="42"/>
      <c r="B73" s="42"/>
      <c r="C73" s="2" t="s">
        <v>68</v>
      </c>
      <c r="D73" s="15">
        <v>375.8</v>
      </c>
      <c r="E73" s="15">
        <v>569</v>
      </c>
      <c r="F73" s="20">
        <v>562.1</v>
      </c>
      <c r="G73" s="20">
        <v>558.5</v>
      </c>
      <c r="H73" s="20">
        <f>360</f>
        <v>360</v>
      </c>
      <c r="I73" s="15">
        <v>357</v>
      </c>
      <c r="J73" s="15">
        <v>380</v>
      </c>
    </row>
    <row r="74" spans="1:10" x14ac:dyDescent="0.25">
      <c r="A74" s="40" t="s">
        <v>82</v>
      </c>
      <c r="B74" s="40" t="s">
        <v>17</v>
      </c>
      <c r="C74" s="2" t="s">
        <v>66</v>
      </c>
      <c r="D74" s="15">
        <f>SUM(D75:D76)</f>
        <v>1232.5999999999999</v>
      </c>
      <c r="E74" s="15">
        <f t="shared" ref="E74:J74" si="32">SUM(E75:E76)</f>
        <v>1180.2</v>
      </c>
      <c r="F74" s="20">
        <f t="shared" si="32"/>
        <v>1130.527</v>
      </c>
      <c r="G74" s="20">
        <f t="shared" si="32"/>
        <v>973.16599999999994</v>
      </c>
      <c r="H74" s="20">
        <f t="shared" si="32"/>
        <v>808.95800000000008</v>
      </c>
      <c r="I74" s="15">
        <f t="shared" si="32"/>
        <v>661</v>
      </c>
      <c r="J74" s="15">
        <f t="shared" si="32"/>
        <v>0</v>
      </c>
    </row>
    <row r="75" spans="1:10" x14ac:dyDescent="0.25">
      <c r="A75" s="41"/>
      <c r="B75" s="41"/>
      <c r="C75" s="2" t="s">
        <v>67</v>
      </c>
      <c r="D75" s="15">
        <v>1232.5999999999999</v>
      </c>
      <c r="E75" s="15">
        <v>1180.2</v>
      </c>
      <c r="F75" s="20">
        <v>1130.527</v>
      </c>
      <c r="G75" s="20">
        <f>1140.5-167.334</f>
        <v>973.16599999999994</v>
      </c>
      <c r="H75" s="20">
        <f>831.82-22.862</f>
        <v>808.95800000000008</v>
      </c>
      <c r="I75" s="15">
        <v>661</v>
      </c>
      <c r="J75" s="15">
        <v>0</v>
      </c>
    </row>
    <row r="76" spans="1:10" x14ac:dyDescent="0.25">
      <c r="A76" s="42"/>
      <c r="B76" s="42"/>
      <c r="C76" s="2" t="s">
        <v>68</v>
      </c>
      <c r="D76" s="15"/>
      <c r="E76" s="15"/>
      <c r="F76" s="20"/>
      <c r="G76" s="29"/>
      <c r="H76" s="20"/>
      <c r="I76" s="15"/>
      <c r="J76" s="15"/>
    </row>
    <row r="77" spans="1:10" x14ac:dyDescent="0.25">
      <c r="A77" s="40" t="s">
        <v>83</v>
      </c>
      <c r="B77" s="40" t="s">
        <v>23</v>
      </c>
      <c r="C77" s="2" t="s">
        <v>66</v>
      </c>
      <c r="D77" s="15">
        <f>SUM(D78:D79)</f>
        <v>964.4</v>
      </c>
      <c r="E77" s="15">
        <f t="shared" ref="E77:J77" si="33">SUM(E78:E79)</f>
        <v>3377.9</v>
      </c>
      <c r="F77" s="20">
        <f t="shared" si="33"/>
        <v>1620.681</v>
      </c>
      <c r="G77" s="20">
        <f t="shared" si="33"/>
        <v>1436.838</v>
      </c>
      <c r="H77" s="20">
        <f t="shared" si="33"/>
        <v>2366.2179999999998</v>
      </c>
      <c r="I77" s="15">
        <f t="shared" si="33"/>
        <v>0</v>
      </c>
      <c r="J77" s="15">
        <f t="shared" si="33"/>
        <v>0</v>
      </c>
    </row>
    <row r="78" spans="1:10" x14ac:dyDescent="0.25">
      <c r="A78" s="41"/>
      <c r="B78" s="41"/>
      <c r="C78" s="2" t="s">
        <v>67</v>
      </c>
      <c r="D78" s="15">
        <v>964.4</v>
      </c>
      <c r="E78" s="15">
        <v>3377.9</v>
      </c>
      <c r="F78" s="20">
        <v>1620.681</v>
      </c>
      <c r="G78" s="20">
        <f>607.609+668.887-0.4+59.97+100.772</f>
        <v>1436.838</v>
      </c>
      <c r="H78" s="20">
        <f>2376.18-9.962</f>
        <v>2366.2179999999998</v>
      </c>
      <c r="I78" s="15">
        <v>0</v>
      </c>
      <c r="J78" s="15">
        <v>0</v>
      </c>
    </row>
    <row r="79" spans="1:10" x14ac:dyDescent="0.25">
      <c r="A79" s="41"/>
      <c r="B79" s="42"/>
      <c r="C79" s="2" t="s">
        <v>68</v>
      </c>
      <c r="D79" s="15"/>
      <c r="E79" s="15"/>
      <c r="F79" s="20"/>
      <c r="G79" s="20"/>
      <c r="H79" s="20"/>
      <c r="I79" s="15"/>
      <c r="J79" s="15"/>
    </row>
    <row r="80" spans="1:10" ht="19.2" customHeight="1" x14ac:dyDescent="0.25">
      <c r="A80" s="41"/>
      <c r="B80" s="40" t="s">
        <v>24</v>
      </c>
      <c r="C80" s="2" t="s">
        <v>66</v>
      </c>
      <c r="D80" s="15">
        <f>SUM(D81:D82)</f>
        <v>0</v>
      </c>
      <c r="E80" s="15">
        <f t="shared" ref="E80:J80" si="34">SUM(E81:E82)</f>
        <v>11078</v>
      </c>
      <c r="F80" s="20">
        <f t="shared" si="34"/>
        <v>0</v>
      </c>
      <c r="G80" s="20">
        <f t="shared" si="34"/>
        <v>0</v>
      </c>
      <c r="H80" s="20">
        <f t="shared" si="34"/>
        <v>0</v>
      </c>
      <c r="I80" s="15">
        <f t="shared" si="34"/>
        <v>0</v>
      </c>
      <c r="J80" s="15">
        <f t="shared" si="34"/>
        <v>0</v>
      </c>
    </row>
    <row r="81" spans="1:10" ht="19.2" customHeight="1" x14ac:dyDescent="0.25">
      <c r="A81" s="41"/>
      <c r="B81" s="41"/>
      <c r="C81" s="2" t="s">
        <v>67</v>
      </c>
      <c r="D81" s="15"/>
      <c r="E81" s="15"/>
      <c r="F81" s="20"/>
      <c r="G81" s="20"/>
      <c r="H81" s="20"/>
      <c r="I81" s="15"/>
      <c r="J81" s="15"/>
    </row>
    <row r="82" spans="1:10" ht="27" customHeight="1" x14ac:dyDescent="0.25">
      <c r="A82" s="41"/>
      <c r="B82" s="42"/>
      <c r="C82" s="2" t="s">
        <v>68</v>
      </c>
      <c r="D82" s="15">
        <v>0</v>
      </c>
      <c r="E82" s="15">
        <v>11078</v>
      </c>
      <c r="F82" s="20">
        <v>0</v>
      </c>
      <c r="G82" s="20">
        <v>0</v>
      </c>
      <c r="H82" s="20">
        <v>0</v>
      </c>
      <c r="I82" s="15">
        <v>0</v>
      </c>
      <c r="J82" s="15">
        <v>0</v>
      </c>
    </row>
    <row r="83" spans="1:10" s="25" customFormat="1" ht="19.2" customHeight="1" x14ac:dyDescent="0.25">
      <c r="A83" s="41"/>
      <c r="B83" s="52" t="s">
        <v>138</v>
      </c>
      <c r="C83" s="26" t="s">
        <v>66</v>
      </c>
      <c r="D83" s="20">
        <f>SUM(D84:D85)</f>
        <v>0</v>
      </c>
      <c r="E83" s="20">
        <f t="shared" ref="E83:J83" si="35">SUM(E84:E85)</f>
        <v>0</v>
      </c>
      <c r="F83" s="20">
        <f t="shared" si="35"/>
        <v>0</v>
      </c>
      <c r="G83" s="20">
        <f t="shared" si="35"/>
        <v>0</v>
      </c>
      <c r="H83" s="20">
        <f t="shared" si="35"/>
        <v>0</v>
      </c>
      <c r="I83" s="20">
        <f t="shared" si="35"/>
        <v>0</v>
      </c>
      <c r="J83" s="20">
        <f t="shared" si="35"/>
        <v>0</v>
      </c>
    </row>
    <row r="84" spans="1:10" s="25" customFormat="1" ht="24" customHeight="1" x14ac:dyDescent="0.25">
      <c r="A84" s="41"/>
      <c r="B84" s="53"/>
      <c r="C84" s="26" t="s">
        <v>67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1:10" s="25" customFormat="1" ht="34.5" customHeight="1" x14ac:dyDescent="0.25">
      <c r="A85" s="41"/>
      <c r="B85" s="54"/>
      <c r="C85" s="26" t="s">
        <v>68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1:10" ht="23.7" customHeight="1" x14ac:dyDescent="0.25">
      <c r="A86" s="41"/>
      <c r="B86" s="49" t="s">
        <v>132</v>
      </c>
      <c r="C86" s="13" t="s">
        <v>66</v>
      </c>
      <c r="D86" s="16">
        <f>SUM(D87:D88)</f>
        <v>0</v>
      </c>
      <c r="E86" s="16">
        <f t="shared" ref="E86:J86" si="36">SUM(E87:E88)</f>
        <v>0</v>
      </c>
      <c r="F86" s="20">
        <f t="shared" si="36"/>
        <v>0</v>
      </c>
      <c r="G86" s="20">
        <f t="shared" si="36"/>
        <v>259.89999999999998</v>
      </c>
      <c r="H86" s="16">
        <f t="shared" si="36"/>
        <v>495.11199999999997</v>
      </c>
      <c r="I86" s="16">
        <f t="shared" si="36"/>
        <v>0</v>
      </c>
      <c r="J86" s="16">
        <f t="shared" si="36"/>
        <v>0</v>
      </c>
    </row>
    <row r="87" spans="1:10" ht="23.7" customHeight="1" x14ac:dyDescent="0.25">
      <c r="A87" s="41"/>
      <c r="B87" s="50"/>
      <c r="C87" s="13" t="s">
        <v>67</v>
      </c>
      <c r="D87" s="16">
        <v>0</v>
      </c>
      <c r="E87" s="16">
        <v>0</v>
      </c>
      <c r="F87" s="20">
        <v>0</v>
      </c>
      <c r="G87" s="20">
        <v>26</v>
      </c>
      <c r="H87" s="16">
        <v>274.512</v>
      </c>
      <c r="I87" s="16">
        <v>0</v>
      </c>
      <c r="J87" s="16">
        <v>0</v>
      </c>
    </row>
    <row r="88" spans="1:10" ht="23.7" customHeight="1" x14ac:dyDescent="0.25">
      <c r="A88" s="41"/>
      <c r="B88" s="51"/>
      <c r="C88" s="13" t="s">
        <v>68</v>
      </c>
      <c r="D88" s="16">
        <v>0</v>
      </c>
      <c r="E88" s="16">
        <v>0</v>
      </c>
      <c r="F88" s="20">
        <v>0</v>
      </c>
      <c r="G88" s="20">
        <v>233.9</v>
      </c>
      <c r="H88" s="16">
        <v>220.6</v>
      </c>
      <c r="I88" s="16">
        <v>0</v>
      </c>
      <c r="J88" s="16">
        <v>0</v>
      </c>
    </row>
    <row r="89" spans="1:10" x14ac:dyDescent="0.25">
      <c r="A89" s="40" t="s">
        <v>84</v>
      </c>
      <c r="B89" s="40" t="s">
        <v>25</v>
      </c>
      <c r="C89" s="2" t="s">
        <v>66</v>
      </c>
      <c r="D89" s="15">
        <f>SUM(D90:D91)</f>
        <v>6540.9</v>
      </c>
      <c r="E89" s="15">
        <f t="shared" ref="E89:J89" si="37">SUM(E90:E91)</f>
        <v>11784.1</v>
      </c>
      <c r="F89" s="20">
        <f t="shared" si="37"/>
        <v>1516.7429999999999</v>
      </c>
      <c r="G89" s="20">
        <f t="shared" si="37"/>
        <v>-1.5462631175466868E-13</v>
      </c>
      <c r="H89" s="20">
        <f t="shared" si="37"/>
        <v>495.78500000000003</v>
      </c>
      <c r="I89" s="15">
        <f t="shared" si="37"/>
        <v>0</v>
      </c>
      <c r="J89" s="15">
        <f t="shared" si="37"/>
        <v>0</v>
      </c>
    </row>
    <row r="90" spans="1:10" x14ac:dyDescent="0.25">
      <c r="A90" s="41"/>
      <c r="B90" s="41"/>
      <c r="C90" s="2" t="s">
        <v>67</v>
      </c>
      <c r="D90" s="15">
        <v>6540.9</v>
      </c>
      <c r="E90" s="15">
        <v>11784.1</v>
      </c>
      <c r="F90" s="20">
        <v>1516.7429999999999</v>
      </c>
      <c r="G90" s="20">
        <f>2341.1-1948.93-392-0.17</f>
        <v>-1.5462631175466868E-13</v>
      </c>
      <c r="H90" s="20">
        <f>499-3.215</f>
        <v>495.78500000000003</v>
      </c>
      <c r="I90" s="15">
        <v>0</v>
      </c>
      <c r="J90" s="15">
        <v>0</v>
      </c>
    </row>
    <row r="91" spans="1:10" x14ac:dyDescent="0.25">
      <c r="A91" s="42"/>
      <c r="B91" s="42"/>
      <c r="C91" s="2" t="s">
        <v>68</v>
      </c>
      <c r="D91" s="15"/>
      <c r="E91" s="15"/>
      <c r="F91" s="20"/>
      <c r="G91" s="20"/>
      <c r="H91" s="20"/>
      <c r="I91" s="15"/>
      <c r="J91" s="15"/>
    </row>
    <row r="92" spans="1:10" x14ac:dyDescent="0.25">
      <c r="A92" s="40" t="s">
        <v>85</v>
      </c>
      <c r="B92" s="40" t="s">
        <v>118</v>
      </c>
      <c r="C92" s="2" t="s">
        <v>66</v>
      </c>
      <c r="D92" s="15">
        <f>SUM(D93:D94)</f>
        <v>2868.4</v>
      </c>
      <c r="E92" s="15">
        <f t="shared" ref="E92:J92" si="38">SUM(E93:E94)</f>
        <v>1546.8</v>
      </c>
      <c r="F92" s="20">
        <f t="shared" si="38"/>
        <v>760.68</v>
      </c>
      <c r="G92" s="20">
        <f t="shared" si="38"/>
        <v>1619.232</v>
      </c>
      <c r="H92" s="20">
        <f t="shared" si="38"/>
        <v>1807.807</v>
      </c>
      <c r="I92" s="15">
        <f t="shared" si="38"/>
        <v>0</v>
      </c>
      <c r="J92" s="15">
        <f t="shared" si="38"/>
        <v>0</v>
      </c>
    </row>
    <row r="93" spans="1:10" x14ac:dyDescent="0.25">
      <c r="A93" s="41"/>
      <c r="B93" s="41"/>
      <c r="C93" s="2" t="s">
        <v>67</v>
      </c>
      <c r="D93" s="15">
        <v>2868.4</v>
      </c>
      <c r="E93" s="15">
        <v>1546.8</v>
      </c>
      <c r="F93" s="20">
        <v>760.68</v>
      </c>
      <c r="G93" s="20">
        <f>50+1417.083+23.119+129.03</f>
        <v>1619.232</v>
      </c>
      <c r="H93" s="20">
        <f>1767.95+39.857</f>
        <v>1807.807</v>
      </c>
      <c r="I93" s="15">
        <v>0</v>
      </c>
      <c r="J93" s="15">
        <v>0</v>
      </c>
    </row>
    <row r="94" spans="1:10" x14ac:dyDescent="0.25">
      <c r="A94" s="41"/>
      <c r="B94" s="42"/>
      <c r="C94" s="2" t="s">
        <v>68</v>
      </c>
      <c r="D94" s="15"/>
      <c r="E94" s="15"/>
      <c r="F94" s="20"/>
      <c r="G94" s="29"/>
      <c r="H94" s="20"/>
      <c r="I94" s="15"/>
      <c r="J94" s="15"/>
    </row>
    <row r="95" spans="1:10" ht="19.2" customHeight="1" x14ac:dyDescent="0.25">
      <c r="A95" s="41"/>
      <c r="B95" s="40" t="s">
        <v>26</v>
      </c>
      <c r="C95" s="2" t="s">
        <v>66</v>
      </c>
      <c r="D95" s="15">
        <f>SUM(D96:D97)</f>
        <v>165.1</v>
      </c>
      <c r="E95" s="15">
        <f t="shared" ref="E95:J95" si="39">SUM(E96:E97)</f>
        <v>0</v>
      </c>
      <c r="F95" s="20">
        <f t="shared" si="39"/>
        <v>0</v>
      </c>
      <c r="G95" s="20">
        <f t="shared" si="39"/>
        <v>0</v>
      </c>
      <c r="H95" s="20">
        <f t="shared" si="39"/>
        <v>0</v>
      </c>
      <c r="I95" s="15">
        <f t="shared" si="39"/>
        <v>0</v>
      </c>
      <c r="J95" s="15">
        <f t="shared" si="39"/>
        <v>0</v>
      </c>
    </row>
    <row r="96" spans="1:10" ht="19.2" customHeight="1" x14ac:dyDescent="0.25">
      <c r="A96" s="41"/>
      <c r="B96" s="41"/>
      <c r="C96" s="2" t="s">
        <v>67</v>
      </c>
      <c r="D96" s="15"/>
      <c r="E96" s="15"/>
      <c r="F96" s="20"/>
      <c r="G96" s="20"/>
      <c r="H96" s="20"/>
      <c r="I96" s="15"/>
      <c r="J96" s="15"/>
    </row>
    <row r="97" spans="1:10" ht="22.5" customHeight="1" x14ac:dyDescent="0.25">
      <c r="A97" s="42"/>
      <c r="B97" s="42"/>
      <c r="C97" s="2" t="s">
        <v>68</v>
      </c>
      <c r="D97" s="15">
        <v>165.1</v>
      </c>
      <c r="E97" s="15">
        <v>0</v>
      </c>
      <c r="F97" s="20">
        <v>0</v>
      </c>
      <c r="G97" s="20">
        <v>0</v>
      </c>
      <c r="H97" s="20">
        <v>0</v>
      </c>
      <c r="I97" s="15">
        <v>0</v>
      </c>
      <c r="J97" s="15">
        <v>0</v>
      </c>
    </row>
    <row r="98" spans="1:10" x14ac:dyDescent="0.25">
      <c r="A98" s="40" t="s">
        <v>86</v>
      </c>
      <c r="B98" s="40" t="s">
        <v>27</v>
      </c>
      <c r="C98" s="2" t="s">
        <v>66</v>
      </c>
      <c r="D98" s="15">
        <f>SUM(D99:D100)</f>
        <v>1160</v>
      </c>
      <c r="E98" s="15">
        <f t="shared" ref="E98:J98" si="40">SUM(E99:E100)</f>
        <v>1195</v>
      </c>
      <c r="F98" s="20">
        <f t="shared" si="40"/>
        <v>1205</v>
      </c>
      <c r="G98" s="20">
        <f t="shared" si="40"/>
        <v>640.4</v>
      </c>
      <c r="H98" s="20">
        <f t="shared" si="40"/>
        <v>2085.7080000000001</v>
      </c>
      <c r="I98" s="15">
        <f t="shared" si="40"/>
        <v>0</v>
      </c>
      <c r="J98" s="15">
        <f t="shared" si="40"/>
        <v>0</v>
      </c>
    </row>
    <row r="99" spans="1:10" x14ac:dyDescent="0.25">
      <c r="A99" s="41"/>
      <c r="B99" s="41"/>
      <c r="C99" s="2" t="s">
        <v>67</v>
      </c>
      <c r="D99" s="15">
        <v>1160</v>
      </c>
      <c r="E99" s="15">
        <v>1195</v>
      </c>
      <c r="F99" s="20">
        <f>1255-150+100</f>
        <v>1205</v>
      </c>
      <c r="G99" s="20">
        <f>1000-302.6-80+23</f>
        <v>640.4</v>
      </c>
      <c r="H99" s="20">
        <v>2085.7080000000001</v>
      </c>
      <c r="I99" s="15">
        <v>0</v>
      </c>
      <c r="J99" s="15">
        <v>0</v>
      </c>
    </row>
    <row r="100" spans="1:10" x14ac:dyDescent="0.25">
      <c r="A100" s="42"/>
      <c r="B100" s="42"/>
      <c r="C100" s="2" t="s">
        <v>68</v>
      </c>
      <c r="D100" s="15"/>
      <c r="E100" s="15"/>
      <c r="F100" s="20"/>
      <c r="G100" s="20"/>
      <c r="H100" s="20"/>
      <c r="I100" s="15"/>
      <c r="J100" s="15"/>
    </row>
    <row r="101" spans="1:10" ht="25.2" customHeight="1" x14ac:dyDescent="0.25">
      <c r="A101" s="40" t="s">
        <v>87</v>
      </c>
      <c r="B101" s="40" t="s">
        <v>28</v>
      </c>
      <c r="C101" s="2" t="s">
        <v>66</v>
      </c>
      <c r="D101" s="15">
        <f>SUM(D102:D103)</f>
        <v>0</v>
      </c>
      <c r="E101" s="15">
        <f t="shared" ref="E101:J101" si="41">SUM(E102:E103)</f>
        <v>0</v>
      </c>
      <c r="F101" s="20">
        <f t="shared" si="41"/>
        <v>0</v>
      </c>
      <c r="G101" s="20">
        <f t="shared" si="41"/>
        <v>0</v>
      </c>
      <c r="H101" s="20">
        <f t="shared" si="41"/>
        <v>0</v>
      </c>
      <c r="I101" s="15">
        <f t="shared" si="41"/>
        <v>0</v>
      </c>
      <c r="J101" s="15">
        <f t="shared" si="41"/>
        <v>0</v>
      </c>
    </row>
    <row r="102" spans="1:10" ht="25.2" customHeight="1" x14ac:dyDescent="0.25">
      <c r="A102" s="41"/>
      <c r="B102" s="41"/>
      <c r="C102" s="2" t="s">
        <v>67</v>
      </c>
      <c r="D102" s="15"/>
      <c r="E102" s="15"/>
      <c r="F102" s="20"/>
      <c r="G102" s="20"/>
      <c r="H102" s="20"/>
      <c r="I102" s="15"/>
      <c r="J102" s="15"/>
    </row>
    <row r="103" spans="1:10" ht="25.2" customHeight="1" x14ac:dyDescent="0.25">
      <c r="A103" s="42"/>
      <c r="B103" s="42"/>
      <c r="C103" s="2" t="s">
        <v>68</v>
      </c>
      <c r="D103" s="15"/>
      <c r="E103" s="15"/>
      <c r="F103" s="20"/>
      <c r="G103" s="20"/>
      <c r="H103" s="20"/>
      <c r="I103" s="15"/>
      <c r="J103" s="15"/>
    </row>
    <row r="104" spans="1:10" x14ac:dyDescent="0.25">
      <c r="A104" s="40" t="s">
        <v>88</v>
      </c>
      <c r="B104" s="40" t="s">
        <v>23</v>
      </c>
      <c r="C104" s="2" t="s">
        <v>66</v>
      </c>
      <c r="D104" s="15">
        <f>SUM(D105:D106)</f>
        <v>0</v>
      </c>
      <c r="E104" s="15">
        <f t="shared" ref="E104:J104" si="42">SUM(E105:E106)</f>
        <v>0</v>
      </c>
      <c r="F104" s="20">
        <f t="shared" si="42"/>
        <v>0</v>
      </c>
      <c r="G104" s="20">
        <f t="shared" si="42"/>
        <v>0</v>
      </c>
      <c r="H104" s="20">
        <f t="shared" si="42"/>
        <v>0</v>
      </c>
      <c r="I104" s="15">
        <f t="shared" si="42"/>
        <v>0</v>
      </c>
      <c r="J104" s="15">
        <f t="shared" si="42"/>
        <v>0</v>
      </c>
    </row>
    <row r="105" spans="1:10" x14ac:dyDescent="0.25">
      <c r="A105" s="41"/>
      <c r="B105" s="41"/>
      <c r="C105" s="2" t="s">
        <v>67</v>
      </c>
      <c r="D105" s="15"/>
      <c r="E105" s="15"/>
      <c r="F105" s="20"/>
      <c r="G105" s="20"/>
      <c r="H105" s="20"/>
      <c r="I105" s="15"/>
      <c r="J105" s="15"/>
    </row>
    <row r="106" spans="1:10" x14ac:dyDescent="0.25">
      <c r="A106" s="42"/>
      <c r="B106" s="42"/>
      <c r="C106" s="2" t="s">
        <v>68</v>
      </c>
      <c r="D106" s="15"/>
      <c r="E106" s="15"/>
      <c r="F106" s="20"/>
      <c r="G106" s="20"/>
      <c r="H106" s="20"/>
      <c r="I106" s="15"/>
      <c r="J106" s="15"/>
    </row>
    <row r="107" spans="1:10" x14ac:dyDescent="0.25">
      <c r="A107" s="40" t="s">
        <v>89</v>
      </c>
      <c r="B107" s="40" t="s">
        <v>29</v>
      </c>
      <c r="C107" s="2" t="s">
        <v>66</v>
      </c>
      <c r="D107" s="15">
        <f>SUM(D108:D109)</f>
        <v>18.899999999999999</v>
      </c>
      <c r="E107" s="15">
        <f t="shared" ref="E107:J107" si="43">SUM(E108:E109)</f>
        <v>17.399999999999999</v>
      </c>
      <c r="F107" s="20">
        <f t="shared" si="43"/>
        <v>18.899999999999999</v>
      </c>
      <c r="G107" s="20">
        <f t="shared" si="43"/>
        <v>8.98</v>
      </c>
      <c r="H107" s="20">
        <f t="shared" si="43"/>
        <v>12</v>
      </c>
      <c r="I107" s="15">
        <f t="shared" si="43"/>
        <v>0</v>
      </c>
      <c r="J107" s="15">
        <f t="shared" si="43"/>
        <v>0</v>
      </c>
    </row>
    <row r="108" spans="1:10" x14ac:dyDescent="0.25">
      <c r="A108" s="41"/>
      <c r="B108" s="41"/>
      <c r="C108" s="2" t="s">
        <v>67</v>
      </c>
      <c r="D108" s="15">
        <v>18.899999999999999</v>
      </c>
      <c r="E108" s="15">
        <v>17.399999999999999</v>
      </c>
      <c r="F108" s="20">
        <v>18.899999999999999</v>
      </c>
      <c r="G108" s="20">
        <f>9-0.02</f>
        <v>8.98</v>
      </c>
      <c r="H108" s="20">
        <f>12</f>
        <v>12</v>
      </c>
      <c r="I108" s="15">
        <v>0</v>
      </c>
      <c r="J108" s="15">
        <v>0</v>
      </c>
    </row>
    <row r="109" spans="1:10" x14ac:dyDescent="0.25">
      <c r="A109" s="42"/>
      <c r="B109" s="42"/>
      <c r="C109" s="2" t="s">
        <v>68</v>
      </c>
      <c r="D109" s="15"/>
      <c r="E109" s="15"/>
      <c r="F109" s="20"/>
      <c r="G109" s="20"/>
      <c r="H109" s="20"/>
      <c r="I109" s="15"/>
      <c r="J109" s="15"/>
    </row>
    <row r="110" spans="1:10" x14ac:dyDescent="0.25">
      <c r="A110" s="40" t="s">
        <v>90</v>
      </c>
      <c r="B110" s="40" t="s">
        <v>30</v>
      </c>
      <c r="C110" s="2" t="s">
        <v>66</v>
      </c>
      <c r="D110" s="15">
        <f>SUM(D111:D112)</f>
        <v>0</v>
      </c>
      <c r="E110" s="15">
        <f t="shared" ref="E110:J110" si="44">SUM(E111:E112)</f>
        <v>0</v>
      </c>
      <c r="F110" s="20">
        <f t="shared" si="44"/>
        <v>0</v>
      </c>
      <c r="G110" s="20">
        <f t="shared" si="44"/>
        <v>0</v>
      </c>
      <c r="H110" s="20">
        <f t="shared" si="44"/>
        <v>0</v>
      </c>
      <c r="I110" s="15">
        <f t="shared" si="44"/>
        <v>0</v>
      </c>
      <c r="J110" s="15">
        <f t="shared" si="44"/>
        <v>0</v>
      </c>
    </row>
    <row r="111" spans="1:10" x14ac:dyDescent="0.25">
      <c r="A111" s="41"/>
      <c r="B111" s="41"/>
      <c r="C111" s="2" t="s">
        <v>67</v>
      </c>
      <c r="D111" s="15"/>
      <c r="E111" s="15"/>
      <c r="F111" s="20"/>
      <c r="G111" s="20"/>
      <c r="H111" s="20"/>
      <c r="I111" s="15"/>
      <c r="J111" s="15"/>
    </row>
    <row r="112" spans="1:10" x14ac:dyDescent="0.25">
      <c r="A112" s="42"/>
      <c r="B112" s="42"/>
      <c r="C112" s="2" t="s">
        <v>68</v>
      </c>
      <c r="D112" s="15"/>
      <c r="E112" s="15"/>
      <c r="F112" s="20"/>
      <c r="G112" s="20"/>
      <c r="H112" s="20"/>
      <c r="I112" s="15"/>
      <c r="J112" s="15"/>
    </row>
    <row r="113" spans="1:10" ht="49.95" customHeight="1" x14ac:dyDescent="0.25">
      <c r="A113" s="40" t="s">
        <v>91</v>
      </c>
      <c r="B113" s="40" t="s">
        <v>31</v>
      </c>
      <c r="C113" s="2" t="s">
        <v>66</v>
      </c>
      <c r="D113" s="15">
        <f>SUM(D114:D115)</f>
        <v>494.9</v>
      </c>
      <c r="E113" s="15">
        <f t="shared" ref="E113:J113" si="45">SUM(E114:E115)</f>
        <v>490.9</v>
      </c>
      <c r="F113" s="20">
        <f t="shared" si="45"/>
        <v>320.89999999999998</v>
      </c>
      <c r="G113" s="20">
        <f t="shared" si="45"/>
        <v>0</v>
      </c>
      <c r="H113" s="20">
        <f t="shared" si="45"/>
        <v>0</v>
      </c>
      <c r="I113" s="15">
        <f t="shared" si="45"/>
        <v>0</v>
      </c>
      <c r="J113" s="15">
        <f t="shared" si="45"/>
        <v>0</v>
      </c>
    </row>
    <row r="114" spans="1:10" ht="49.95" customHeight="1" x14ac:dyDescent="0.25">
      <c r="A114" s="41"/>
      <c r="B114" s="41"/>
      <c r="C114" s="2" t="s">
        <v>67</v>
      </c>
      <c r="D114" s="15">
        <v>494.9</v>
      </c>
      <c r="E114" s="15">
        <v>490.9</v>
      </c>
      <c r="F114" s="20">
        <v>320.89999999999998</v>
      </c>
      <c r="G114" s="20">
        <v>0</v>
      </c>
      <c r="H114" s="20">
        <v>0</v>
      </c>
      <c r="I114" s="15">
        <v>0</v>
      </c>
      <c r="J114" s="15">
        <v>0</v>
      </c>
    </row>
    <row r="115" spans="1:10" ht="49.95" customHeight="1" x14ac:dyDescent="0.25">
      <c r="A115" s="42"/>
      <c r="B115" s="42"/>
      <c r="C115" s="2" t="s">
        <v>68</v>
      </c>
      <c r="D115" s="15"/>
      <c r="E115" s="15"/>
      <c r="F115" s="20"/>
      <c r="G115" s="20"/>
      <c r="H115" s="20"/>
      <c r="I115" s="15"/>
      <c r="J115" s="15"/>
    </row>
    <row r="116" spans="1:10" ht="55.2" customHeight="1" x14ac:dyDescent="0.25">
      <c r="A116" s="40" t="s">
        <v>92</v>
      </c>
      <c r="B116" s="47" t="s">
        <v>32</v>
      </c>
      <c r="C116" s="2" t="s">
        <v>66</v>
      </c>
      <c r="D116" s="15">
        <f>SUM(D117:D118)</f>
        <v>135</v>
      </c>
      <c r="E116" s="15">
        <f t="shared" ref="E116:J116" si="46">SUM(E117:E118)</f>
        <v>83.8</v>
      </c>
      <c r="F116" s="20">
        <f t="shared" si="46"/>
        <v>145</v>
      </c>
      <c r="G116" s="20">
        <f t="shared" si="46"/>
        <v>13</v>
      </c>
      <c r="H116" s="20">
        <f t="shared" si="46"/>
        <v>13</v>
      </c>
      <c r="I116" s="15">
        <f t="shared" si="46"/>
        <v>0</v>
      </c>
      <c r="J116" s="15">
        <f t="shared" si="46"/>
        <v>0</v>
      </c>
    </row>
    <row r="117" spans="1:10" ht="55.2" customHeight="1" x14ac:dyDescent="0.25">
      <c r="A117" s="41"/>
      <c r="B117" s="47"/>
      <c r="C117" s="2" t="s">
        <v>67</v>
      </c>
      <c r="D117" s="15">
        <v>135</v>
      </c>
      <c r="E117" s="15">
        <v>83.8</v>
      </c>
      <c r="F117" s="20">
        <v>145</v>
      </c>
      <c r="G117" s="20">
        <v>13</v>
      </c>
      <c r="H117" s="20">
        <v>13</v>
      </c>
      <c r="I117" s="15">
        <v>0</v>
      </c>
      <c r="J117" s="15">
        <v>0</v>
      </c>
    </row>
    <row r="118" spans="1:10" ht="55.2" customHeight="1" x14ac:dyDescent="0.25">
      <c r="A118" s="42"/>
      <c r="B118" s="47"/>
      <c r="C118" s="2" t="s">
        <v>68</v>
      </c>
      <c r="D118" s="15"/>
      <c r="E118" s="15"/>
      <c r="F118" s="20"/>
      <c r="G118" s="20"/>
      <c r="H118" s="20"/>
      <c r="I118" s="15"/>
      <c r="J118" s="15"/>
    </row>
    <row r="119" spans="1:10" x14ac:dyDescent="0.25">
      <c r="A119" s="40" t="s">
        <v>93</v>
      </c>
      <c r="B119" s="40" t="s">
        <v>33</v>
      </c>
      <c r="C119" s="2" t="s">
        <v>66</v>
      </c>
      <c r="D119" s="15">
        <f>SUM(D120:D121)</f>
        <v>0</v>
      </c>
      <c r="E119" s="15">
        <f t="shared" ref="E119:J119" si="47">SUM(E120:E121)</f>
        <v>465</v>
      </c>
      <c r="F119" s="20">
        <f t="shared" si="47"/>
        <v>0</v>
      </c>
      <c r="G119" s="20">
        <f t="shared" si="47"/>
        <v>0</v>
      </c>
      <c r="H119" s="20">
        <f t="shared" si="47"/>
        <v>0</v>
      </c>
      <c r="I119" s="15">
        <f t="shared" si="47"/>
        <v>0</v>
      </c>
      <c r="J119" s="15">
        <f t="shared" si="47"/>
        <v>0</v>
      </c>
    </row>
    <row r="120" spans="1:10" x14ac:dyDescent="0.25">
      <c r="A120" s="41"/>
      <c r="B120" s="41"/>
      <c r="C120" s="2" t="s">
        <v>67</v>
      </c>
      <c r="D120" s="15">
        <v>0</v>
      </c>
      <c r="E120" s="15">
        <v>465</v>
      </c>
      <c r="F120" s="20">
        <v>0</v>
      </c>
      <c r="G120" s="20">
        <v>0</v>
      </c>
      <c r="H120" s="20">
        <v>0</v>
      </c>
      <c r="I120" s="15">
        <v>0</v>
      </c>
      <c r="J120" s="15">
        <v>0</v>
      </c>
    </row>
    <row r="121" spans="1:10" x14ac:dyDescent="0.25">
      <c r="A121" s="41"/>
      <c r="B121" s="42"/>
      <c r="C121" s="2" t="s">
        <v>68</v>
      </c>
      <c r="D121" s="15"/>
      <c r="E121" s="15"/>
      <c r="F121" s="20"/>
      <c r="G121" s="20"/>
      <c r="H121" s="20"/>
      <c r="I121" s="15"/>
      <c r="J121" s="15"/>
    </row>
    <row r="122" spans="1:10" ht="19.95" customHeight="1" x14ac:dyDescent="0.25">
      <c r="A122" s="41"/>
      <c r="B122" s="40" t="s">
        <v>34</v>
      </c>
      <c r="C122" s="2" t="s">
        <v>66</v>
      </c>
      <c r="D122" s="15">
        <f>SUM(D123:D124)</f>
        <v>0</v>
      </c>
      <c r="E122" s="15">
        <f t="shared" ref="E122:J122" si="48">SUM(E123:E124)</f>
        <v>756</v>
      </c>
      <c r="F122" s="20">
        <f t="shared" si="48"/>
        <v>0</v>
      </c>
      <c r="G122" s="20">
        <f t="shared" si="48"/>
        <v>0</v>
      </c>
      <c r="H122" s="20">
        <f t="shared" si="48"/>
        <v>0</v>
      </c>
      <c r="I122" s="15">
        <f t="shared" si="48"/>
        <v>0</v>
      </c>
      <c r="J122" s="15">
        <f t="shared" si="48"/>
        <v>0</v>
      </c>
    </row>
    <row r="123" spans="1:10" ht="19.95" customHeight="1" x14ac:dyDescent="0.25">
      <c r="A123" s="41"/>
      <c r="B123" s="41"/>
      <c r="C123" s="2" t="s">
        <v>67</v>
      </c>
      <c r="D123" s="15"/>
      <c r="E123" s="15"/>
      <c r="F123" s="20"/>
      <c r="G123" s="20"/>
      <c r="H123" s="20"/>
      <c r="I123" s="15"/>
      <c r="J123" s="15"/>
    </row>
    <row r="124" spans="1:10" ht="19.95" customHeight="1" x14ac:dyDescent="0.25">
      <c r="A124" s="41"/>
      <c r="B124" s="42"/>
      <c r="C124" s="2" t="s">
        <v>68</v>
      </c>
      <c r="D124" s="15">
        <v>0</v>
      </c>
      <c r="E124" s="15">
        <v>756</v>
      </c>
      <c r="F124" s="20">
        <v>0</v>
      </c>
      <c r="G124" s="20">
        <v>0</v>
      </c>
      <c r="H124" s="20">
        <v>0</v>
      </c>
      <c r="I124" s="15">
        <v>0</v>
      </c>
      <c r="J124" s="15">
        <v>0</v>
      </c>
    </row>
    <row r="125" spans="1:10" ht="30" customHeight="1" x14ac:dyDescent="0.25">
      <c r="A125" s="41"/>
      <c r="B125" s="47" t="s">
        <v>35</v>
      </c>
      <c r="C125" s="2" t="s">
        <v>66</v>
      </c>
      <c r="D125" s="15">
        <f>SUM(D126:D127)</f>
        <v>0</v>
      </c>
      <c r="E125" s="15">
        <f t="shared" ref="E125:J125" si="49">SUM(E126:E127)</f>
        <v>400</v>
      </c>
      <c r="F125" s="20">
        <f t="shared" si="49"/>
        <v>0</v>
      </c>
      <c r="G125" s="20">
        <f t="shared" si="49"/>
        <v>0</v>
      </c>
      <c r="H125" s="20">
        <f t="shared" si="49"/>
        <v>0</v>
      </c>
      <c r="I125" s="15">
        <f t="shared" si="49"/>
        <v>0</v>
      </c>
      <c r="J125" s="15">
        <f t="shared" si="49"/>
        <v>0</v>
      </c>
    </row>
    <row r="126" spans="1:10" ht="30" customHeight="1" x14ac:dyDescent="0.25">
      <c r="A126" s="41"/>
      <c r="B126" s="47"/>
      <c r="C126" s="2" t="s">
        <v>67</v>
      </c>
      <c r="D126" s="15"/>
      <c r="E126" s="15"/>
      <c r="F126" s="20"/>
      <c r="G126" s="20"/>
      <c r="H126" s="20"/>
      <c r="I126" s="15"/>
      <c r="J126" s="15"/>
    </row>
    <row r="127" spans="1:10" ht="30" customHeight="1" x14ac:dyDescent="0.25">
      <c r="A127" s="42"/>
      <c r="B127" s="47"/>
      <c r="C127" s="2" t="s">
        <v>68</v>
      </c>
      <c r="D127" s="15">
        <v>0</v>
      </c>
      <c r="E127" s="15">
        <v>400</v>
      </c>
      <c r="F127" s="20">
        <v>0</v>
      </c>
      <c r="G127" s="20">
        <v>0</v>
      </c>
      <c r="H127" s="20">
        <v>0</v>
      </c>
      <c r="I127" s="15">
        <v>0</v>
      </c>
      <c r="J127" s="15">
        <v>0</v>
      </c>
    </row>
    <row r="128" spans="1:10" ht="31.95" customHeight="1" x14ac:dyDescent="0.25">
      <c r="A128" s="40" t="s">
        <v>94</v>
      </c>
      <c r="B128" s="40" t="s">
        <v>36</v>
      </c>
      <c r="C128" s="2" t="s">
        <v>66</v>
      </c>
      <c r="D128" s="15">
        <f>SUM(D129:D130)</f>
        <v>6727.2</v>
      </c>
      <c r="E128" s="15">
        <f t="shared" ref="E128:J128" si="50">SUM(E129:E130)</f>
        <v>6619.1</v>
      </c>
      <c r="F128" s="20">
        <f t="shared" si="50"/>
        <v>6280.8</v>
      </c>
      <c r="G128" s="20">
        <f t="shared" si="50"/>
        <v>0</v>
      </c>
      <c r="H128" s="20">
        <f t="shared" si="50"/>
        <v>0</v>
      </c>
      <c r="I128" s="15">
        <f t="shared" si="50"/>
        <v>0</v>
      </c>
      <c r="J128" s="15">
        <f t="shared" si="50"/>
        <v>0</v>
      </c>
    </row>
    <row r="129" spans="1:10" ht="31.95" customHeight="1" x14ac:dyDescent="0.25">
      <c r="A129" s="41"/>
      <c r="B129" s="41"/>
      <c r="C129" s="2" t="s">
        <v>67</v>
      </c>
      <c r="D129" s="15"/>
      <c r="E129" s="15"/>
      <c r="F129" s="20"/>
      <c r="G129" s="29"/>
      <c r="H129" s="20"/>
      <c r="I129" s="15"/>
      <c r="J129" s="15"/>
    </row>
    <row r="130" spans="1:10" ht="31.95" customHeight="1" x14ac:dyDescent="0.25">
      <c r="A130" s="42"/>
      <c r="B130" s="42"/>
      <c r="C130" s="2" t="s">
        <v>68</v>
      </c>
      <c r="D130" s="15">
        <v>6727.2</v>
      </c>
      <c r="E130" s="15">
        <v>6619.1</v>
      </c>
      <c r="F130" s="20">
        <v>6280.8</v>
      </c>
      <c r="G130" s="20">
        <v>0</v>
      </c>
      <c r="H130" s="20">
        <v>0</v>
      </c>
      <c r="I130" s="15">
        <v>0</v>
      </c>
      <c r="J130" s="15">
        <v>0</v>
      </c>
    </row>
    <row r="131" spans="1:10" x14ac:dyDescent="0.25">
      <c r="A131" s="40" t="s">
        <v>116</v>
      </c>
      <c r="B131" s="40" t="s">
        <v>119</v>
      </c>
      <c r="C131" s="2" t="s">
        <v>66</v>
      </c>
      <c r="D131" s="15">
        <f>SUM(D132:D133)</f>
        <v>0</v>
      </c>
      <c r="E131" s="15">
        <f t="shared" ref="E131:J131" si="51">SUM(E132:E133)</f>
        <v>0</v>
      </c>
      <c r="F131" s="20">
        <f t="shared" si="51"/>
        <v>195</v>
      </c>
      <c r="G131" s="20">
        <f t="shared" si="51"/>
        <v>30</v>
      </c>
      <c r="H131" s="20">
        <f t="shared" si="51"/>
        <v>0</v>
      </c>
      <c r="I131" s="15">
        <f t="shared" si="51"/>
        <v>0</v>
      </c>
      <c r="J131" s="15">
        <f t="shared" si="51"/>
        <v>0</v>
      </c>
    </row>
    <row r="132" spans="1:10" x14ac:dyDescent="0.25">
      <c r="A132" s="41"/>
      <c r="B132" s="41"/>
      <c r="C132" s="2" t="s">
        <v>67</v>
      </c>
      <c r="D132" s="15">
        <v>0</v>
      </c>
      <c r="E132" s="15">
        <v>0</v>
      </c>
      <c r="F132" s="20">
        <f>105+90</f>
        <v>195</v>
      </c>
      <c r="G132" s="20">
        <v>30</v>
      </c>
      <c r="H132" s="20">
        <v>0</v>
      </c>
      <c r="I132" s="15">
        <v>0</v>
      </c>
      <c r="J132" s="15">
        <v>0</v>
      </c>
    </row>
    <row r="133" spans="1:10" x14ac:dyDescent="0.25">
      <c r="A133" s="42"/>
      <c r="B133" s="42"/>
      <c r="C133" s="2" t="s">
        <v>68</v>
      </c>
      <c r="D133" s="15"/>
      <c r="E133" s="15"/>
      <c r="F133" s="20"/>
      <c r="G133" s="20"/>
      <c r="H133" s="20"/>
      <c r="I133" s="15"/>
      <c r="J133" s="15"/>
    </row>
    <row r="134" spans="1:10" ht="31.95" customHeight="1" x14ac:dyDescent="0.25">
      <c r="A134" s="40" t="s">
        <v>121</v>
      </c>
      <c r="B134" s="40" t="s">
        <v>136</v>
      </c>
      <c r="C134" s="2" t="s">
        <v>66</v>
      </c>
      <c r="D134" s="15">
        <f>SUM(D135:D136)</f>
        <v>0</v>
      </c>
      <c r="E134" s="15">
        <f t="shared" ref="E134:J134" si="52">SUM(E135:E136)</f>
        <v>0</v>
      </c>
      <c r="F134" s="20">
        <f t="shared" si="52"/>
        <v>0</v>
      </c>
      <c r="G134" s="20">
        <f t="shared" si="52"/>
        <v>6222.7000000000007</v>
      </c>
      <c r="H134" s="20">
        <f>SUM(H135:H136)</f>
        <v>6362.8</v>
      </c>
      <c r="I134" s="15">
        <f t="shared" si="52"/>
        <v>8430.4050000000007</v>
      </c>
      <c r="J134" s="15">
        <f t="shared" si="52"/>
        <v>8430.4050000000007</v>
      </c>
    </row>
    <row r="135" spans="1:10" ht="31.95" customHeight="1" x14ac:dyDescent="0.25">
      <c r="A135" s="41"/>
      <c r="B135" s="41"/>
      <c r="C135" s="2" t="s">
        <v>67</v>
      </c>
      <c r="D135" s="15">
        <f>SUM(D136:D137)</f>
        <v>0</v>
      </c>
      <c r="E135" s="15">
        <v>0</v>
      </c>
      <c r="F135" s="20">
        <v>0</v>
      </c>
      <c r="G135" s="20">
        <v>74.599999999999994</v>
      </c>
      <c r="H135" s="20">
        <f>63.3+0.4</f>
        <v>63.699999999999996</v>
      </c>
      <c r="I135" s="15">
        <v>84.305000000000007</v>
      </c>
      <c r="J135" s="15">
        <v>84.305000000000007</v>
      </c>
    </row>
    <row r="136" spans="1:10" ht="31.95" customHeight="1" x14ac:dyDescent="0.25">
      <c r="A136" s="42"/>
      <c r="B136" s="41"/>
      <c r="C136" s="2" t="s">
        <v>68</v>
      </c>
      <c r="D136" s="15">
        <v>0</v>
      </c>
      <c r="E136" s="15">
        <v>0</v>
      </c>
      <c r="F136" s="20">
        <v>0</v>
      </c>
      <c r="G136" s="20">
        <v>6148.1</v>
      </c>
      <c r="H136" s="20">
        <f>6264.8+34.3</f>
        <v>6299.1</v>
      </c>
      <c r="I136" s="15">
        <v>8346.1</v>
      </c>
      <c r="J136" s="15">
        <v>8346.1</v>
      </c>
    </row>
    <row r="137" spans="1:10" x14ac:dyDescent="0.25">
      <c r="A137" s="40" t="s">
        <v>122</v>
      </c>
      <c r="B137" s="40" t="s">
        <v>123</v>
      </c>
      <c r="C137" s="2" t="s">
        <v>66</v>
      </c>
      <c r="D137" s="15">
        <f>SUM(D138:D139)</f>
        <v>0</v>
      </c>
      <c r="E137" s="15">
        <f t="shared" ref="E137:J137" si="53">SUM(E138:E139)</f>
        <v>0</v>
      </c>
      <c r="F137" s="20">
        <f t="shared" si="53"/>
        <v>0</v>
      </c>
      <c r="G137" s="20">
        <f t="shared" si="53"/>
        <v>0</v>
      </c>
      <c r="H137" s="20">
        <f t="shared" si="53"/>
        <v>0</v>
      </c>
      <c r="I137" s="15">
        <f t="shared" si="53"/>
        <v>0</v>
      </c>
      <c r="J137" s="15">
        <f t="shared" si="53"/>
        <v>0</v>
      </c>
    </row>
    <row r="138" spans="1:10" x14ac:dyDescent="0.25">
      <c r="A138" s="41"/>
      <c r="B138" s="41"/>
      <c r="C138" s="2" t="s">
        <v>67</v>
      </c>
      <c r="D138" s="15">
        <v>0</v>
      </c>
      <c r="E138" s="15">
        <v>0</v>
      </c>
      <c r="F138" s="20">
        <v>0</v>
      </c>
      <c r="G138" s="20">
        <f>33.3-33.3</f>
        <v>0</v>
      </c>
      <c r="H138" s="20">
        <v>0</v>
      </c>
      <c r="I138" s="15">
        <v>0</v>
      </c>
      <c r="J138" s="15">
        <v>0</v>
      </c>
    </row>
    <row r="139" spans="1:10" x14ac:dyDescent="0.25">
      <c r="A139" s="42"/>
      <c r="B139" s="42"/>
      <c r="C139" s="2" t="s">
        <v>68</v>
      </c>
      <c r="D139" s="15"/>
      <c r="E139" s="15"/>
      <c r="F139" s="20"/>
      <c r="G139" s="20"/>
      <c r="H139" s="20"/>
      <c r="I139" s="15"/>
      <c r="J139" s="15"/>
    </row>
    <row r="140" spans="1:10" x14ac:dyDescent="0.25">
      <c r="A140" s="40" t="s">
        <v>135</v>
      </c>
      <c r="B140" s="40" t="s">
        <v>131</v>
      </c>
      <c r="C140" s="2" t="s">
        <v>66</v>
      </c>
      <c r="D140" s="15">
        <f>SUM(D141:D142)</f>
        <v>0</v>
      </c>
      <c r="E140" s="15">
        <f t="shared" ref="E140:J140" si="54">SUM(E141:E142)</f>
        <v>0</v>
      </c>
      <c r="F140" s="20">
        <f t="shared" si="54"/>
        <v>0</v>
      </c>
      <c r="G140" s="20">
        <f t="shared" si="54"/>
        <v>7500</v>
      </c>
      <c r="H140" s="20">
        <f t="shared" si="54"/>
        <v>0</v>
      </c>
      <c r="I140" s="15">
        <f t="shared" si="54"/>
        <v>0</v>
      </c>
      <c r="J140" s="15">
        <f t="shared" si="54"/>
        <v>0</v>
      </c>
    </row>
    <row r="141" spans="1:10" x14ac:dyDescent="0.25">
      <c r="A141" s="41"/>
      <c r="B141" s="41"/>
      <c r="C141" s="2" t="s">
        <v>67</v>
      </c>
      <c r="D141" s="15">
        <v>0</v>
      </c>
      <c r="E141" s="15">
        <v>0</v>
      </c>
      <c r="F141" s="20">
        <v>0</v>
      </c>
      <c r="G141" s="20">
        <v>7500</v>
      </c>
      <c r="H141" s="20">
        <v>0</v>
      </c>
      <c r="I141" s="15">
        <v>0</v>
      </c>
      <c r="J141" s="15">
        <v>0</v>
      </c>
    </row>
    <row r="142" spans="1:10" x14ac:dyDescent="0.25">
      <c r="A142" s="42"/>
      <c r="B142" s="42"/>
      <c r="C142" s="2" t="s">
        <v>68</v>
      </c>
      <c r="D142" s="15"/>
      <c r="E142" s="15"/>
      <c r="F142" s="20"/>
      <c r="G142" s="20"/>
      <c r="H142" s="20"/>
      <c r="I142" s="15"/>
      <c r="J142" s="15"/>
    </row>
    <row r="143" spans="1:10" x14ac:dyDescent="0.25">
      <c r="A143" s="43" t="s">
        <v>37</v>
      </c>
      <c r="B143" s="46" t="s">
        <v>38</v>
      </c>
      <c r="C143" s="1" t="s">
        <v>66</v>
      </c>
      <c r="D143" s="17">
        <f>SUM(D144:D145)</f>
        <v>25267.9</v>
      </c>
      <c r="E143" s="17">
        <f t="shared" ref="E143" si="55">SUM(E144:E145)</f>
        <v>23319.3</v>
      </c>
      <c r="F143" s="21">
        <f t="shared" ref="F143" si="56">SUM(F144:F145)</f>
        <v>18178.421999999999</v>
      </c>
      <c r="G143" s="21">
        <f t="shared" ref="G143" si="57">SUM(G144:G145)</f>
        <v>18167.108000000004</v>
      </c>
      <c r="H143" s="21">
        <f t="shared" ref="H143" si="58">SUM(H144:H145)</f>
        <v>21308.096000000001</v>
      </c>
      <c r="I143" s="17">
        <f t="shared" ref="I143" si="59">SUM(I144:I145)</f>
        <v>23101.234</v>
      </c>
      <c r="J143" s="17">
        <f t="shared" ref="J143" si="60">SUM(J144:J145)</f>
        <v>22213.534</v>
      </c>
    </row>
    <row r="144" spans="1:10" x14ac:dyDescent="0.25">
      <c r="A144" s="44"/>
      <c r="B144" s="46"/>
      <c r="C144" s="1" t="s">
        <v>67</v>
      </c>
      <c r="D144" s="17">
        <f>D147+D150+D153+D156+D159+D162+D168+D171+D174+D177+D183+D186+D189+D192+D195+D198+D165+D201+D180</f>
        <v>22921.5</v>
      </c>
      <c r="E144" s="17">
        <f t="shared" ref="E144:J144" si="61">E147+E150+E153+E156+E159+E162+E168+E171+E174+E177+E183+E186+E189+E192+E195+E198+E165+E201+E180</f>
        <v>22111.7</v>
      </c>
      <c r="F144" s="21">
        <f t="shared" si="61"/>
        <v>16684.222999999998</v>
      </c>
      <c r="G144" s="21">
        <f t="shared" si="61"/>
        <v>16783.172000000002</v>
      </c>
      <c r="H144" s="21">
        <f t="shared" si="61"/>
        <v>19856.107</v>
      </c>
      <c r="I144" s="17">
        <f t="shared" si="61"/>
        <v>23101.234</v>
      </c>
      <c r="J144" s="17">
        <f t="shared" si="61"/>
        <v>22213.534</v>
      </c>
    </row>
    <row r="145" spans="1:10" x14ac:dyDescent="0.25">
      <c r="A145" s="45"/>
      <c r="B145" s="46"/>
      <c r="C145" s="1" t="s">
        <v>68</v>
      </c>
      <c r="D145" s="17">
        <f>D148+D151+D154+D157+D160+D163+D169+D172+D175+D178+D184+D187+D190+D193+D196+D199+D205+D181+D202</f>
        <v>2346.4</v>
      </c>
      <c r="E145" s="17">
        <f t="shared" ref="E145:J145" si="62">E148+E151+E154+E157+E160+E163+E169+E172+E175+E178+E184+E187+E190+E193+E196+E199+E205+E181+E202</f>
        <v>1207.5999999999999</v>
      </c>
      <c r="F145" s="21">
        <f t="shared" si="62"/>
        <v>1494.1990000000001</v>
      </c>
      <c r="G145" s="21">
        <f t="shared" si="62"/>
        <v>1383.9359999999999</v>
      </c>
      <c r="H145" s="21">
        <f t="shared" si="62"/>
        <v>1451.989</v>
      </c>
      <c r="I145" s="17">
        <f t="shared" si="62"/>
        <v>0</v>
      </c>
      <c r="J145" s="17">
        <f t="shared" si="62"/>
        <v>0</v>
      </c>
    </row>
    <row r="146" spans="1:10" ht="18" customHeight="1" x14ac:dyDescent="0.25">
      <c r="A146" s="40" t="s">
        <v>95</v>
      </c>
      <c r="B146" s="47" t="s">
        <v>39</v>
      </c>
      <c r="C146" s="2" t="s">
        <v>66</v>
      </c>
      <c r="D146" s="15">
        <f>SUM(D147:D148)</f>
        <v>6</v>
      </c>
      <c r="E146" s="15">
        <f t="shared" ref="E146:J146" si="63">SUM(E147:E148)</f>
        <v>6</v>
      </c>
      <c r="F146" s="20">
        <f t="shared" si="63"/>
        <v>6</v>
      </c>
      <c r="G146" s="20">
        <f t="shared" si="63"/>
        <v>0</v>
      </c>
      <c r="H146" s="20">
        <f t="shared" si="63"/>
        <v>0</v>
      </c>
      <c r="I146" s="15">
        <f t="shared" si="63"/>
        <v>0</v>
      </c>
      <c r="J146" s="15">
        <f t="shared" si="63"/>
        <v>0</v>
      </c>
    </row>
    <row r="147" spans="1:10" ht="18" customHeight="1" x14ac:dyDescent="0.25">
      <c r="A147" s="41"/>
      <c r="B147" s="47"/>
      <c r="C147" s="2" t="s">
        <v>67</v>
      </c>
      <c r="D147" s="15">
        <v>6</v>
      </c>
      <c r="E147" s="15">
        <v>6</v>
      </c>
      <c r="F147" s="20">
        <v>6</v>
      </c>
      <c r="G147" s="20">
        <v>0</v>
      </c>
      <c r="H147" s="20">
        <v>0</v>
      </c>
      <c r="I147" s="15">
        <v>0</v>
      </c>
      <c r="J147" s="15">
        <v>0</v>
      </c>
    </row>
    <row r="148" spans="1:10" ht="24" customHeight="1" x14ac:dyDescent="0.25">
      <c r="A148" s="42"/>
      <c r="B148" s="47"/>
      <c r="C148" s="2" t="s">
        <v>68</v>
      </c>
      <c r="D148" s="15"/>
      <c r="E148" s="15"/>
      <c r="F148" s="20"/>
      <c r="G148" s="20"/>
      <c r="H148" s="20"/>
      <c r="I148" s="15"/>
      <c r="J148" s="15"/>
    </row>
    <row r="149" spans="1:10" x14ac:dyDescent="0.25">
      <c r="A149" s="40" t="s">
        <v>96</v>
      </c>
      <c r="B149" s="40" t="s">
        <v>40</v>
      </c>
      <c r="C149" s="2" t="s">
        <v>66</v>
      </c>
      <c r="D149" s="15">
        <f>SUM(D150:D151)</f>
        <v>800</v>
      </c>
      <c r="E149" s="15">
        <f t="shared" ref="E149" si="64">SUM(E150:E151)</f>
        <v>800</v>
      </c>
      <c r="F149" s="20">
        <f t="shared" ref="F149" si="65">SUM(F150:F151)</f>
        <v>800</v>
      </c>
      <c r="G149" s="20">
        <f t="shared" ref="G149" si="66">SUM(G150:G151)</f>
        <v>800</v>
      </c>
      <c r="H149" s="20">
        <f t="shared" ref="H149" si="67">SUM(H150:H151)</f>
        <v>500</v>
      </c>
      <c r="I149" s="15">
        <f t="shared" ref="I149" si="68">SUM(I150:I151)</f>
        <v>500</v>
      </c>
      <c r="J149" s="15">
        <f t="shared" ref="J149" si="69">SUM(J150:J151)</f>
        <v>0</v>
      </c>
    </row>
    <row r="150" spans="1:10" x14ac:dyDescent="0.25">
      <c r="A150" s="41"/>
      <c r="B150" s="41"/>
      <c r="C150" s="2" t="s">
        <v>67</v>
      </c>
      <c r="D150" s="15">
        <v>800</v>
      </c>
      <c r="E150" s="15">
        <v>800</v>
      </c>
      <c r="F150" s="20">
        <v>800</v>
      </c>
      <c r="G150" s="20">
        <v>800</v>
      </c>
      <c r="H150" s="20">
        <v>500</v>
      </c>
      <c r="I150" s="15">
        <v>500</v>
      </c>
      <c r="J150" s="15">
        <v>0</v>
      </c>
    </row>
    <row r="151" spans="1:10" x14ac:dyDescent="0.25">
      <c r="A151" s="42"/>
      <c r="B151" s="42"/>
      <c r="C151" s="2" t="s">
        <v>68</v>
      </c>
      <c r="D151" s="15"/>
      <c r="E151" s="15"/>
      <c r="F151" s="20"/>
      <c r="G151" s="20"/>
      <c r="H151" s="20"/>
      <c r="I151" s="15"/>
      <c r="J151" s="15"/>
    </row>
    <row r="152" spans="1:10" x14ac:dyDescent="0.25">
      <c r="A152" s="40" t="s">
        <v>96</v>
      </c>
      <c r="B152" s="47" t="s">
        <v>41</v>
      </c>
      <c r="C152" s="2" t="s">
        <v>66</v>
      </c>
      <c r="D152" s="15">
        <f>SUM(D153:D154)</f>
        <v>9</v>
      </c>
      <c r="E152" s="15">
        <f t="shared" ref="E152" si="70">SUM(E153:E154)</f>
        <v>9</v>
      </c>
      <c r="F152" s="20">
        <f t="shared" ref="F152" si="71">SUM(F153:F154)</f>
        <v>0</v>
      </c>
      <c r="G152" s="20">
        <f t="shared" ref="G152" si="72">SUM(G153:G154)</f>
        <v>0</v>
      </c>
      <c r="H152" s="20">
        <f t="shared" ref="H152" si="73">SUM(H153:H154)</f>
        <v>0</v>
      </c>
      <c r="I152" s="15">
        <f t="shared" ref="I152" si="74">SUM(I153:I154)</f>
        <v>0</v>
      </c>
      <c r="J152" s="15">
        <f t="shared" ref="J152" si="75">SUM(J153:J154)</f>
        <v>0</v>
      </c>
    </row>
    <row r="153" spans="1:10" x14ac:dyDescent="0.25">
      <c r="A153" s="41"/>
      <c r="B153" s="47"/>
      <c r="C153" s="2" t="s">
        <v>67</v>
      </c>
      <c r="D153" s="15">
        <v>9</v>
      </c>
      <c r="E153" s="15">
        <v>9</v>
      </c>
      <c r="F153" s="20">
        <v>0</v>
      </c>
      <c r="G153" s="20">
        <v>0</v>
      </c>
      <c r="H153" s="20">
        <v>0</v>
      </c>
      <c r="I153" s="15">
        <v>0</v>
      </c>
      <c r="J153" s="15">
        <v>0</v>
      </c>
    </row>
    <row r="154" spans="1:10" x14ac:dyDescent="0.25">
      <c r="A154" s="42"/>
      <c r="B154" s="47"/>
      <c r="C154" s="2" t="s">
        <v>68</v>
      </c>
      <c r="D154" s="15"/>
      <c r="E154" s="15"/>
      <c r="F154" s="20"/>
      <c r="G154" s="20"/>
      <c r="H154" s="20"/>
      <c r="I154" s="15"/>
      <c r="J154" s="15"/>
    </row>
    <row r="155" spans="1:10" x14ac:dyDescent="0.25">
      <c r="A155" s="40" t="s">
        <v>97</v>
      </c>
      <c r="B155" s="40" t="s">
        <v>42</v>
      </c>
      <c r="C155" s="2" t="s">
        <v>66</v>
      </c>
      <c r="D155" s="15">
        <f>SUM(D156:D157)</f>
        <v>187.5</v>
      </c>
      <c r="E155" s="15">
        <f t="shared" ref="E155" si="76">SUM(E156:E157)</f>
        <v>77.400000000000006</v>
      </c>
      <c r="F155" s="20">
        <f t="shared" ref="F155" si="77">SUM(F156:F157)</f>
        <v>46.39</v>
      </c>
      <c r="G155" s="20">
        <f t="shared" ref="G155" si="78">SUM(G156:G157)</f>
        <v>0</v>
      </c>
      <c r="H155" s="20">
        <f t="shared" ref="H155" si="79">SUM(H156:H157)</f>
        <v>0</v>
      </c>
      <c r="I155" s="15">
        <f t="shared" ref="I155" si="80">SUM(I156:I157)</f>
        <v>0</v>
      </c>
      <c r="J155" s="15">
        <f t="shared" ref="J155" si="81">SUM(J156:J157)</f>
        <v>0</v>
      </c>
    </row>
    <row r="156" spans="1:10" x14ac:dyDescent="0.25">
      <c r="A156" s="41"/>
      <c r="B156" s="41"/>
      <c r="C156" s="2" t="s">
        <v>67</v>
      </c>
      <c r="D156" s="15">
        <v>187.5</v>
      </c>
      <c r="E156" s="15">
        <v>77.400000000000006</v>
      </c>
      <c r="F156" s="20">
        <v>46.39</v>
      </c>
      <c r="G156" s="20">
        <v>0</v>
      </c>
      <c r="H156" s="20">
        <v>0</v>
      </c>
      <c r="I156" s="15">
        <v>0</v>
      </c>
      <c r="J156" s="15">
        <v>0</v>
      </c>
    </row>
    <row r="157" spans="1:10" x14ac:dyDescent="0.25">
      <c r="A157" s="42"/>
      <c r="B157" s="42"/>
      <c r="C157" s="2" t="s">
        <v>68</v>
      </c>
      <c r="D157" s="15"/>
      <c r="E157" s="15"/>
      <c r="F157" s="20"/>
      <c r="G157" s="20"/>
      <c r="H157" s="20"/>
      <c r="I157" s="15"/>
      <c r="J157" s="15"/>
    </row>
    <row r="158" spans="1:10" x14ac:dyDescent="0.25">
      <c r="A158" s="40" t="s">
        <v>98</v>
      </c>
      <c r="B158" s="47" t="s">
        <v>43</v>
      </c>
      <c r="C158" s="2" t="s">
        <v>66</v>
      </c>
      <c r="D158" s="15">
        <f>SUM(D159:D160)</f>
        <v>0</v>
      </c>
      <c r="E158" s="15">
        <f t="shared" ref="E158" si="82">SUM(E159:E160)</f>
        <v>0</v>
      </c>
      <c r="F158" s="20">
        <f t="shared" ref="F158" si="83">SUM(F159:F160)</f>
        <v>0</v>
      </c>
      <c r="G158" s="20">
        <f t="shared" ref="G158" si="84">SUM(G159:G160)</f>
        <v>0</v>
      </c>
      <c r="H158" s="20">
        <f t="shared" ref="H158" si="85">SUM(H159:H160)</f>
        <v>0</v>
      </c>
      <c r="I158" s="15">
        <f t="shared" ref="I158" si="86">SUM(I159:I160)</f>
        <v>0</v>
      </c>
      <c r="J158" s="15">
        <f t="shared" ref="J158" si="87">SUM(J159:J160)</f>
        <v>0</v>
      </c>
    </row>
    <row r="159" spans="1:10" x14ac:dyDescent="0.25">
      <c r="A159" s="41"/>
      <c r="B159" s="47"/>
      <c r="C159" s="2" t="s">
        <v>67</v>
      </c>
      <c r="D159" s="15"/>
      <c r="E159" s="15"/>
      <c r="F159" s="20"/>
      <c r="G159" s="20"/>
      <c r="H159" s="20"/>
      <c r="I159" s="15"/>
      <c r="J159" s="15"/>
    </row>
    <row r="160" spans="1:10" x14ac:dyDescent="0.25">
      <c r="A160" s="42"/>
      <c r="B160" s="47"/>
      <c r="C160" s="2" t="s">
        <v>68</v>
      </c>
      <c r="D160" s="15"/>
      <c r="E160" s="15"/>
      <c r="F160" s="20"/>
      <c r="G160" s="20"/>
      <c r="H160" s="20"/>
      <c r="I160" s="15"/>
      <c r="J160" s="15"/>
    </row>
    <row r="161" spans="1:10" ht="51" customHeight="1" x14ac:dyDescent="0.25">
      <c r="A161" s="40" t="s">
        <v>99</v>
      </c>
      <c r="B161" s="47" t="s">
        <v>44</v>
      </c>
      <c r="C161" s="2" t="s">
        <v>66</v>
      </c>
      <c r="D161" s="15">
        <f>SUM(D162:D163)</f>
        <v>192</v>
      </c>
      <c r="E161" s="15">
        <f t="shared" ref="E161" si="88">SUM(E162:E163)</f>
        <v>227.3</v>
      </c>
      <c r="F161" s="20">
        <f t="shared" ref="F161" si="89">SUM(F162:F163)</f>
        <v>0</v>
      </c>
      <c r="G161" s="20">
        <f t="shared" ref="G161" si="90">SUM(G162:G163)</f>
        <v>7</v>
      </c>
      <c r="H161" s="20">
        <f t="shared" ref="H161" si="91">SUM(H162:H163)</f>
        <v>0</v>
      </c>
      <c r="I161" s="15">
        <f t="shared" ref="I161" si="92">SUM(I162:I163)</f>
        <v>0</v>
      </c>
      <c r="J161" s="15">
        <f t="shared" ref="J161" si="93">SUM(J162:J163)</f>
        <v>0</v>
      </c>
    </row>
    <row r="162" spans="1:10" ht="51" customHeight="1" x14ac:dyDescent="0.25">
      <c r="A162" s="41"/>
      <c r="B162" s="47"/>
      <c r="C162" s="2" t="s">
        <v>67</v>
      </c>
      <c r="D162" s="15">
        <v>192</v>
      </c>
      <c r="E162" s="15">
        <v>227.3</v>
      </c>
      <c r="F162" s="20">
        <v>0</v>
      </c>
      <c r="G162" s="20">
        <v>7</v>
      </c>
      <c r="H162" s="20">
        <v>0</v>
      </c>
      <c r="I162" s="15">
        <v>0</v>
      </c>
      <c r="J162" s="15">
        <v>0</v>
      </c>
    </row>
    <row r="163" spans="1:10" ht="51" customHeight="1" x14ac:dyDescent="0.25">
      <c r="A163" s="42"/>
      <c r="B163" s="47"/>
      <c r="C163" s="2" t="s">
        <v>68</v>
      </c>
      <c r="D163" s="15"/>
      <c r="E163" s="15"/>
      <c r="F163" s="20"/>
      <c r="G163" s="20"/>
      <c r="H163" s="20"/>
      <c r="I163" s="15"/>
      <c r="J163" s="15"/>
    </row>
    <row r="164" spans="1:10" ht="51" customHeight="1" x14ac:dyDescent="0.25">
      <c r="A164" s="40" t="s">
        <v>112</v>
      </c>
      <c r="B164" s="47" t="s">
        <v>113</v>
      </c>
      <c r="C164" s="2" t="s">
        <v>66</v>
      </c>
      <c r="D164" s="15">
        <f>SUM(D165:D166)</f>
        <v>0</v>
      </c>
      <c r="E164" s="15">
        <f t="shared" ref="E164:J164" si="94">SUM(E165:E166)</f>
        <v>0</v>
      </c>
      <c r="F164" s="20">
        <f t="shared" si="94"/>
        <v>169.04499999999999</v>
      </c>
      <c r="G164" s="20">
        <f t="shared" si="94"/>
        <v>38</v>
      </c>
      <c r="H164" s="20">
        <f t="shared" si="94"/>
        <v>70</v>
      </c>
      <c r="I164" s="15">
        <f t="shared" si="94"/>
        <v>0</v>
      </c>
      <c r="J164" s="15">
        <f t="shared" si="94"/>
        <v>0</v>
      </c>
    </row>
    <row r="165" spans="1:10" ht="51" customHeight="1" x14ac:dyDescent="0.25">
      <c r="A165" s="41"/>
      <c r="B165" s="47"/>
      <c r="C165" s="2" t="s">
        <v>67</v>
      </c>
      <c r="D165" s="15">
        <v>0</v>
      </c>
      <c r="E165" s="15">
        <v>0</v>
      </c>
      <c r="F165" s="20">
        <v>169.04499999999999</v>
      </c>
      <c r="G165" s="20">
        <v>38</v>
      </c>
      <c r="H165" s="20">
        <v>70</v>
      </c>
      <c r="I165" s="15">
        <v>0</v>
      </c>
      <c r="J165" s="15">
        <v>0</v>
      </c>
    </row>
    <row r="166" spans="1:10" ht="51" customHeight="1" x14ac:dyDescent="0.25">
      <c r="A166" s="42"/>
      <c r="B166" s="47"/>
      <c r="C166" s="2" t="s">
        <v>68</v>
      </c>
      <c r="D166" s="15"/>
      <c r="E166" s="15"/>
      <c r="F166" s="20"/>
      <c r="G166" s="20"/>
      <c r="H166" s="20"/>
      <c r="I166" s="15"/>
      <c r="J166" s="15"/>
    </row>
    <row r="167" spans="1:10" ht="19.95" customHeight="1" x14ac:dyDescent="0.25">
      <c r="A167" s="49" t="s">
        <v>100</v>
      </c>
      <c r="B167" s="49" t="s">
        <v>133</v>
      </c>
      <c r="C167" s="2" t="s">
        <v>66</v>
      </c>
      <c r="D167" s="15">
        <f>SUM(D168:D169)</f>
        <v>1328.2</v>
      </c>
      <c r="E167" s="15">
        <f t="shared" ref="E167" si="95">SUM(E168:E169)</f>
        <v>761.1</v>
      </c>
      <c r="F167" s="20">
        <f t="shared" ref="F167" si="96">SUM(F168:F169)</f>
        <v>761.1</v>
      </c>
      <c r="G167" s="20">
        <f t="shared" ref="G167" si="97">SUM(G168:G169)</f>
        <v>977.83600000000001</v>
      </c>
      <c r="H167" s="20">
        <f t="shared" ref="H167" si="98">SUM(H168:H169)</f>
        <v>1060.9580000000001</v>
      </c>
      <c r="I167" s="15">
        <f t="shared" ref="I167" si="99">SUM(I168:I169)</f>
        <v>253.7</v>
      </c>
      <c r="J167" s="15">
        <f t="shared" ref="J167" si="100">SUM(J168:J169)</f>
        <v>0</v>
      </c>
    </row>
    <row r="168" spans="1:10" ht="19.95" customHeight="1" x14ac:dyDescent="0.25">
      <c r="A168" s="50"/>
      <c r="B168" s="50"/>
      <c r="C168" s="2" t="s">
        <v>67</v>
      </c>
      <c r="D168" s="15">
        <v>1328.2</v>
      </c>
      <c r="E168" s="15">
        <v>761.1</v>
      </c>
      <c r="F168" s="20">
        <v>761.1</v>
      </c>
      <c r="G168" s="20">
        <v>253.7</v>
      </c>
      <c r="H168" s="20">
        <v>393.74900000000002</v>
      </c>
      <c r="I168" s="15">
        <v>253.7</v>
      </c>
      <c r="J168" s="15">
        <v>0</v>
      </c>
    </row>
    <row r="169" spans="1:10" ht="19.95" customHeight="1" x14ac:dyDescent="0.25">
      <c r="A169" s="50"/>
      <c r="B169" s="51"/>
      <c r="C169" s="2" t="s">
        <v>68</v>
      </c>
      <c r="D169" s="15">
        <v>0</v>
      </c>
      <c r="E169" s="15">
        <v>0</v>
      </c>
      <c r="F169" s="20">
        <v>0</v>
      </c>
      <c r="G169" s="20">
        <v>724.13599999999997</v>
      </c>
      <c r="H169" s="20">
        <v>667.20899999999995</v>
      </c>
      <c r="I169" s="15">
        <v>0</v>
      </c>
      <c r="J169" s="15">
        <v>0</v>
      </c>
    </row>
    <row r="170" spans="1:10" ht="19.95" customHeight="1" x14ac:dyDescent="0.25">
      <c r="A170" s="50"/>
      <c r="B170" s="49" t="s">
        <v>45</v>
      </c>
      <c r="C170" s="2" t="s">
        <v>66</v>
      </c>
      <c r="D170" s="15">
        <f>SUM(D171:D172)</f>
        <v>240</v>
      </c>
      <c r="E170" s="15">
        <f t="shared" ref="E170" si="101">SUM(E171:E172)</f>
        <v>461.7</v>
      </c>
      <c r="F170" s="20">
        <f t="shared" ref="F170" si="102">SUM(F171:F172)</f>
        <v>608.58500000000004</v>
      </c>
      <c r="G170" s="20">
        <f t="shared" ref="G170" si="103">SUM(G171:G172)</f>
        <v>0</v>
      </c>
      <c r="H170" s="20">
        <f t="shared" ref="H170" si="104">SUM(H171:H172)</f>
        <v>0</v>
      </c>
      <c r="I170" s="15">
        <f t="shared" ref="I170" si="105">SUM(I171:I172)</f>
        <v>0</v>
      </c>
      <c r="J170" s="15">
        <f t="shared" ref="J170" si="106">SUM(J171:J172)</f>
        <v>0</v>
      </c>
    </row>
    <row r="171" spans="1:10" ht="19.95" customHeight="1" x14ac:dyDescent="0.25">
      <c r="A171" s="50"/>
      <c r="B171" s="50"/>
      <c r="C171" s="2" t="s">
        <v>67</v>
      </c>
      <c r="D171" s="15"/>
      <c r="E171" s="15"/>
      <c r="F171" s="20"/>
      <c r="G171" s="20"/>
      <c r="H171" s="20"/>
      <c r="I171" s="15"/>
      <c r="J171" s="15"/>
    </row>
    <row r="172" spans="1:10" ht="19.95" customHeight="1" x14ac:dyDescent="0.25">
      <c r="A172" s="50"/>
      <c r="B172" s="51"/>
      <c r="C172" s="2" t="s">
        <v>68</v>
      </c>
      <c r="D172" s="15">
        <v>240</v>
      </c>
      <c r="E172" s="15">
        <v>461.7</v>
      </c>
      <c r="F172" s="20">
        <v>608.58500000000004</v>
      </c>
      <c r="G172" s="20">
        <v>0</v>
      </c>
      <c r="H172" s="20">
        <v>0</v>
      </c>
      <c r="I172" s="15">
        <v>0</v>
      </c>
      <c r="J172" s="15">
        <v>0</v>
      </c>
    </row>
    <row r="173" spans="1:10" ht="30" customHeight="1" x14ac:dyDescent="0.25">
      <c r="A173" s="50"/>
      <c r="B173" s="48" t="s">
        <v>46</v>
      </c>
      <c r="C173" s="2" t="s">
        <v>66</v>
      </c>
      <c r="D173" s="15">
        <f>SUM(D174:D175)</f>
        <v>770.9</v>
      </c>
      <c r="E173" s="15">
        <f t="shared" ref="E173" si="107">SUM(E174:E175)</f>
        <v>745.9</v>
      </c>
      <c r="F173" s="20">
        <f t="shared" ref="F173" si="108">SUM(F174:F175)</f>
        <v>885.61400000000003</v>
      </c>
      <c r="G173" s="20">
        <f t="shared" ref="G173" si="109">SUM(G174:G175)</f>
        <v>0</v>
      </c>
      <c r="H173" s="20">
        <f t="shared" ref="H173" si="110">SUM(H174:H175)</f>
        <v>0</v>
      </c>
      <c r="I173" s="15">
        <f t="shared" ref="I173" si="111">SUM(I174:I175)</f>
        <v>0</v>
      </c>
      <c r="J173" s="15">
        <f t="shared" ref="J173" si="112">SUM(J174:J175)</f>
        <v>0</v>
      </c>
    </row>
    <row r="174" spans="1:10" ht="30" customHeight="1" x14ac:dyDescent="0.25">
      <c r="A174" s="50"/>
      <c r="B174" s="48"/>
      <c r="C174" s="2" t="s">
        <v>67</v>
      </c>
      <c r="D174" s="15"/>
      <c r="E174" s="15"/>
      <c r="F174" s="20"/>
      <c r="G174" s="20"/>
      <c r="H174" s="20"/>
      <c r="I174" s="15"/>
      <c r="J174" s="15"/>
    </row>
    <row r="175" spans="1:10" ht="30" customHeight="1" x14ac:dyDescent="0.25">
      <c r="A175" s="51"/>
      <c r="B175" s="48"/>
      <c r="C175" s="2" t="s">
        <v>68</v>
      </c>
      <c r="D175" s="15">
        <v>770.9</v>
      </c>
      <c r="E175" s="15">
        <v>745.9</v>
      </c>
      <c r="F175" s="20">
        <v>885.61400000000003</v>
      </c>
      <c r="G175" s="20">
        <v>0</v>
      </c>
      <c r="H175" s="20">
        <v>0</v>
      </c>
      <c r="I175" s="15">
        <v>0</v>
      </c>
      <c r="J175" s="15">
        <v>0</v>
      </c>
    </row>
    <row r="176" spans="1:10" x14ac:dyDescent="0.25">
      <c r="A176" s="49" t="s">
        <v>101</v>
      </c>
      <c r="B176" s="48" t="s">
        <v>47</v>
      </c>
      <c r="C176" s="13" t="s">
        <v>66</v>
      </c>
      <c r="D176" s="16">
        <f>SUM(D177:D178)</f>
        <v>19814.099999999999</v>
      </c>
      <c r="E176" s="16">
        <f t="shared" ref="E176" si="113">SUM(E177:E178)</f>
        <v>19109.900000000001</v>
      </c>
      <c r="F176" s="20">
        <f t="shared" ref="F176" si="114">SUM(F177:F178)</f>
        <v>14598.933999999999</v>
      </c>
      <c r="G176" s="20">
        <f t="shared" ref="G176" si="115">SUM(G177:G178)</f>
        <v>15189.698</v>
      </c>
      <c r="H176" s="20">
        <f t="shared" ref="H176" si="116">SUM(H177:H178)</f>
        <v>18760.788</v>
      </c>
      <c r="I176" s="16">
        <f t="shared" ref="I176" si="117">SUM(I177:I178)</f>
        <v>22213.534</v>
      </c>
      <c r="J176" s="16">
        <f t="shared" ref="J176" si="118">SUM(J177:J178)</f>
        <v>22213.534</v>
      </c>
    </row>
    <row r="177" spans="1:10" x14ac:dyDescent="0.25">
      <c r="A177" s="50"/>
      <c r="B177" s="48"/>
      <c r="C177" s="13" t="s">
        <v>67</v>
      </c>
      <c r="D177" s="16">
        <v>19814.099999999999</v>
      </c>
      <c r="E177" s="16">
        <v>19109.900000000001</v>
      </c>
      <c r="F177" s="20">
        <v>14598.933999999999</v>
      </c>
      <c r="G177" s="20">
        <f>15066.1-126.082+30+85+17.58+117.1</f>
        <v>15189.698</v>
      </c>
      <c r="H177" s="20">
        <v>18760.788</v>
      </c>
      <c r="I177" s="16">
        <v>22213.534</v>
      </c>
      <c r="J177" s="16">
        <v>22213.534</v>
      </c>
    </row>
    <row r="178" spans="1:10" x14ac:dyDescent="0.25">
      <c r="A178" s="50"/>
      <c r="B178" s="48"/>
      <c r="C178" s="13" t="s">
        <v>68</v>
      </c>
      <c r="D178" s="16"/>
      <c r="E178" s="16"/>
      <c r="F178" s="20"/>
      <c r="G178" s="20"/>
      <c r="H178" s="20"/>
      <c r="I178" s="16"/>
      <c r="J178" s="16"/>
    </row>
    <row r="179" spans="1:10" ht="19.649999999999999" customHeight="1" x14ac:dyDescent="0.25">
      <c r="A179" s="50"/>
      <c r="B179" s="49" t="s">
        <v>134</v>
      </c>
      <c r="C179" s="13" t="s">
        <v>66</v>
      </c>
      <c r="D179" s="16">
        <f>SUM(D180:D181)</f>
        <v>0</v>
      </c>
      <c r="E179" s="16">
        <f t="shared" ref="E179:J179" si="119">SUM(E180:E181)</f>
        <v>0</v>
      </c>
      <c r="F179" s="20">
        <f t="shared" si="119"/>
        <v>0</v>
      </c>
      <c r="G179" s="20">
        <f t="shared" si="119"/>
        <v>363.43</v>
      </c>
      <c r="H179" s="20">
        <f t="shared" si="119"/>
        <v>796.35000000000014</v>
      </c>
      <c r="I179" s="16">
        <f t="shared" si="119"/>
        <v>0</v>
      </c>
      <c r="J179" s="16">
        <f t="shared" si="119"/>
        <v>0</v>
      </c>
    </row>
    <row r="180" spans="1:10" ht="19.649999999999999" customHeight="1" x14ac:dyDescent="0.25">
      <c r="A180" s="50"/>
      <c r="B180" s="50"/>
      <c r="C180" s="13" t="s">
        <v>67</v>
      </c>
      <c r="D180" s="16">
        <v>0</v>
      </c>
      <c r="E180" s="16">
        <v>0</v>
      </c>
      <c r="F180" s="20">
        <v>0</v>
      </c>
      <c r="G180" s="20">
        <v>3.63</v>
      </c>
      <c r="H180" s="20">
        <f>10.815+0.755</f>
        <v>11.57</v>
      </c>
      <c r="I180" s="16">
        <v>0</v>
      </c>
      <c r="J180" s="16">
        <v>0</v>
      </c>
    </row>
    <row r="181" spans="1:10" ht="19.649999999999999" customHeight="1" x14ac:dyDescent="0.25">
      <c r="A181" s="51"/>
      <c r="B181" s="51"/>
      <c r="C181" s="13" t="s">
        <v>68</v>
      </c>
      <c r="D181" s="16">
        <v>0</v>
      </c>
      <c r="E181" s="16">
        <v>0</v>
      </c>
      <c r="F181" s="20">
        <v>0</v>
      </c>
      <c r="G181" s="20">
        <v>359.8</v>
      </c>
      <c r="H181" s="20">
        <f>710.248+74.532</f>
        <v>784.78000000000009</v>
      </c>
      <c r="I181" s="16">
        <v>0</v>
      </c>
      <c r="J181" s="16">
        <v>0</v>
      </c>
    </row>
    <row r="182" spans="1:10" x14ac:dyDescent="0.25">
      <c r="A182" s="40" t="s">
        <v>102</v>
      </c>
      <c r="B182" s="40" t="s">
        <v>48</v>
      </c>
      <c r="C182" s="2" t="s">
        <v>66</v>
      </c>
      <c r="D182" s="15">
        <f>SUM(D183:D184)</f>
        <v>0</v>
      </c>
      <c r="E182" s="15">
        <f t="shared" ref="E182" si="120">SUM(E183:E184)</f>
        <v>1046</v>
      </c>
      <c r="F182" s="20">
        <f t="shared" ref="F182" si="121">SUM(F183:F184)</f>
        <v>0</v>
      </c>
      <c r="G182" s="20">
        <f t="shared" ref="G182" si="122">SUM(G183:G184)</f>
        <v>0</v>
      </c>
      <c r="H182" s="20">
        <f t="shared" ref="H182" si="123">SUM(H183:H184)</f>
        <v>0</v>
      </c>
      <c r="I182" s="15">
        <f t="shared" ref="I182" si="124">SUM(I183:I184)</f>
        <v>0</v>
      </c>
      <c r="J182" s="15">
        <f t="shared" ref="J182" si="125">SUM(J183:J184)</f>
        <v>0</v>
      </c>
    </row>
    <row r="183" spans="1:10" x14ac:dyDescent="0.25">
      <c r="A183" s="41"/>
      <c r="B183" s="41"/>
      <c r="C183" s="2" t="s">
        <v>67</v>
      </c>
      <c r="D183" s="15">
        <v>0</v>
      </c>
      <c r="E183" s="15">
        <v>1046</v>
      </c>
      <c r="F183" s="20">
        <v>0</v>
      </c>
      <c r="G183" s="20">
        <v>0</v>
      </c>
      <c r="H183" s="20">
        <v>0</v>
      </c>
      <c r="I183" s="15">
        <v>0</v>
      </c>
      <c r="J183" s="15">
        <v>0</v>
      </c>
    </row>
    <row r="184" spans="1:10" x14ac:dyDescent="0.25">
      <c r="A184" s="42"/>
      <c r="B184" s="42"/>
      <c r="C184" s="2" t="s">
        <v>68</v>
      </c>
      <c r="D184" s="15"/>
      <c r="E184" s="15"/>
      <c r="F184" s="20"/>
      <c r="G184" s="20"/>
      <c r="H184" s="20"/>
      <c r="I184" s="15"/>
      <c r="J184" s="15"/>
    </row>
    <row r="185" spans="1:10" x14ac:dyDescent="0.25">
      <c r="A185" s="40" t="s">
        <v>103</v>
      </c>
      <c r="B185" s="40" t="s">
        <v>49</v>
      </c>
      <c r="C185" s="2" t="s">
        <v>66</v>
      </c>
      <c r="D185" s="15">
        <f>SUM(D186:D187)</f>
        <v>115</v>
      </c>
      <c r="E185" s="15">
        <f t="shared" ref="E185" si="126">SUM(E186:E187)</f>
        <v>75</v>
      </c>
      <c r="F185" s="20">
        <f t="shared" ref="F185" si="127">SUM(F186:F187)</f>
        <v>125</v>
      </c>
      <c r="G185" s="20">
        <f t="shared" ref="G185" si="128">SUM(G186:G187)</f>
        <v>300</v>
      </c>
      <c r="H185" s="20">
        <f t="shared" ref="H185" si="129">SUM(H186:H187)</f>
        <v>120</v>
      </c>
      <c r="I185" s="15">
        <f t="shared" ref="I185" si="130">SUM(I186:I187)</f>
        <v>0</v>
      </c>
      <c r="J185" s="15">
        <f t="shared" ref="J185" si="131">SUM(J186:J187)</f>
        <v>0</v>
      </c>
    </row>
    <row r="186" spans="1:10" x14ac:dyDescent="0.25">
      <c r="A186" s="41"/>
      <c r="B186" s="41"/>
      <c r="C186" s="2" t="s">
        <v>67</v>
      </c>
      <c r="D186" s="15">
        <v>115</v>
      </c>
      <c r="E186" s="15">
        <v>75</v>
      </c>
      <c r="F186" s="20">
        <f>140-15</f>
        <v>125</v>
      </c>
      <c r="G186" s="20">
        <v>300</v>
      </c>
      <c r="H186" s="20">
        <v>120</v>
      </c>
      <c r="I186" s="15">
        <v>0</v>
      </c>
      <c r="J186" s="15">
        <v>0</v>
      </c>
    </row>
    <row r="187" spans="1:10" x14ac:dyDescent="0.25">
      <c r="A187" s="42"/>
      <c r="B187" s="42"/>
      <c r="C187" s="2" t="s">
        <v>68</v>
      </c>
      <c r="D187" s="15"/>
      <c r="E187" s="15"/>
      <c r="F187" s="20"/>
      <c r="G187" s="20"/>
      <c r="H187" s="20"/>
      <c r="I187" s="15"/>
      <c r="J187" s="15"/>
    </row>
    <row r="188" spans="1:10" x14ac:dyDescent="0.25">
      <c r="A188" s="40" t="s">
        <v>104</v>
      </c>
      <c r="B188" s="47" t="s">
        <v>50</v>
      </c>
      <c r="C188" s="2" t="s">
        <v>66</v>
      </c>
      <c r="D188" s="15">
        <f>SUM(D189:D190)</f>
        <v>179.2</v>
      </c>
      <c r="E188" s="15">
        <f t="shared" ref="E188" si="132">SUM(E189:E190)</f>
        <v>0</v>
      </c>
      <c r="F188" s="20">
        <f t="shared" ref="F188" si="133">SUM(F189:F190)</f>
        <v>111.669</v>
      </c>
      <c r="G188" s="20">
        <f t="shared" ref="G188" si="134">SUM(G189:G190)</f>
        <v>147.81</v>
      </c>
      <c r="H188" s="20">
        <f t="shared" ref="H188" si="135">SUM(H189:H190)</f>
        <v>0</v>
      </c>
      <c r="I188" s="15">
        <f t="shared" ref="I188" si="136">SUM(I189:I190)</f>
        <v>0</v>
      </c>
      <c r="J188" s="15">
        <f t="shared" ref="J188" si="137">SUM(J189:J190)</f>
        <v>0</v>
      </c>
    </row>
    <row r="189" spans="1:10" x14ac:dyDescent="0.25">
      <c r="A189" s="41"/>
      <c r="B189" s="47"/>
      <c r="C189" s="2" t="s">
        <v>67</v>
      </c>
      <c r="D189" s="15">
        <v>179.2</v>
      </c>
      <c r="E189" s="15">
        <v>0</v>
      </c>
      <c r="F189" s="20">
        <v>111.669</v>
      </c>
      <c r="G189" s="20">
        <f>100+60-12.19</f>
        <v>147.81</v>
      </c>
      <c r="H189" s="20">
        <v>0</v>
      </c>
      <c r="I189" s="15">
        <v>0</v>
      </c>
      <c r="J189" s="15">
        <v>0</v>
      </c>
    </row>
    <row r="190" spans="1:10" x14ac:dyDescent="0.25">
      <c r="A190" s="42"/>
      <c r="B190" s="47"/>
      <c r="C190" s="2" t="s">
        <v>68</v>
      </c>
      <c r="D190" s="15"/>
      <c r="E190" s="15"/>
      <c r="F190" s="20"/>
      <c r="G190" s="20"/>
      <c r="H190" s="20"/>
      <c r="I190" s="15"/>
      <c r="J190" s="15"/>
    </row>
    <row r="191" spans="1:10" ht="30" customHeight="1" x14ac:dyDescent="0.25">
      <c r="A191" s="67" t="s">
        <v>105</v>
      </c>
      <c r="B191" s="40" t="s">
        <v>51</v>
      </c>
      <c r="C191" s="2" t="s">
        <v>66</v>
      </c>
      <c r="D191" s="15">
        <f>SUM(D192:D193)</f>
        <v>290.5</v>
      </c>
      <c r="E191" s="15">
        <f t="shared" ref="E191" si="138">SUM(E192:E193)</f>
        <v>0</v>
      </c>
      <c r="F191" s="20">
        <f t="shared" ref="F191" si="139">SUM(F192:F193)</f>
        <v>0</v>
      </c>
      <c r="G191" s="20">
        <f t="shared" ref="G191" si="140">SUM(G192:G193)</f>
        <v>0</v>
      </c>
      <c r="H191" s="20">
        <f t="shared" ref="H191" si="141">SUM(H192:H193)</f>
        <v>0</v>
      </c>
      <c r="I191" s="15">
        <f t="shared" ref="I191" si="142">SUM(I192:I193)</f>
        <v>0</v>
      </c>
      <c r="J191" s="15">
        <f t="shared" ref="J191" si="143">SUM(J192:J193)</f>
        <v>0</v>
      </c>
    </row>
    <row r="192" spans="1:10" ht="30" customHeight="1" x14ac:dyDescent="0.25">
      <c r="A192" s="68"/>
      <c r="B192" s="41"/>
      <c r="C192" s="2" t="s">
        <v>67</v>
      </c>
      <c r="D192" s="15">
        <v>290.5</v>
      </c>
      <c r="E192" s="15">
        <v>0</v>
      </c>
      <c r="F192" s="20">
        <v>0</v>
      </c>
      <c r="G192" s="20">
        <v>0</v>
      </c>
      <c r="H192" s="20">
        <v>0</v>
      </c>
      <c r="I192" s="15">
        <v>0</v>
      </c>
      <c r="J192" s="15">
        <v>0</v>
      </c>
    </row>
    <row r="193" spans="1:10" ht="30" customHeight="1" x14ac:dyDescent="0.25">
      <c r="A193" s="68"/>
      <c r="B193" s="42"/>
      <c r="C193" s="2" t="s">
        <v>68</v>
      </c>
      <c r="D193" s="15"/>
      <c r="E193" s="15"/>
      <c r="F193" s="20"/>
      <c r="G193" s="20"/>
      <c r="H193" s="20"/>
      <c r="I193" s="15"/>
      <c r="J193" s="15"/>
    </row>
    <row r="194" spans="1:10" ht="30" customHeight="1" x14ac:dyDescent="0.25">
      <c r="A194" s="68"/>
      <c r="B194" s="40" t="s">
        <v>52</v>
      </c>
      <c r="C194" s="2" t="s">
        <v>66</v>
      </c>
      <c r="D194" s="15">
        <f>SUM(D195:D196)</f>
        <v>1335.5</v>
      </c>
      <c r="E194" s="15">
        <f t="shared" ref="E194" si="144">SUM(E195:E196)</f>
        <v>0</v>
      </c>
      <c r="F194" s="20">
        <f t="shared" ref="F194" si="145">SUM(F195:F196)</f>
        <v>0</v>
      </c>
      <c r="G194" s="20">
        <f t="shared" ref="G194" si="146">SUM(G195:G196)</f>
        <v>0</v>
      </c>
      <c r="H194" s="20">
        <f t="shared" ref="H194" si="147">SUM(H195:H196)</f>
        <v>0</v>
      </c>
      <c r="I194" s="15">
        <f t="shared" ref="I194" si="148">SUM(I195:I196)</f>
        <v>0</v>
      </c>
      <c r="J194" s="15">
        <f t="shared" ref="J194" si="149">SUM(J195:J196)</f>
        <v>0</v>
      </c>
    </row>
    <row r="195" spans="1:10" ht="25.2" customHeight="1" x14ac:dyDescent="0.25">
      <c r="A195" s="68"/>
      <c r="B195" s="41"/>
      <c r="C195" s="2" t="s">
        <v>67</v>
      </c>
      <c r="D195" s="15"/>
      <c r="E195" s="15"/>
      <c r="F195" s="20"/>
      <c r="G195" s="29"/>
      <c r="H195" s="20"/>
      <c r="I195" s="15"/>
      <c r="J195" s="15"/>
    </row>
    <row r="196" spans="1:10" ht="25.2" customHeight="1" x14ac:dyDescent="0.25">
      <c r="A196" s="69"/>
      <c r="B196" s="42"/>
      <c r="C196" s="2" t="s">
        <v>68</v>
      </c>
      <c r="D196" s="15">
        <v>1335.5</v>
      </c>
      <c r="E196" s="15">
        <v>0</v>
      </c>
      <c r="F196" s="20">
        <v>0</v>
      </c>
      <c r="G196" s="20">
        <v>0</v>
      </c>
      <c r="H196" s="20">
        <v>0</v>
      </c>
      <c r="I196" s="15">
        <v>0</v>
      </c>
      <c r="J196" s="15">
        <v>0</v>
      </c>
    </row>
    <row r="197" spans="1:10" x14ac:dyDescent="0.25">
      <c r="A197" s="70" t="s">
        <v>124</v>
      </c>
      <c r="B197" s="40" t="s">
        <v>120</v>
      </c>
      <c r="C197" s="2" t="s">
        <v>66</v>
      </c>
      <c r="D197" s="15">
        <f>SUM(D198:D199)</f>
        <v>0</v>
      </c>
      <c r="E197" s="15">
        <f t="shared" ref="E197:J197" si="150">SUM(E198:E199)</f>
        <v>0</v>
      </c>
      <c r="F197" s="20">
        <f t="shared" si="150"/>
        <v>66.085000000000008</v>
      </c>
      <c r="G197" s="20">
        <f t="shared" si="150"/>
        <v>10</v>
      </c>
      <c r="H197" s="20">
        <f t="shared" si="150"/>
        <v>0</v>
      </c>
      <c r="I197" s="15">
        <f t="shared" si="150"/>
        <v>0</v>
      </c>
      <c r="J197" s="15">
        <f t="shared" si="150"/>
        <v>0</v>
      </c>
    </row>
    <row r="198" spans="1:10" x14ac:dyDescent="0.25">
      <c r="A198" s="71"/>
      <c r="B198" s="41"/>
      <c r="C198" s="2" t="s">
        <v>67</v>
      </c>
      <c r="D198" s="15">
        <v>0</v>
      </c>
      <c r="E198" s="15">
        <v>0</v>
      </c>
      <c r="F198" s="20">
        <f>11+55.085</f>
        <v>66.085000000000008</v>
      </c>
      <c r="G198" s="20">
        <v>10</v>
      </c>
      <c r="H198" s="20">
        <v>0</v>
      </c>
      <c r="I198" s="15">
        <v>0</v>
      </c>
      <c r="J198" s="15">
        <v>0</v>
      </c>
    </row>
    <row r="199" spans="1:10" x14ac:dyDescent="0.25">
      <c r="A199" s="72"/>
      <c r="B199" s="42"/>
      <c r="C199" s="2" t="s">
        <v>68</v>
      </c>
      <c r="D199" s="15"/>
      <c r="E199" s="15"/>
      <c r="F199" s="20"/>
      <c r="G199" s="20"/>
      <c r="H199" s="20"/>
      <c r="I199" s="15"/>
      <c r="J199" s="15"/>
    </row>
    <row r="200" spans="1:10" x14ac:dyDescent="0.25">
      <c r="A200" s="70" t="s">
        <v>125</v>
      </c>
      <c r="B200" s="40" t="s">
        <v>123</v>
      </c>
      <c r="C200" s="2" t="s">
        <v>66</v>
      </c>
      <c r="D200" s="15">
        <f>SUM(D201:D202)</f>
        <v>0</v>
      </c>
      <c r="E200" s="15">
        <f t="shared" ref="E200:J200" si="151">SUM(E201:E202)</f>
        <v>0</v>
      </c>
      <c r="F200" s="20">
        <f t="shared" si="151"/>
        <v>0</v>
      </c>
      <c r="G200" s="20">
        <f t="shared" si="151"/>
        <v>333.334</v>
      </c>
      <c r="H200" s="20">
        <f t="shared" si="151"/>
        <v>0</v>
      </c>
      <c r="I200" s="15">
        <f t="shared" si="151"/>
        <v>134</v>
      </c>
      <c r="J200" s="15">
        <f t="shared" si="151"/>
        <v>0</v>
      </c>
    </row>
    <row r="201" spans="1:10" x14ac:dyDescent="0.25">
      <c r="A201" s="71"/>
      <c r="B201" s="41"/>
      <c r="C201" s="2" t="s">
        <v>67</v>
      </c>
      <c r="D201" s="15">
        <v>0</v>
      </c>
      <c r="E201" s="15">
        <v>0</v>
      </c>
      <c r="F201" s="20">
        <v>0</v>
      </c>
      <c r="G201" s="20">
        <f>33.3+0.034</f>
        <v>33.333999999999996</v>
      </c>
      <c r="H201" s="20">
        <v>0</v>
      </c>
      <c r="I201" s="15">
        <v>134</v>
      </c>
      <c r="J201" s="15">
        <v>0</v>
      </c>
    </row>
    <row r="202" spans="1:10" x14ac:dyDescent="0.25">
      <c r="A202" s="72"/>
      <c r="B202" s="42"/>
      <c r="C202" s="2" t="s">
        <v>68</v>
      </c>
      <c r="D202" s="15">
        <v>0</v>
      </c>
      <c r="E202" s="15">
        <v>0</v>
      </c>
      <c r="F202" s="20">
        <v>0</v>
      </c>
      <c r="G202" s="20">
        <v>300</v>
      </c>
      <c r="H202" s="20">
        <v>0</v>
      </c>
      <c r="I202" s="15">
        <v>0</v>
      </c>
      <c r="J202" s="15">
        <v>0</v>
      </c>
    </row>
    <row r="203" spans="1:10" ht="19.95" customHeight="1" x14ac:dyDescent="0.25">
      <c r="A203" s="70" t="s">
        <v>128</v>
      </c>
      <c r="B203" s="40" t="s">
        <v>129</v>
      </c>
      <c r="C203" s="2" t="s">
        <v>66</v>
      </c>
      <c r="D203" s="15">
        <f>SUM(D204:D205)</f>
        <v>0</v>
      </c>
      <c r="E203" s="15">
        <f t="shared" ref="E203:J203" si="152">SUM(E204:E205)</f>
        <v>0</v>
      </c>
      <c r="F203" s="20">
        <f t="shared" si="152"/>
        <v>0</v>
      </c>
      <c r="G203" s="20">
        <f t="shared" si="152"/>
        <v>0</v>
      </c>
      <c r="H203" s="20">
        <f t="shared" si="152"/>
        <v>0</v>
      </c>
      <c r="I203" s="15">
        <f t="shared" si="152"/>
        <v>0</v>
      </c>
      <c r="J203" s="15">
        <f t="shared" si="152"/>
        <v>0</v>
      </c>
    </row>
    <row r="204" spans="1:10" ht="19.95" customHeight="1" x14ac:dyDescent="0.25">
      <c r="A204" s="71"/>
      <c r="B204" s="41"/>
      <c r="C204" s="2" t="s">
        <v>67</v>
      </c>
      <c r="D204" s="15">
        <v>0</v>
      </c>
      <c r="E204" s="15">
        <v>0</v>
      </c>
      <c r="F204" s="20">
        <v>0</v>
      </c>
      <c r="G204" s="20">
        <v>0</v>
      </c>
      <c r="H204" s="20">
        <v>0</v>
      </c>
      <c r="I204" s="15">
        <v>0</v>
      </c>
      <c r="J204" s="15">
        <v>0</v>
      </c>
    </row>
    <row r="205" spans="1:10" ht="19.95" customHeight="1" x14ac:dyDescent="0.25">
      <c r="A205" s="72"/>
      <c r="B205" s="42"/>
      <c r="C205" s="2" t="s">
        <v>68</v>
      </c>
      <c r="D205" s="15">
        <v>0</v>
      </c>
      <c r="E205" s="15">
        <v>0</v>
      </c>
      <c r="F205" s="20">
        <v>0</v>
      </c>
      <c r="G205" s="20">
        <v>0</v>
      </c>
      <c r="H205" s="20">
        <v>0</v>
      </c>
      <c r="I205" s="15">
        <v>0</v>
      </c>
      <c r="J205" s="15">
        <v>0</v>
      </c>
    </row>
    <row r="206" spans="1:10" s="23" customFormat="1" x14ac:dyDescent="0.25">
      <c r="A206" s="63" t="s">
        <v>53</v>
      </c>
      <c r="B206" s="66" t="s">
        <v>54</v>
      </c>
      <c r="C206" s="24" t="s">
        <v>66</v>
      </c>
      <c r="D206" s="21">
        <f>SUM(D207:D208)</f>
        <v>1415.6</v>
      </c>
      <c r="E206" s="21">
        <f t="shared" ref="E206" si="153">SUM(E207:E208)</f>
        <v>2186.5</v>
      </c>
      <c r="F206" s="21">
        <f t="shared" ref="F206" si="154">SUM(F207:F208)</f>
        <v>1687.817</v>
      </c>
      <c r="G206" s="21">
        <f t="shared" ref="G206" si="155">SUM(G207:G208)</f>
        <v>1917.652</v>
      </c>
      <c r="H206" s="21">
        <f>SUM(H207:H208)</f>
        <v>1798.085</v>
      </c>
      <c r="I206" s="21">
        <f t="shared" ref="I206" si="156">SUM(I207:I208)</f>
        <v>1327.15</v>
      </c>
      <c r="J206" s="21">
        <f t="shared" ref="J206" si="157">SUM(J207:J208)</f>
        <v>1170.5</v>
      </c>
    </row>
    <row r="207" spans="1:10" s="23" customFormat="1" x14ac:dyDescent="0.25">
      <c r="A207" s="64"/>
      <c r="B207" s="66"/>
      <c r="C207" s="24" t="s">
        <v>67</v>
      </c>
      <c r="D207" s="21">
        <f>D210+D213+D216</f>
        <v>707.8</v>
      </c>
      <c r="E207" s="21">
        <f t="shared" ref="E207:J207" si="158">E210+E213+E216</f>
        <v>1334.7</v>
      </c>
      <c r="F207" s="21">
        <f t="shared" si="158"/>
        <v>958.81700000000001</v>
      </c>
      <c r="G207" s="21">
        <f t="shared" si="158"/>
        <v>1199.4369999999999</v>
      </c>
      <c r="H207" s="21">
        <f>H210+H213+H216</f>
        <v>1134.9849999999999</v>
      </c>
      <c r="I207" s="21">
        <f t="shared" si="158"/>
        <v>624.85</v>
      </c>
      <c r="J207" s="21">
        <f t="shared" si="158"/>
        <v>468.2</v>
      </c>
    </row>
    <row r="208" spans="1:10" s="23" customFormat="1" x14ac:dyDescent="0.25">
      <c r="A208" s="65"/>
      <c r="B208" s="66"/>
      <c r="C208" s="24" t="s">
        <v>68</v>
      </c>
      <c r="D208" s="21">
        <f>D211+D214+D217</f>
        <v>707.8</v>
      </c>
      <c r="E208" s="21">
        <f t="shared" ref="E208:J208" si="159">E211+E214+E217</f>
        <v>851.8</v>
      </c>
      <c r="F208" s="21">
        <f t="shared" si="159"/>
        <v>729</v>
      </c>
      <c r="G208" s="21">
        <f t="shared" si="159"/>
        <v>718.21500000000003</v>
      </c>
      <c r="H208" s="21">
        <f t="shared" si="159"/>
        <v>663.1</v>
      </c>
      <c r="I208" s="21">
        <f t="shared" si="159"/>
        <v>702.3</v>
      </c>
      <c r="J208" s="21">
        <f t="shared" si="159"/>
        <v>702.3</v>
      </c>
    </row>
    <row r="209" spans="1:10" ht="13.95" customHeight="1" x14ac:dyDescent="0.25">
      <c r="A209" s="40" t="s">
        <v>106</v>
      </c>
      <c r="B209" s="40" t="s">
        <v>55</v>
      </c>
      <c r="C209" s="2" t="s">
        <v>66</v>
      </c>
      <c r="D209" s="15">
        <f>SUM(D210:D211)</f>
        <v>350</v>
      </c>
      <c r="E209" s="15">
        <f t="shared" ref="E209" si="160">SUM(E210:E211)</f>
        <v>660.7</v>
      </c>
      <c r="F209" s="20">
        <f t="shared" ref="F209" si="161">SUM(F210:F211)</f>
        <v>862.13499999999999</v>
      </c>
      <c r="G209" s="20">
        <f t="shared" ref="G209" si="162">SUM(G210:G211)</f>
        <v>986.79599999999994</v>
      </c>
      <c r="H209" s="20">
        <f>SUM(H210:H211)</f>
        <v>994.65</v>
      </c>
      <c r="I209" s="15">
        <f t="shared" ref="I209" si="163">SUM(I210:I211)</f>
        <v>468.2</v>
      </c>
      <c r="J209" s="15">
        <f t="shared" ref="J209" si="164">SUM(J210:J211)</f>
        <v>468.2</v>
      </c>
    </row>
    <row r="210" spans="1:10" x14ac:dyDescent="0.25">
      <c r="A210" s="41"/>
      <c r="B210" s="41"/>
      <c r="C210" s="2" t="s">
        <v>67</v>
      </c>
      <c r="D210" s="15">
        <v>350</v>
      </c>
      <c r="E210" s="15">
        <v>660.7</v>
      </c>
      <c r="F210" s="20">
        <v>862.13499999999999</v>
      </c>
      <c r="G210" s="20">
        <f>862+98.32-15.9+41.471+2.275-1.37</f>
        <v>986.79599999999994</v>
      </c>
      <c r="H210" s="20">
        <f>994.65</f>
        <v>994.65</v>
      </c>
      <c r="I210" s="15">
        <v>468.2</v>
      </c>
      <c r="J210" s="15">
        <v>468.2</v>
      </c>
    </row>
    <row r="211" spans="1:10" x14ac:dyDescent="0.25">
      <c r="A211" s="41"/>
      <c r="B211" s="42"/>
      <c r="C211" s="2" t="s">
        <v>68</v>
      </c>
      <c r="D211" s="15"/>
      <c r="E211" s="15"/>
      <c r="F211" s="20"/>
      <c r="G211" s="20"/>
      <c r="H211" s="20"/>
      <c r="I211" s="15"/>
      <c r="J211" s="15"/>
    </row>
    <row r="212" spans="1:10" x14ac:dyDescent="0.25">
      <c r="A212" s="41"/>
      <c r="B212" s="40" t="s">
        <v>137</v>
      </c>
      <c r="C212" s="2" t="s">
        <v>66</v>
      </c>
      <c r="D212" s="15">
        <f>SUM(D213:D214)</f>
        <v>707.8</v>
      </c>
      <c r="E212" s="15">
        <f t="shared" ref="E212" si="165">SUM(E213:E214)</f>
        <v>851.8</v>
      </c>
      <c r="F212" s="20">
        <f t="shared" ref="F212" si="166">SUM(F213:F214)</f>
        <v>729</v>
      </c>
      <c r="G212" s="20">
        <f t="shared" ref="G212" si="167">SUM(G213:G214)</f>
        <v>718.21500000000003</v>
      </c>
      <c r="H212" s="20">
        <f t="shared" ref="H212" si="168">SUM(H213:H214)</f>
        <v>663.1</v>
      </c>
      <c r="I212" s="15">
        <f t="shared" ref="I212" si="169">SUM(I213:I214)</f>
        <v>702.3</v>
      </c>
      <c r="J212" s="15">
        <f t="shared" ref="J212" si="170">SUM(J213:J214)</f>
        <v>702.3</v>
      </c>
    </row>
    <row r="213" spans="1:10" x14ac:dyDescent="0.25">
      <c r="A213" s="41"/>
      <c r="B213" s="41"/>
      <c r="C213" s="2" t="s">
        <v>67</v>
      </c>
      <c r="D213" s="15"/>
      <c r="E213" s="15"/>
      <c r="F213" s="20"/>
      <c r="G213" s="20"/>
      <c r="H213" s="20"/>
      <c r="I213" s="15"/>
      <c r="J213" s="15"/>
    </row>
    <row r="214" spans="1:10" x14ac:dyDescent="0.25">
      <c r="A214" s="42"/>
      <c r="B214" s="42"/>
      <c r="C214" s="2" t="s">
        <v>68</v>
      </c>
      <c r="D214" s="15">
        <v>707.8</v>
      </c>
      <c r="E214" s="15">
        <v>851.8</v>
      </c>
      <c r="F214" s="20">
        <v>729</v>
      </c>
      <c r="G214" s="20">
        <f>715.9-142.4+144.715</f>
        <v>718.21500000000003</v>
      </c>
      <c r="H214" s="20">
        <f>663.1</f>
        <v>663.1</v>
      </c>
      <c r="I214" s="15">
        <v>702.3</v>
      </c>
      <c r="J214" s="15">
        <v>702.3</v>
      </c>
    </row>
    <row r="215" spans="1:10" x14ac:dyDescent="0.25">
      <c r="A215" s="40" t="s">
        <v>107</v>
      </c>
      <c r="B215" s="40" t="s">
        <v>56</v>
      </c>
      <c r="C215" s="2" t="s">
        <v>66</v>
      </c>
      <c r="D215" s="15">
        <f>SUM(D216:D217)</f>
        <v>357.8</v>
      </c>
      <c r="E215" s="15">
        <f t="shared" ref="E215" si="171">SUM(E216:E217)</f>
        <v>674</v>
      </c>
      <c r="F215" s="20">
        <f t="shared" ref="F215" si="172">SUM(F216:F217)</f>
        <v>96.682000000000002</v>
      </c>
      <c r="G215" s="20">
        <f t="shared" ref="G215" si="173">SUM(G216:G217)</f>
        <v>212.64100000000002</v>
      </c>
      <c r="H215" s="20">
        <f t="shared" ref="H215" si="174">SUM(H216:H217)</f>
        <v>140.33500000000001</v>
      </c>
      <c r="I215" s="15">
        <f t="shared" ref="I215" si="175">SUM(I216:I217)</f>
        <v>156.65</v>
      </c>
      <c r="J215" s="15">
        <f t="shared" ref="J215" si="176">SUM(J216:J217)</f>
        <v>0</v>
      </c>
    </row>
    <row r="216" spans="1:10" x14ac:dyDescent="0.25">
      <c r="A216" s="41"/>
      <c r="B216" s="41"/>
      <c r="C216" s="2" t="s">
        <v>67</v>
      </c>
      <c r="D216" s="15">
        <v>357.8</v>
      </c>
      <c r="E216" s="15">
        <v>674</v>
      </c>
      <c r="F216" s="20">
        <v>96.682000000000002</v>
      </c>
      <c r="G216" s="20">
        <f>338-98.32-25.546-2.275+1.37-0.588</f>
        <v>212.64100000000002</v>
      </c>
      <c r="H216" s="20">
        <v>140.33500000000001</v>
      </c>
      <c r="I216" s="15">
        <v>156.65</v>
      </c>
      <c r="J216" s="15">
        <v>0</v>
      </c>
    </row>
    <row r="217" spans="1:10" x14ac:dyDescent="0.25">
      <c r="A217" s="42"/>
      <c r="B217" s="42"/>
      <c r="C217" s="2" t="s">
        <v>68</v>
      </c>
      <c r="D217" s="15"/>
      <c r="E217" s="15"/>
      <c r="F217" s="20"/>
      <c r="G217" s="20"/>
      <c r="H217" s="20"/>
      <c r="I217" s="15"/>
      <c r="J217" s="15"/>
    </row>
    <row r="218" spans="1:10" x14ac:dyDescent="0.25">
      <c r="A218" s="43" t="s">
        <v>57</v>
      </c>
      <c r="B218" s="46" t="s">
        <v>58</v>
      </c>
      <c r="C218" s="1" t="s">
        <v>66</v>
      </c>
      <c r="D218" s="17">
        <f>SUM(D219:D220)</f>
        <v>48.6</v>
      </c>
      <c r="E218" s="17">
        <f t="shared" ref="E218" si="177">SUM(E219:E220)</f>
        <v>45.599999999999994</v>
      </c>
      <c r="F218" s="21">
        <f t="shared" ref="F218" si="178">SUM(F219:F220)</f>
        <v>53.6</v>
      </c>
      <c r="G218" s="21">
        <f t="shared" ref="G218" si="179">SUM(G219:G220)</f>
        <v>17.135999999999999</v>
      </c>
      <c r="H218" s="21">
        <f t="shared" ref="H218" si="180">SUM(H219:H220)</f>
        <v>66</v>
      </c>
      <c r="I218" s="17">
        <f t="shared" ref="I218" si="181">SUM(I219:I220)</f>
        <v>0</v>
      </c>
      <c r="J218" s="17">
        <f t="shared" ref="J218" si="182">SUM(J219:J220)</f>
        <v>0</v>
      </c>
    </row>
    <row r="219" spans="1:10" x14ac:dyDescent="0.25">
      <c r="A219" s="44"/>
      <c r="B219" s="46"/>
      <c r="C219" s="1" t="s">
        <v>67</v>
      </c>
      <c r="D219" s="17">
        <f>D222+D225</f>
        <v>48.6</v>
      </c>
      <c r="E219" s="17">
        <f t="shared" ref="E219:J219" si="183">E222+E225</f>
        <v>45.599999999999994</v>
      </c>
      <c r="F219" s="21">
        <f t="shared" si="183"/>
        <v>53.6</v>
      </c>
      <c r="G219" s="21">
        <f t="shared" si="183"/>
        <v>17.135999999999999</v>
      </c>
      <c r="H219" s="21">
        <f t="shared" si="183"/>
        <v>66</v>
      </c>
      <c r="I219" s="17">
        <f t="shared" si="183"/>
        <v>0</v>
      </c>
      <c r="J219" s="17">
        <f t="shared" si="183"/>
        <v>0</v>
      </c>
    </row>
    <row r="220" spans="1:10" x14ac:dyDescent="0.25">
      <c r="A220" s="45"/>
      <c r="B220" s="46"/>
      <c r="C220" s="1" t="s">
        <v>68</v>
      </c>
      <c r="D220" s="17">
        <f>D223+D226</f>
        <v>0</v>
      </c>
      <c r="E220" s="17">
        <f t="shared" ref="E220:J220" si="184">E223+E226</f>
        <v>0</v>
      </c>
      <c r="F220" s="21">
        <f t="shared" si="184"/>
        <v>0</v>
      </c>
      <c r="G220" s="21">
        <f t="shared" si="184"/>
        <v>0</v>
      </c>
      <c r="H220" s="21">
        <f t="shared" si="184"/>
        <v>0</v>
      </c>
      <c r="I220" s="17">
        <f t="shared" si="184"/>
        <v>0</v>
      </c>
      <c r="J220" s="17">
        <f t="shared" si="184"/>
        <v>0</v>
      </c>
    </row>
    <row r="221" spans="1:10" x14ac:dyDescent="0.25">
      <c r="A221" s="40" t="s">
        <v>108</v>
      </c>
      <c r="B221" s="47" t="s">
        <v>59</v>
      </c>
      <c r="C221" s="2" t="s">
        <v>66</v>
      </c>
      <c r="D221" s="15">
        <f>SUM(D222:D223)</f>
        <v>27.5</v>
      </c>
      <c r="E221" s="15">
        <f t="shared" ref="E221" si="185">SUM(E222:E223)</f>
        <v>24.9</v>
      </c>
      <c r="F221" s="20">
        <f t="shared" ref="F221" si="186">SUM(F222:F223)</f>
        <v>32.5</v>
      </c>
      <c r="G221" s="20">
        <f t="shared" ref="G221" si="187">SUM(G222:G223)</f>
        <v>4.1360000000000001</v>
      </c>
      <c r="H221" s="20">
        <f t="shared" ref="H221" si="188">SUM(H222:H223)</f>
        <v>53</v>
      </c>
      <c r="I221" s="15">
        <f t="shared" ref="I221" si="189">SUM(I222:I223)</f>
        <v>0</v>
      </c>
      <c r="J221" s="15">
        <f t="shared" ref="J221" si="190">SUM(J222:J223)</f>
        <v>0</v>
      </c>
    </row>
    <row r="222" spans="1:10" x14ac:dyDescent="0.25">
      <c r="A222" s="41"/>
      <c r="B222" s="47"/>
      <c r="C222" s="2" t="s">
        <v>67</v>
      </c>
      <c r="D222" s="15">
        <v>27.5</v>
      </c>
      <c r="E222" s="15">
        <v>24.9</v>
      </c>
      <c r="F222" s="20">
        <v>32.5</v>
      </c>
      <c r="G222" s="20">
        <f>12-7.864</f>
        <v>4.1360000000000001</v>
      </c>
      <c r="H222" s="20">
        <v>53</v>
      </c>
      <c r="I222" s="15">
        <v>0</v>
      </c>
      <c r="J222" s="15">
        <v>0</v>
      </c>
    </row>
    <row r="223" spans="1:10" x14ac:dyDescent="0.25">
      <c r="A223" s="42"/>
      <c r="B223" s="47"/>
      <c r="C223" s="2" t="s">
        <v>68</v>
      </c>
      <c r="D223" s="15"/>
      <c r="E223" s="15"/>
      <c r="F223" s="20"/>
      <c r="G223" s="20"/>
      <c r="H223" s="20"/>
      <c r="I223" s="15"/>
      <c r="J223" s="15"/>
    </row>
    <row r="224" spans="1:10" ht="16.95" customHeight="1" x14ac:dyDescent="0.25">
      <c r="A224" s="40" t="s">
        <v>109</v>
      </c>
      <c r="B224" s="40" t="s">
        <v>60</v>
      </c>
      <c r="C224" s="2" t="s">
        <v>66</v>
      </c>
      <c r="D224" s="15">
        <f>SUM(D225:D226)</f>
        <v>21.1</v>
      </c>
      <c r="E224" s="15">
        <f t="shared" ref="E224" si="191">SUM(E225:E226)</f>
        <v>20.7</v>
      </c>
      <c r="F224" s="20">
        <f t="shared" ref="F224" si="192">SUM(F225:F226)</f>
        <v>21.1</v>
      </c>
      <c r="G224" s="20">
        <f t="shared" ref="G224" si="193">SUM(G225:G226)</f>
        <v>13</v>
      </c>
      <c r="H224" s="20">
        <f t="shared" ref="H224" si="194">SUM(H225:H226)</f>
        <v>13</v>
      </c>
      <c r="I224" s="15">
        <f t="shared" ref="I224" si="195">SUM(I225:I226)</f>
        <v>0</v>
      </c>
      <c r="J224" s="15">
        <f t="shared" ref="J224" si="196">SUM(J225:J226)</f>
        <v>0</v>
      </c>
    </row>
    <row r="225" spans="1:10" x14ac:dyDescent="0.25">
      <c r="A225" s="41"/>
      <c r="B225" s="41"/>
      <c r="C225" s="2" t="s">
        <v>67</v>
      </c>
      <c r="D225" s="15">
        <v>21.1</v>
      </c>
      <c r="E225" s="15">
        <v>20.7</v>
      </c>
      <c r="F225" s="20">
        <v>21.1</v>
      </c>
      <c r="G225" s="20">
        <v>13</v>
      </c>
      <c r="H225" s="20">
        <v>13</v>
      </c>
      <c r="I225" s="15">
        <v>0</v>
      </c>
      <c r="J225" s="15">
        <v>0</v>
      </c>
    </row>
    <row r="226" spans="1:10" x14ac:dyDescent="0.25">
      <c r="A226" s="42"/>
      <c r="B226" s="42"/>
      <c r="C226" s="2" t="s">
        <v>68</v>
      </c>
      <c r="D226" s="15"/>
      <c r="E226" s="15"/>
      <c r="F226" s="20"/>
      <c r="G226" s="29"/>
      <c r="H226" s="20"/>
      <c r="I226" s="15"/>
      <c r="J226" s="15"/>
    </row>
    <row r="227" spans="1:10" x14ac:dyDescent="0.25">
      <c r="A227" s="43" t="s">
        <v>61</v>
      </c>
      <c r="B227" s="60" t="s">
        <v>62</v>
      </c>
      <c r="C227" s="1" t="s">
        <v>66</v>
      </c>
      <c r="D227" s="17">
        <f>SUM(D228:D229)</f>
        <v>14457.8</v>
      </c>
      <c r="E227" s="17">
        <f t="shared" ref="E227" si="197">SUM(E228:E229)</f>
        <v>17711</v>
      </c>
      <c r="F227" s="21">
        <f t="shared" ref="F227" si="198">SUM(F228:F229)</f>
        <v>18075.886000000002</v>
      </c>
      <c r="G227" s="21">
        <f t="shared" ref="G227" si="199">SUM(G228:G229)</f>
        <v>17562.536</v>
      </c>
      <c r="H227" s="21">
        <f t="shared" ref="H227" si="200">SUM(H228:H229)</f>
        <v>18587.968000000001</v>
      </c>
      <c r="I227" s="17">
        <f t="shared" ref="I227" si="201">SUM(I228:I229)</f>
        <v>20618.627</v>
      </c>
      <c r="J227" s="17">
        <f t="shared" ref="J227" si="202">SUM(J228:J229)</f>
        <v>20595.627</v>
      </c>
    </row>
    <row r="228" spans="1:10" x14ac:dyDescent="0.25">
      <c r="A228" s="44"/>
      <c r="B228" s="61"/>
      <c r="C228" s="1" t="s">
        <v>67</v>
      </c>
      <c r="D228" s="17">
        <f>D231+D234</f>
        <v>14457.8</v>
      </c>
      <c r="E228" s="17">
        <f t="shared" ref="E228:J228" si="203">E231+E234</f>
        <v>17711</v>
      </c>
      <c r="F228" s="21">
        <f t="shared" si="203"/>
        <v>18075.886000000002</v>
      </c>
      <c r="G228" s="21">
        <f t="shared" si="203"/>
        <v>17562.536</v>
      </c>
      <c r="H228" s="21">
        <f t="shared" si="203"/>
        <v>18587.968000000001</v>
      </c>
      <c r="I228" s="17">
        <f t="shared" si="203"/>
        <v>20618.627</v>
      </c>
      <c r="J228" s="17">
        <f t="shared" si="203"/>
        <v>20595.627</v>
      </c>
    </row>
    <row r="229" spans="1:10" x14ac:dyDescent="0.25">
      <c r="A229" s="45"/>
      <c r="B229" s="62"/>
      <c r="C229" s="1" t="s">
        <v>68</v>
      </c>
      <c r="D229" s="17">
        <f>D232+D235</f>
        <v>0</v>
      </c>
      <c r="E229" s="17">
        <f t="shared" ref="E229:J229" si="204">E232+E235</f>
        <v>0</v>
      </c>
      <c r="F229" s="21">
        <f t="shared" si="204"/>
        <v>0</v>
      </c>
      <c r="G229" s="21">
        <f t="shared" si="204"/>
        <v>0</v>
      </c>
      <c r="H229" s="21">
        <f t="shared" si="204"/>
        <v>0</v>
      </c>
      <c r="I229" s="17">
        <f t="shared" si="204"/>
        <v>0</v>
      </c>
      <c r="J229" s="17">
        <f t="shared" si="204"/>
        <v>0</v>
      </c>
    </row>
    <row r="230" spans="1:10" x14ac:dyDescent="0.25">
      <c r="A230" s="40" t="s">
        <v>110</v>
      </c>
      <c r="B230" s="40" t="s">
        <v>63</v>
      </c>
      <c r="C230" s="2" t="s">
        <v>66</v>
      </c>
      <c r="D230" s="15">
        <f>SUM(D231:D232)</f>
        <v>2843.2</v>
      </c>
      <c r="E230" s="15">
        <f t="shared" ref="E230" si="205">SUM(E231:E232)</f>
        <v>17711</v>
      </c>
      <c r="F230" s="20">
        <f t="shared" ref="F230" si="206">SUM(F231:F232)</f>
        <v>18075.886000000002</v>
      </c>
      <c r="G230" s="20">
        <f t="shared" ref="G230" si="207">SUM(G231:G232)</f>
        <v>17562.536</v>
      </c>
      <c r="H230" s="20">
        <f t="shared" ref="H230" si="208">SUM(H231:H232)</f>
        <v>18587.968000000001</v>
      </c>
      <c r="I230" s="15">
        <f t="shared" ref="I230" si="209">SUM(I231:I232)</f>
        <v>20618.627</v>
      </c>
      <c r="J230" s="15">
        <f t="shared" ref="J230" si="210">SUM(J231:J232)</f>
        <v>20595.627</v>
      </c>
    </row>
    <row r="231" spans="1:10" x14ac:dyDescent="0.25">
      <c r="A231" s="41"/>
      <c r="B231" s="41"/>
      <c r="C231" s="2" t="s">
        <v>67</v>
      </c>
      <c r="D231" s="15">
        <v>2843.2</v>
      </c>
      <c r="E231" s="15">
        <v>17711</v>
      </c>
      <c r="F231" s="20">
        <f>17840.9-10-10+255-70.7+70.7-0.014</f>
        <v>18075.886000000002</v>
      </c>
      <c r="G231" s="20">
        <f>17123.686+34.5+300+104.35</f>
        <v>17562.536</v>
      </c>
      <c r="H231" s="20">
        <v>18587.968000000001</v>
      </c>
      <c r="I231" s="15">
        <v>20618.627</v>
      </c>
      <c r="J231" s="15">
        <v>20595.627</v>
      </c>
    </row>
    <row r="232" spans="1:10" x14ac:dyDescent="0.25">
      <c r="A232" s="42"/>
      <c r="B232" s="42"/>
      <c r="C232" s="2" t="s">
        <v>68</v>
      </c>
      <c r="D232" s="15"/>
      <c r="E232" s="15"/>
      <c r="F232" s="20"/>
      <c r="G232" s="20"/>
      <c r="H232" s="20"/>
      <c r="I232" s="15"/>
      <c r="J232" s="15"/>
    </row>
    <row r="233" spans="1:10" x14ac:dyDescent="0.25">
      <c r="A233" s="40" t="s">
        <v>111</v>
      </c>
      <c r="B233" s="40" t="s">
        <v>64</v>
      </c>
      <c r="C233" s="2" t="s">
        <v>66</v>
      </c>
      <c r="D233" s="15">
        <f>SUM(D234:D235)</f>
        <v>11614.6</v>
      </c>
      <c r="E233" s="15">
        <f t="shared" ref="E233" si="211">SUM(E234:E235)</f>
        <v>0</v>
      </c>
      <c r="F233" s="20">
        <f t="shared" ref="F233" si="212">SUM(F234:F235)</f>
        <v>0</v>
      </c>
      <c r="G233" s="20">
        <f t="shared" ref="G233" si="213">SUM(G234:G235)</f>
        <v>0</v>
      </c>
      <c r="H233" s="20">
        <f t="shared" ref="H233" si="214">SUM(H234:H235)</f>
        <v>0</v>
      </c>
      <c r="I233" s="15">
        <f t="shared" ref="I233" si="215">SUM(I234:I235)</f>
        <v>0</v>
      </c>
      <c r="J233" s="15">
        <f t="shared" ref="J233" si="216">SUM(J234:J235)</f>
        <v>0</v>
      </c>
    </row>
    <row r="234" spans="1:10" x14ac:dyDescent="0.25">
      <c r="A234" s="41"/>
      <c r="B234" s="41"/>
      <c r="C234" s="2" t="s">
        <v>67</v>
      </c>
      <c r="D234" s="15">
        <v>11614.6</v>
      </c>
      <c r="E234" s="15">
        <v>0</v>
      </c>
      <c r="F234" s="20">
        <v>0</v>
      </c>
      <c r="G234" s="20">
        <v>0</v>
      </c>
      <c r="H234" s="20">
        <v>0</v>
      </c>
      <c r="I234" s="15">
        <v>0</v>
      </c>
      <c r="J234" s="15">
        <v>0</v>
      </c>
    </row>
    <row r="235" spans="1:10" x14ac:dyDescent="0.25">
      <c r="A235" s="42"/>
      <c r="B235" s="42"/>
      <c r="C235" s="11" t="s">
        <v>68</v>
      </c>
      <c r="D235" s="3"/>
      <c r="E235" s="3"/>
      <c r="F235" s="22"/>
      <c r="G235" s="22"/>
      <c r="H235" s="22"/>
      <c r="I235" s="3"/>
      <c r="J235" s="3"/>
    </row>
  </sheetData>
  <mergeCells count="144">
    <mergeCell ref="A188:A190"/>
    <mergeCell ref="B188:B190"/>
    <mergeCell ref="B191:B193"/>
    <mergeCell ref="A191:A196"/>
    <mergeCell ref="B194:B196"/>
    <mergeCell ref="A200:A202"/>
    <mergeCell ref="B200:B202"/>
    <mergeCell ref="A203:A205"/>
    <mergeCell ref="B203:B205"/>
    <mergeCell ref="A197:A199"/>
    <mergeCell ref="B197:B199"/>
    <mergeCell ref="C6:C7"/>
    <mergeCell ref="A8:A10"/>
    <mergeCell ref="B8:B10"/>
    <mergeCell ref="A230:A232"/>
    <mergeCell ref="B230:B232"/>
    <mergeCell ref="A233:A235"/>
    <mergeCell ref="B233:B235"/>
    <mergeCell ref="A218:A220"/>
    <mergeCell ref="B218:B220"/>
    <mergeCell ref="A221:A223"/>
    <mergeCell ref="B221:B223"/>
    <mergeCell ref="A224:A226"/>
    <mergeCell ref="B224:B226"/>
    <mergeCell ref="A227:A229"/>
    <mergeCell ref="B227:B229"/>
    <mergeCell ref="A206:A208"/>
    <mergeCell ref="B206:B208"/>
    <mergeCell ref="B209:B211"/>
    <mergeCell ref="A209:A214"/>
    <mergeCell ref="B212:B214"/>
    <mergeCell ref="A215:A217"/>
    <mergeCell ref="B215:B217"/>
    <mergeCell ref="A185:A187"/>
    <mergeCell ref="B185:B187"/>
    <mergeCell ref="A6:A7"/>
    <mergeCell ref="B6:B7"/>
    <mergeCell ref="A41:A43"/>
    <mergeCell ref="B41:B43"/>
    <mergeCell ref="A44:A46"/>
    <mergeCell ref="B44:B46"/>
    <mergeCell ref="A47:A49"/>
    <mergeCell ref="B47:B49"/>
    <mergeCell ref="B26:B28"/>
    <mergeCell ref="A29:A31"/>
    <mergeCell ref="B29:B31"/>
    <mergeCell ref="A32:A34"/>
    <mergeCell ref="B32:B34"/>
    <mergeCell ref="B35:B37"/>
    <mergeCell ref="A35:A40"/>
    <mergeCell ref="B38:B40"/>
    <mergeCell ref="B20:B22"/>
    <mergeCell ref="A20:A25"/>
    <mergeCell ref="B23:B25"/>
    <mergeCell ref="A26:A28"/>
    <mergeCell ref="B77:B79"/>
    <mergeCell ref="B80:B82"/>
    <mergeCell ref="B56:B58"/>
    <mergeCell ref="B95:B97"/>
    <mergeCell ref="A89:A91"/>
    <mergeCell ref="A11:A13"/>
    <mergeCell ref="B11:B13"/>
    <mergeCell ref="B14:B16"/>
    <mergeCell ref="A14:A19"/>
    <mergeCell ref="B17:B19"/>
    <mergeCell ref="A50:A52"/>
    <mergeCell ref="B50:B52"/>
    <mergeCell ref="A53:A55"/>
    <mergeCell ref="B53:B55"/>
    <mergeCell ref="A62:A64"/>
    <mergeCell ref="B65:B67"/>
    <mergeCell ref="A65:A70"/>
    <mergeCell ref="B68:B70"/>
    <mergeCell ref="A71:A73"/>
    <mergeCell ref="B71:B73"/>
    <mergeCell ref="A74:A76"/>
    <mergeCell ref="B74:B76"/>
    <mergeCell ref="B62:B64"/>
    <mergeCell ref="A56:A58"/>
    <mergeCell ref="A59:A61"/>
    <mergeCell ref="B59:B61"/>
    <mergeCell ref="B89:B91"/>
    <mergeCell ref="A77:A88"/>
    <mergeCell ref="B86:B88"/>
    <mergeCell ref="A128:A130"/>
    <mergeCell ref="B128:B130"/>
    <mergeCell ref="A98:A100"/>
    <mergeCell ref="B98:B100"/>
    <mergeCell ref="A104:A106"/>
    <mergeCell ref="B104:B106"/>
    <mergeCell ref="A107:A109"/>
    <mergeCell ref="B107:B109"/>
    <mergeCell ref="B125:B127"/>
    <mergeCell ref="A119:A127"/>
    <mergeCell ref="B119:B121"/>
    <mergeCell ref="A110:A112"/>
    <mergeCell ref="B110:B112"/>
    <mergeCell ref="A113:A115"/>
    <mergeCell ref="B113:B115"/>
    <mergeCell ref="A116:A118"/>
    <mergeCell ref="B122:B124"/>
    <mergeCell ref="B116:B118"/>
    <mergeCell ref="B83:B85"/>
    <mergeCell ref="B134:B136"/>
    <mergeCell ref="A140:A142"/>
    <mergeCell ref="B140:B142"/>
    <mergeCell ref="B92:B94"/>
    <mergeCell ref="A92:A97"/>
    <mergeCell ref="B158:B160"/>
    <mergeCell ref="A161:A163"/>
    <mergeCell ref="B161:B163"/>
    <mergeCell ref="B167:B169"/>
    <mergeCell ref="A167:A175"/>
    <mergeCell ref="B173:B175"/>
    <mergeCell ref="B131:B133"/>
    <mergeCell ref="A158:A160"/>
    <mergeCell ref="A152:A154"/>
    <mergeCell ref="B152:B154"/>
    <mergeCell ref="A155:A157"/>
    <mergeCell ref="B155:B157"/>
    <mergeCell ref="B170:B172"/>
    <mergeCell ref="H1:J1"/>
    <mergeCell ref="G2:J3"/>
    <mergeCell ref="A4:J4"/>
    <mergeCell ref="D6:J6"/>
    <mergeCell ref="A182:A184"/>
    <mergeCell ref="B182:B184"/>
    <mergeCell ref="A134:A136"/>
    <mergeCell ref="A137:A139"/>
    <mergeCell ref="B137:B139"/>
    <mergeCell ref="A101:A103"/>
    <mergeCell ref="B101:B103"/>
    <mergeCell ref="A143:A145"/>
    <mergeCell ref="B143:B145"/>
    <mergeCell ref="A146:A148"/>
    <mergeCell ref="B146:B148"/>
    <mergeCell ref="A149:A151"/>
    <mergeCell ref="B149:B151"/>
    <mergeCell ref="A164:A166"/>
    <mergeCell ref="B164:B166"/>
    <mergeCell ref="A131:A133"/>
    <mergeCell ref="B176:B178"/>
    <mergeCell ref="A176:A181"/>
    <mergeCell ref="B179:B181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2019-01-16T06:45:27Z</dcterms:modified>
</cp:coreProperties>
</file>