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375" windowWidth="14175" windowHeight="10965" tabRatio="866" firstSheet="2" activeTab="2"/>
  </bookViews>
  <sheets>
    <sheet name="Прил 1 Доходы 2019" sheetId="37" r:id="rId1"/>
    <sheet name="Прил 2 Доходы 20-21" sheetId="38" r:id="rId2"/>
    <sheet name="Прил 3 Расходы 2019" sheetId="3" r:id="rId3"/>
    <sheet name="Прил 4 Расходы 20-21" sheetId="4" r:id="rId4"/>
    <sheet name="Прил 5 Программ 19" sheetId="5" r:id="rId5"/>
    <sheet name="Прил 6 Программ 20-21" sheetId="6" r:id="rId6"/>
    <sheet name="Прил 7 Источники 19" sheetId="7" r:id="rId7"/>
    <sheet name="Прил 8 Источники 20-21" sheetId="8" r:id="rId8"/>
    <sheet name="прил 13-2" sheetId="40" r:id="rId9"/>
    <sheet name="Прил 13-6" sheetId="18" r:id="rId10"/>
    <sheet name="Прил 13-7" sheetId="19" r:id="rId11"/>
    <sheet name="прил 13-12" sheetId="42" r:id="rId12"/>
    <sheet name="прил 13-13" sheetId="41" r:id="rId13"/>
    <sheet name="прил 13-14" sheetId="32" r:id="rId14"/>
    <sheet name="прил 13-15" sheetId="33" r:id="rId15"/>
    <sheet name="прил 13-16" sheetId="34" r:id="rId16"/>
    <sheet name="прил 13-17" sheetId="35" r:id="rId17"/>
    <sheet name="прил 13-18" sheetId="36" r:id="rId18"/>
    <sheet name="прил 13-19" sheetId="39" r:id="rId19"/>
  </sheets>
  <definedNames>
    <definedName name="_xlnm._FilterDatabase" localSheetId="2" hidden="1">'Прил 3 Расходы 2019'!$A$17:$E$17</definedName>
    <definedName name="_xlnm._FilterDatabase" localSheetId="3" hidden="1">'Прил 4 Расходы 20-21'!$A$17:$F$228</definedName>
    <definedName name="_xlnm.Print_Area" localSheetId="0">'Прил 1 Доходы 2019'!$A$1:$C$17</definedName>
    <definedName name="_xlnm.Print_Area" localSheetId="9">'Прил 13-6'!$A$7:$F$30</definedName>
    <definedName name="_xlnm.Print_Area" localSheetId="10">'Прил 13-7'!$A$7:$D$20</definedName>
    <definedName name="_xlnm.Print_Area" localSheetId="2">'Прил 3 Расходы 2019'!$A$7:$E$17</definedName>
    <definedName name="_xlnm.Print_Area" localSheetId="6">'Прил 7 Источники 19'!$A$8:$I$29</definedName>
  </definedNames>
  <calcPr calcId="145621"/>
</workbook>
</file>

<file path=xl/calcChain.xml><?xml version="1.0" encoding="utf-8"?>
<calcChain xmlns="http://schemas.openxmlformats.org/spreadsheetml/2006/main">
  <c r="C18" i="37" l="1"/>
  <c r="D18" i="38"/>
  <c r="C18" i="38"/>
  <c r="E163" i="6"/>
  <c r="D163" i="6"/>
  <c r="E155" i="6"/>
  <c r="D155" i="6"/>
  <c r="E153" i="6"/>
  <c r="D153" i="6"/>
  <c r="E152" i="6"/>
  <c r="D152" i="6"/>
  <c r="E151" i="6"/>
  <c r="D151" i="6"/>
  <c r="E147" i="6"/>
  <c r="D147" i="6"/>
  <c r="E146" i="6"/>
  <c r="D146" i="6"/>
  <c r="E134" i="6"/>
  <c r="D134" i="6"/>
  <c r="E133" i="6"/>
  <c r="D133" i="6"/>
  <c r="E132" i="6"/>
  <c r="D132" i="6"/>
  <c r="E126" i="6"/>
  <c r="D126" i="6"/>
  <c r="E125" i="6"/>
  <c r="D125" i="6"/>
  <c r="E124" i="6"/>
  <c r="D124" i="6"/>
  <c r="E117" i="6"/>
  <c r="D117" i="6"/>
  <c r="E116" i="6"/>
  <c r="D116" i="6"/>
  <c r="E115" i="6"/>
  <c r="D115" i="6"/>
  <c r="E92" i="6"/>
  <c r="D92" i="6"/>
  <c r="E91" i="6"/>
  <c r="D91" i="6"/>
  <c r="E69" i="6"/>
  <c r="D69" i="6"/>
  <c r="E68" i="6"/>
  <c r="D68" i="6"/>
  <c r="E67" i="6"/>
  <c r="D67" i="6"/>
  <c r="E58" i="6"/>
  <c r="D58" i="6"/>
  <c r="E56" i="6"/>
  <c r="D56" i="6"/>
  <c r="E54" i="6"/>
  <c r="D54" i="6"/>
  <c r="E53" i="6"/>
  <c r="D53" i="6"/>
  <c r="E50" i="6"/>
  <c r="D50" i="6"/>
  <c r="E48" i="6"/>
  <c r="D48" i="6"/>
  <c r="E47" i="6"/>
  <c r="D47" i="6"/>
  <c r="D272" i="5"/>
  <c r="D268" i="5"/>
  <c r="D267" i="5"/>
  <c r="D259" i="5"/>
  <c r="D258" i="5"/>
  <c r="D257" i="5"/>
  <c r="D256" i="5"/>
  <c r="D255" i="5"/>
  <c r="D254" i="5"/>
  <c r="D249" i="5"/>
  <c r="D248" i="5"/>
  <c r="D214" i="5"/>
  <c r="D213" i="5"/>
  <c r="D212" i="5"/>
  <c r="D206" i="5"/>
  <c r="D205" i="5"/>
  <c r="D204" i="5"/>
  <c r="D197" i="5"/>
  <c r="D196" i="5"/>
  <c r="D195" i="5"/>
  <c r="D160" i="5"/>
  <c r="D159" i="5"/>
  <c r="D150" i="5"/>
  <c r="D127" i="5"/>
  <c r="D126" i="5"/>
  <c r="D125" i="5"/>
  <c r="D120" i="5"/>
  <c r="D106" i="5"/>
  <c r="D102" i="5"/>
  <c r="D100" i="5"/>
  <c r="D98" i="5"/>
  <c r="D97" i="5"/>
  <c r="D94" i="5"/>
  <c r="D90" i="5"/>
  <c r="D88" i="5"/>
  <c r="D87" i="5"/>
  <c r="B18" i="42" l="1"/>
  <c r="D18" i="42"/>
  <c r="C19" i="42"/>
  <c r="B19" i="42" s="1"/>
  <c r="B22" i="41"/>
  <c r="C21" i="41"/>
  <c r="B21" i="41" s="1"/>
  <c r="C18" i="42" l="1"/>
  <c r="B25" i="40"/>
  <c r="B20" i="40" s="1"/>
  <c r="C20" i="40"/>
  <c r="D17" i="39" l="1"/>
  <c r="C18" i="39"/>
  <c r="C17" i="39" s="1"/>
  <c r="B18" i="39"/>
  <c r="B17" i="39" s="1"/>
  <c r="D19" i="19" l="1"/>
  <c r="C19" i="36" l="1"/>
  <c r="B18" i="36" s="1"/>
  <c r="D18" i="36"/>
  <c r="C19" i="35"/>
  <c r="B19" i="35" s="1"/>
  <c r="B18" i="35" s="1"/>
  <c r="D18" i="35"/>
  <c r="B20" i="34"/>
  <c r="C19" i="34"/>
  <c r="C18" i="34" s="1"/>
  <c r="B19" i="34"/>
  <c r="D18" i="34"/>
  <c r="C19" i="33"/>
  <c r="B19" i="33" s="1"/>
  <c r="B18" i="33" s="1"/>
  <c r="D18" i="33"/>
  <c r="D18" i="32"/>
  <c r="C19" i="32"/>
  <c r="C18" i="32" s="1"/>
  <c r="B19" i="32"/>
  <c r="B18" i="32" s="1"/>
  <c r="C19" i="19"/>
  <c r="J23" i="8"/>
  <c r="I23" i="8"/>
  <c r="C18" i="36" l="1"/>
  <c r="C18" i="35"/>
  <c r="B18" i="34"/>
  <c r="C18" i="33"/>
  <c r="B19" i="19" l="1"/>
  <c r="B18" i="19" s="1"/>
  <c r="D18" i="19"/>
  <c r="C18" i="19"/>
  <c r="B30" i="18"/>
  <c r="B29" i="18"/>
  <c r="B28" i="18"/>
  <c r="B27" i="18"/>
  <c r="B26" i="18"/>
  <c r="B25" i="18"/>
  <c r="B24" i="18"/>
  <c r="B23" i="18"/>
  <c r="B22" i="18"/>
  <c r="F20" i="18"/>
  <c r="B20" i="18" s="1"/>
  <c r="E20" i="18"/>
  <c r="D20" i="18"/>
  <c r="C20" i="18"/>
  <c r="J26" i="8"/>
  <c r="J25" i="8" s="1"/>
  <c r="J24" i="8" s="1"/>
  <c r="I26" i="8"/>
  <c r="I25" i="8" s="1"/>
  <c r="I24" i="8" s="1"/>
  <c r="J22" i="8"/>
  <c r="J21" i="8" s="1"/>
  <c r="J20" i="8" s="1"/>
  <c r="I22" i="8"/>
  <c r="I21" i="8" s="1"/>
  <c r="I20" i="8" s="1"/>
  <c r="I35" i="7"/>
  <c r="I34" i="7" s="1"/>
  <c r="I32" i="7"/>
  <c r="I31" i="7" s="1"/>
  <c r="I28" i="7"/>
  <c r="I27" i="7" s="1"/>
  <c r="I26" i="7" s="1"/>
  <c r="I24" i="7"/>
  <c r="I23" i="7" s="1"/>
  <c r="I22" i="7" s="1"/>
  <c r="I30" i="7" l="1"/>
  <c r="I21" i="7"/>
  <c r="I20" i="7" s="1"/>
  <c r="I19" i="8"/>
  <c r="I18" i="8" s="1"/>
  <c r="J19" i="8"/>
  <c r="J18" i="8" s="1"/>
</calcChain>
</file>

<file path=xl/sharedStrings.xml><?xml version="1.0" encoding="utf-8"?>
<sst xmlns="http://schemas.openxmlformats.org/spreadsheetml/2006/main" count="4005" uniqueCount="796">
  <si>
    <t>Сумма</t>
  </si>
  <si>
    <t>000</t>
  </si>
  <si>
    <t>НЕ УКАЗАНО</t>
  </si>
  <si>
    <t>200</t>
  </si>
  <si>
    <t>300</t>
  </si>
  <si>
    <t>муниципального района "Княжпогостский"</t>
  </si>
  <si>
    <t xml:space="preserve">к решению Совета </t>
  </si>
  <si>
    <t xml:space="preserve"> (тыс. руб.)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</si>
  <si>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</si>
  <si>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</si>
  <si>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</si>
  <si>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</si>
  <si>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</si>
  <si>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</si>
  <si>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</si>
  <si>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</si>
  <si>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Непрограммные расходы</t>
  </si>
  <si>
    <t>Руководитель контрольно-счетной палаты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</si>
  <si>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</si>
  <si>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</si>
  <si>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</si>
  <si>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Закупка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</si>
  <si>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</si>
  <si>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СОВЕТ МУНИЦИПАЛЬНОГО РАЙОНА "КНЯЖПОГОСТСКИЙ"</t>
  </si>
  <si>
    <t>921</t>
  </si>
  <si>
    <t>Выполнение других обязательств государства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</si>
  <si>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</si>
  <si>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</si>
  <si>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</si>
  <si>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Развитие малого и среднего предпринимательства в Княжпогостском районе</t>
  </si>
  <si>
    <t>Иные бюджетные ассигнования</t>
  </si>
  <si>
    <t>800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</si>
  <si>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</si>
  <si>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Реализация народных проектов в сфере предпринимательства</t>
  </si>
  <si>
    <t>Субсидии на реализацию народных проектов в сфере ПРЕДПРИНИМАТЕЛЬСТВА, прошедших отбор в рамках проекта "Народный бюджет"</t>
  </si>
  <si>
    <t>Межбюджетные трансферты</t>
  </si>
  <si>
    <t>500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</si>
  <si>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</si>
  <si>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Реализация народных проектов в сфере агропромышленного комплекса</t>
  </si>
  <si>
    <t>Субсидии на реализацию народных проектов в сфере АГРОПРОМЫШЛЕННОГО комплекса, прошедших отбор в рамках проекта "Народный бюджет"</t>
  </si>
  <si>
    <t>«Развитие лесного хозяйства на территории муниципального района «Княжпогостский»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</si>
  <si>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</si>
  <si>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Содействие занятости населения муниципального района "Княжпогостский"</t>
  </si>
  <si>
    <t>Реализация народных проектов в сфере занятости населения</t>
  </si>
  <si>
    <t>Субсидии на реализацию народных проектов в сфере ЗАНЯТОСТИ НАСЕЛЕНИЯ, прошедших отбор в рамках проекта "Народный бюджет"</t>
  </si>
  <si>
    <t>Муниципальная программа "Развитие дорожной и транспортной системы в Княжпогостском районе"</t>
  </si>
  <si>
    <t>"Содержание автомобильных дорог общего пользования местного значения"</t>
  </si>
  <si>
    <t>Содержание автомобильных дорог общего пользования местного значения</t>
  </si>
  <si>
    <t>Капитальный ремонт и ремонт автомобильных дорого общего пользования местного значения</t>
  </si>
  <si>
    <t>Оборудование и содержание ледовых переправ</t>
  </si>
  <si>
    <t>Реализация народного проекта</t>
  </si>
  <si>
    <t>Субсидии на реализацию народных проектов в сфере ДОРОЖНОЙ ДЕЯТЕЛЬНОСТИ, прошедших отбор в рамках проекта "Народный бюджет"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</si>
  <si>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</si>
  <si>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Организация внутримуниципальных перевозок</t>
  </si>
  <si>
    <t>Организация транспортного обслуживания населения между поселениями</t>
  </si>
  <si>
    <t>Муниципальная программа "Развитие жилищного строительства и жилищно-коммунального хозяйства в Княжпогостском районе"</t>
  </si>
  <si>
    <t>Подпрограмма "Создание условий для обеспечения населения доступным и комфортным жильем"</t>
  </si>
  <si>
    <t>Субвенция на обеспечение жильем отдельных категорий граждан установленных федеральными законами от 12 января 1995 года № 5-ФЗ "О ветеранах"</t>
  </si>
  <si>
    <t>Социальное обеспечение и иные выплаты населению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</si>
  <si>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</si>
  <si>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населения качественными жилищно-коммунальными услугами"</t>
  </si>
  <si>
    <t>Реализация народых проектов в сфере благоустройства</t>
  </si>
  <si>
    <t>Субсидии на реализацию народных проектов в сфере БЛАГОУСТРОЙСТВА, прошедших отбор в рамках проекта "Народный проект"</t>
  </si>
  <si>
    <t>Муниципальная программа "Развитие отрасли "Физическая культура и спорт" в "Княжпогостском районе"</t>
  </si>
  <si>
    <t>Подпрограмма "Развитие инфраструктуры физической культуры и спорта"</t>
  </si>
  <si>
    <t>Реализация народных проектов в сфере физической культуры и спорта</t>
  </si>
  <si>
    <t>Муниципальная программа "Развитие муниципального управления в муниципальном районе "Княжпогостский"</t>
  </si>
  <si>
    <t>Подпрограмма - Развитие системы открытого муниципалитета в ОМС</t>
  </si>
  <si>
    <t>Введение новых рубрик, вкладок, баннеров</t>
  </si>
  <si>
    <t>Организация размещений информационных материалов</t>
  </si>
  <si>
    <t>Подпрограмма - Оптимизация деятельности органов местного самоуправления МР</t>
  </si>
  <si>
    <t>Обеспечение организационных, разъяснительных правовых и иных мер</t>
  </si>
  <si>
    <t>Подпрограмма - Развитие кадрового потенциала системы муниципального управления</t>
  </si>
  <si>
    <t>Организация обучения лиц,замещающих муниципальные должности и лиц включенных в кадровый резерв управленческих кадров</t>
  </si>
  <si>
    <t>Обеспечение реализации муниципальной программы</t>
  </si>
  <si>
    <t>Руководство и управление в сфере установленных функций органов местного самоуправления</t>
  </si>
  <si>
    <t>Программа "Безопасность жизнедеятельности и социальная защита населения в Княжпогостском районе"</t>
  </si>
  <si>
    <t>Подпрограмма "Безопасность населения"</t>
  </si>
  <si>
    <t>Субвенция по отлову и содержанию безнадзорных животных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</si>
  <si>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</si>
  <si>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Антитеррористическая пропаганда</t>
  </si>
  <si>
    <t>Подпрограмма "Обращение с отходами производства"</t>
  </si>
  <si>
    <t>Мероприятия по организации деятельности по сбору и транспортированию твердых коммунальных отходов</t>
  </si>
  <si>
    <t>Профилактика преступлений и правонарушений</t>
  </si>
  <si>
    <t>Организация охраны общественного порядка добровольными народными дружинами</t>
  </si>
  <si>
    <t>Проведение профилактических мероприятий правоохранительной направленности</t>
  </si>
  <si>
    <t>Муниципальная программа "Доступная среда"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</si>
  <si>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</si>
  <si>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</si>
  <si>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Проведение мероприятий социальной направленности</t>
  </si>
  <si>
    <t>Мероприятия по поддержке районных общественных организаций ветеранов и инвалидов</t>
  </si>
  <si>
    <t>Предоставление субсидий бюджетным, автономным учреждениям и иным некоммерческим организациям</t>
  </si>
  <si>
    <t>600</t>
  </si>
  <si>
    <t>Оформление ветеранам подписки на периодические печатные издания</t>
  </si>
  <si>
    <t>Расходы в целях обеспечения выполнения функций органов местного самоуправления (руководитель администрации)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</si>
  <si>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</si>
  <si>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</si>
  <si>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</si>
  <si>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</si>
  <si>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Резервный фонд по предупреждению и ликвидации чрезвычайных ситуаций и последствий стихийных бедствий</t>
  </si>
  <si>
    <t>ОТДЕЛ КУЛЬТУРЫ И СПОРТА АДМИНИСТРАЦИИ МУНИЦИПАЛЬНОГО РАЙОНА "КНЯЖПОГОСТСКИЙ"</t>
  </si>
  <si>
    <t>956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</si>
  <si>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</si>
  <si>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</si>
  <si>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Выполнение муниципального задания (ДШИ)</t>
  </si>
  <si>
    <t>Подпрограмма "Развитие библиотечного дела"</t>
  </si>
  <si>
    <t>Подписка на периодические издания</t>
  </si>
  <si>
    <t>Функционирование информационно-маркетингового центра малого и среднего предпринимательства</t>
  </si>
  <si>
    <t>Выполнение муниципального задания</t>
  </si>
  <si>
    <t>Подпрограмма "Развитие музейного дела"</t>
  </si>
  <si>
    <t>Подпрограмма "Развитие народного, художественного творчества и культурно-досуговой деятельности"</t>
  </si>
  <si>
    <t>Выполнение муниципального задания (учреждения культуры)</t>
  </si>
  <si>
    <t>Проведение культурно-досуговых мероприятий</t>
  </si>
  <si>
    <t>Реализация народного проекта в сфере культуры</t>
  </si>
  <si>
    <t>Субсидии на реализацию народных проектов в сфере КУЛЬТУРЫ, прошедших отбор в рамках проекта "Народный бюджет"</t>
  </si>
  <si>
    <t>Строительство объектов культуры</t>
  </si>
  <si>
    <t>Подпрограмма "Обеспечение условий для реализации программы"</t>
  </si>
  <si>
    <t>Расходы в целях обеспечения выполнения функций ОМС</t>
  </si>
  <si>
    <t>Подпрограмма "Хозяйственно-техническое обеспечение учреждений"</t>
  </si>
  <si>
    <t>Выполнение муниципального задания (ЦХТО)</t>
  </si>
  <si>
    <t>Развитие и сохранение национальных культур</t>
  </si>
  <si>
    <t>Выполнение муниципального задания (КЦНК)</t>
  </si>
  <si>
    <t>Подпрограмма "Массовая физическая культура"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</si>
  <si>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</si>
  <si>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Подпрограмма "Спорт высоких достижений"</t>
  </si>
  <si>
    <t>Участие в спортивных мероприятиях республиканского, межрегионального и всероссийского уровня</t>
  </si>
  <si>
    <t>Развитие учреждений физической культуры и спорта</t>
  </si>
  <si>
    <t>Выполнение муниципального задания (ДЮСШ)</t>
  </si>
  <si>
    <t>УПРАВЛЕНИЕ МУНИЦИПАЛЬНЫМ ИМУЩЕСТВОМ, ЗЕМЛЯМИ И ПРИРОДНЫМИ РЕСУРСАМИ АДМИНИСТРАЦИИ МР "КНЯЖПОГОСТСКИЙ"</t>
  </si>
  <si>
    <t>963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</si>
  <si>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</si>
  <si>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Предоставление земельных участков отдельным категориям граждан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</si>
  <si>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</si>
  <si>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</si>
  <si>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Капитальные вложения в объекты государственной (муниципальной) собственности</t>
  </si>
  <si>
    <t>400</t>
  </si>
  <si>
    <t>Приобретение, строительство муниципального жилищного фонда</t>
  </si>
  <si>
    <t>Оплата коммунальных услуг по муниципальному жилищному фонду</t>
  </si>
  <si>
    <t>Модернизация и ремонт коммунальных систем инженерной инфраструктуры и другого имущества</t>
  </si>
  <si>
    <t>Содержание объектов муниципальной собственности</t>
  </si>
  <si>
    <t>Управление муниципальным имуществом муниципального района "Княжпогостский"</t>
  </si>
  <si>
    <t>Руководство и управление в сфере реализации подпрограммы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</si>
  <si>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</si>
  <si>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</si>
  <si>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</si>
  <si>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Подпрограмма "Развитие системы дошкольного образования в Княжпогостском районе"</t>
  </si>
  <si>
    <t>Выполнение планового объема оказываемых муниципальных услуг, установленного муниципальным заданием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</si>
  <si>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</si>
  <si>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</si>
  <si>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Предоставление доступа к сети Интернет</t>
  </si>
  <si>
    <t>Подпрограмма "Развитие системы общего образования в Княжпогостском районе"</t>
  </si>
  <si>
    <t>Оказание муниципальных услуг (выполнение работ) общеобразовательными учреждениями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</si>
  <si>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</si>
  <si>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Подпрограмма "Дети и молодежь Княжпогостского района"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</si>
  <si>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</si>
  <si>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Содействие трудоустройству и временной занятости молодежи</t>
  </si>
  <si>
    <t>Реализация народных проектов в сфере образования</t>
  </si>
  <si>
    <t>Субсидии на реализацию народных проектов в сфере ОБРАЗОВАНИЯ, прошедших отбор в рамках проекта "Народный бюджет"</t>
  </si>
  <si>
    <t>Подпрограмма "Организация оздоровления и отдыха детей Княжпогостского района"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</si>
  <si>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</si>
  <si>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</si>
  <si>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Подпрограмма "Обеспечение условий для реализации муниципальной программы"</t>
  </si>
  <si>
    <t>Расходы в целях обеспечения выполнения функций органа местного самоуправления</t>
  </si>
  <si>
    <t>Подпрограмма "Социальная защита населения"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</si>
  <si>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</si>
  <si>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Подпрограмма "Безопасность дорожного движения"</t>
  </si>
  <si>
    <t>Обеспечение безопасного участия детей в дорожном движении</t>
  </si>
  <si>
    <t>ФИНАНСОВОЕ УПРАВЛЕНИЕ АДМИНИСТРАЦИИ МУНИЦИПАЛЬНОГО РАЙОНА "КНЯЖПОГОСТСКИЙ"</t>
  </si>
  <si>
    <t>992</t>
  </si>
  <si>
    <t>Подпрограмма "Управление муниципальнымы финансами"</t>
  </si>
  <si>
    <t>Выравнивание бюджетной обеспеченности муниципальных районов и поселений из регионального фонда финансовой поддержки</t>
  </si>
  <si>
    <t>Сбалансированность бюджетов поселений</t>
  </si>
  <si>
    <t>Руководство и управление в сфере финансов</t>
  </si>
  <si>
    <t>Выравнивание бюджетной обеспеченности поселений из районного фонда финансовой поддержки</t>
  </si>
  <si>
    <t>Субвенции на осуществление первичного воинского учета на территориях, где отсутствуют военные комиссариаты</t>
  </si>
  <si>
    <t>Осуществление полномочий Российской Федерации по государственной регистрации актов гражданского состояния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</si>
  <si>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</si>
  <si>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</si>
  <si>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</si>
  <si>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Приложение № 3</t>
  </si>
  <si>
    <t xml:space="preserve">Ведомственная структура расходов бюджета муниципального района "Княжпогостский" на 2019 год </t>
  </si>
  <si>
    <t>Условно утверждаемые (утвержденные) расходы</t>
  </si>
  <si>
    <t>Приложение № 4</t>
  </si>
  <si>
    <t xml:space="preserve">Ведомственная структура расходов бюджета муниципального района "Княжпогостский" на плановый период на 2020, 2021 годов </t>
  </si>
  <si>
    <t>Целевая статья</t>
  </si>
  <si>
    <t>Вид расходов</t>
  </si>
  <si>
    <t>Приложение № 5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</si>
  <si>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2019 год </t>
  </si>
  <si>
    <t>Приложение № 6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</si>
  <si>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плановый период 2020, 2021 годов </t>
  </si>
  <si>
    <t>Приложение №7</t>
  </si>
  <si>
    <t xml:space="preserve">к проекту решения Совета </t>
  </si>
  <si>
    <t xml:space="preserve"> муниципального района  "Княжпогостский" </t>
  </si>
  <si>
    <t xml:space="preserve">Источники  финансирования дефицита </t>
  </si>
  <si>
    <t>бюджета муниципального района "Княжпогостский" на 2019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</si>
  <si>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</si>
  <si>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</si>
  <si>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</si>
  <si>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</si>
  <si>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</si>
  <si>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</si>
  <si>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</si>
  <si>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</si>
  <si>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</si>
  <si>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</si>
  <si>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</si>
  <si>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</si>
  <si>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</si>
  <si>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</si>
  <si>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</si>
  <si>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</si>
  <si>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</si>
  <si>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</si>
  <si>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</si>
  <si>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</si>
  <si>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</si>
  <si>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</si>
  <si>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</si>
  <si>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</si>
  <si>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</si>
  <si>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</si>
  <si>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</si>
  <si>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</si>
  <si>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</si>
  <si>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</si>
  <si>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</si>
  <si>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 №8</t>
  </si>
  <si>
    <t xml:space="preserve"> района  "Княжпогостский" </t>
  </si>
  <si>
    <t>бюджета муниципального района "Княжпогостский" на плановый период 2019-2020 годы</t>
  </si>
  <si>
    <t>2020 год</t>
  </si>
  <si>
    <t>2021 год</t>
  </si>
  <si>
    <t>к решению Совета муниципального</t>
  </si>
  <si>
    <t>к решению Совета</t>
  </si>
  <si>
    <t>Наименование поселений</t>
  </si>
  <si>
    <t>ВСЕГО:</t>
  </si>
  <si>
    <t>Городское поселение "Емва"</t>
  </si>
  <si>
    <t>Городское поселение "Синдор"</t>
  </si>
  <si>
    <t>Сельское поселение "Тракт"</t>
  </si>
  <si>
    <t>Сельское поселение "Шошка"</t>
  </si>
  <si>
    <t>Сельское поселение "Мещура"</t>
  </si>
  <si>
    <t>Сельское поселение "Чиньяворык"</t>
  </si>
  <si>
    <t>Сельское поселение "Иоссер"</t>
  </si>
  <si>
    <t>Приложение №13</t>
  </si>
  <si>
    <t>Приложение № 13</t>
  </si>
  <si>
    <t>Таблица 6</t>
  </si>
  <si>
    <t xml:space="preserve"> Распределение субвенций</t>
  </si>
  <si>
    <t xml:space="preserve">на осуществление государственных полномочий Республики Коми, предусмотренных пунктом 6 статьи 1, статьи 2, 2/1 и 3 Закона Республики Коми "О наделении органов местного самоуправления в Республике Коми отдельными государственными полномочиями Республики Коми" на 2019 год </t>
  </si>
  <si>
    <t>Всего сумма, тыс.рублей</t>
  </si>
  <si>
    <t>за счет средств республиканского бюджета РК</t>
  </si>
  <si>
    <t>изменения МБ</t>
  </si>
  <si>
    <t>Министерство юстиции Республики Коми</t>
  </si>
  <si>
    <t>служба Республики Коми строительного, жилищного и технического надзора (контроля)</t>
  </si>
  <si>
    <t>Сельское поселение "Серёгово"</t>
  </si>
  <si>
    <t>Сельское поселение "Туръя"</t>
  </si>
  <si>
    <t>Таблица 7</t>
  </si>
  <si>
    <t xml:space="preserve"> Распределение межбюджетных трансфертов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</si>
  <si>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2019год</t>
  </si>
  <si>
    <t>за счет средств бюджета МР "Княжпогостский"</t>
  </si>
  <si>
    <t>на 2019 год</t>
  </si>
  <si>
    <t>от 24 декабря 2018 г. № 302</t>
  </si>
  <si>
    <t>от 24 декабря 2018г. № 302</t>
  </si>
  <si>
    <t>от 24  декабря 2018г. №302</t>
  </si>
  <si>
    <t>от 24 декабря 2018г. №302</t>
  </si>
  <si>
    <t xml:space="preserve">                                                                              от 24 декабря 2018г. № 302</t>
  </si>
  <si>
    <t>Сумма, 2019 год</t>
  </si>
  <si>
    <t>Сумма, 2020 г.</t>
  </si>
  <si>
    <t>Сумма, 2021 г.</t>
  </si>
  <si>
    <t>Сумма, 2019 года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</si>
  <si>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</si>
  <si>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Приведение в нормативное состояние канализационных и инженерных сетей</t>
  </si>
  <si>
    <t>Организация транспортного обслуживания на городских маршрутах</t>
  </si>
  <si>
    <t>Субсидия на поддержку отрасли культуры</t>
  </si>
  <si>
    <t>Разработка комплексных схем организации дорожного движения</t>
  </si>
  <si>
    <t>Выполнение противопожарных мероприятий в дошкольных образовательных организациях</t>
  </si>
  <si>
    <t>бюджетам поселений на организацию транспортного обслуживания на городских маршрутах в рамках программы "Развитие дорожной и транспортной системы в Княжпогостском районе" на 2019год</t>
  </si>
  <si>
    <t>Таблица 14</t>
  </si>
  <si>
    <t>Таблица 15</t>
  </si>
  <si>
    <t>бюджетам поселений на приведение в нормативное состояние канализационных и инженерных сетей в рамках МП "Развитие жилищного строительства и жилищно-коммунального хозяйства в Княжпогостском районе"  на 2019год</t>
  </si>
  <si>
    <t>Таблица 16</t>
  </si>
  <si>
    <t>бюджетам поселений на Модернизация и ремонт коммунальных систем инженерной инфраструктуры и другого имущества в рамках МП "Развитие жилищного строительства и жилищно-коммунального хозяйства в Княжпогостском районе"  на 2019год</t>
  </si>
  <si>
    <t>Сельское  поселение "Шошка"</t>
  </si>
  <si>
    <t>Сельское  поселение "Тракт"</t>
  </si>
  <si>
    <t>Таблица 17</t>
  </si>
  <si>
    <t>бюджетам поселений на разработку комплексных схем организации дорожного движения в рамках МП  "Развитие дорожной и транспортной системы в Княжпогостском районе"  на 2019год</t>
  </si>
  <si>
    <t>Таблица 18</t>
  </si>
  <si>
    <t>бюджетам поселений на снос аварийных домов МП "Развитие жилищного строительства и жилищно-коммунального хозяйства в Княжпогостском районе"  на 2019год</t>
  </si>
  <si>
    <t>Приложение №14</t>
  </si>
  <si>
    <t>Приложение №15</t>
  </si>
  <si>
    <t xml:space="preserve">
(тыс. руб.)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</si>
  <si>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</si>
  <si>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Код бюджетной классификации Российской Федерации</t>
  </si>
  <si>
    <t>Сумма 2-го года</t>
  </si>
  <si>
    <t>Сумма 3-го года</t>
  </si>
  <si>
    <t>1</t>
  </si>
  <si>
    <t>2</t>
  </si>
  <si>
    <t>3</t>
  </si>
  <si>
    <t>4</t>
  </si>
  <si>
    <t>ДОХОДЫ</t>
  </si>
  <si>
    <t>НАЛОГОВЫЕ И НЕНАЛОГОВЫЕ ДОХОДЫ</t>
  </si>
  <si>
    <t xml:space="preserve">1 00 00 000 00 0000 000 </t>
  </si>
  <si>
    <t>НАЛОГИ НА ПРИБЫЛЬ, ДОХОДЫ</t>
  </si>
  <si>
    <t xml:space="preserve">1 01 00 000 00 0000 000 </t>
  </si>
  <si>
    <t>Налог на доходы физических лиц</t>
  </si>
  <si>
    <t xml:space="preserve">1 01 02 000 01 0000 110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</si>
  <si>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</si>
  <si>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1 01 02 010 01 0000 110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</si>
  <si>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</si>
  <si>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1 01 02 020 01 0000 110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</si>
  <si>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</si>
  <si>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1 01 02 030 01 0000 110 </t>
  </si>
  <si>
    <t>НАЛОГИ НА ТОВАРЫ (РАБОТЫ, УСЛУГИ), РЕАЛИЗУЕМЫЕ НА ТЕРРИТОРИИ РОССИЙСКОЙ ФЕДЕРАЦИИ</t>
  </si>
  <si>
    <t xml:space="preserve">1 03 00 000 00 0000 000 </t>
  </si>
  <si>
    <t>Акцизы по подакцизным товарам (продукции), производимым на территории Российской Федерации</t>
  </si>
  <si>
    <t xml:space="preserve">1 03 02 000 01 0000 110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</si>
  <si>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</si>
  <si>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1 03 02 230 01 0000 110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</si>
  <si>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</si>
  <si>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</si>
  <si>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</si>
  <si>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</si>
  <si>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НАЛОГИ НА СОВОКУПНЫЙ ДОХОД</t>
  </si>
  <si>
    <t xml:space="preserve">1 05 00 000 00 0000 000 </t>
  </si>
  <si>
    <t>Налог, взимаемый в связи с применением упрощенной системы налогообложения</t>
  </si>
  <si>
    <t xml:space="preserve">1 05 01 000 00 0000 110 </t>
  </si>
  <si>
    <t>Налог, взимаемый с налогоплательщиков, выбравших в качестве объекта налогообложения доходы</t>
  </si>
  <si>
    <t xml:space="preserve">1 05 01 010 01 0000 110 </t>
  </si>
  <si>
    <t xml:space="preserve">1 05 01 011 01 0000 110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</si>
  <si>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</si>
  <si>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</si>
  <si>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</si>
  <si>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1 05 01 021 01 0000 110 </t>
  </si>
  <si>
    <t>Единый налог на вмененный доход для отдельных видов деятельности</t>
  </si>
  <si>
    <t xml:space="preserve">1 05 02 000 02 0000 110 </t>
  </si>
  <si>
    <t xml:space="preserve">1 05 02 010 02 0000 110 </t>
  </si>
  <si>
    <t>Единый сельскохозяйственный налог</t>
  </si>
  <si>
    <t xml:space="preserve">1 05 03 000 01 0000 110 </t>
  </si>
  <si>
    <t xml:space="preserve">1 05 03 010 01 0000 110 </t>
  </si>
  <si>
    <t>Налог, взимаемый в связи с применением патентной системы налогообложения</t>
  </si>
  <si>
    <t xml:space="preserve">1 05 04 000 02 0000 110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</si>
  <si>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</si>
  <si>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1 05 04 020 02 0000 110 </t>
  </si>
  <si>
    <t>ГОСУДАРСТВЕННАЯ ПОШЛИНА</t>
  </si>
  <si>
    <t xml:space="preserve">1 08 00 000 00 0000 000 </t>
  </si>
  <si>
    <t>Государственная пошлина по делам, рассматриваемым в судах общей юрисдикции, мировыми судьями</t>
  </si>
  <si>
    <t xml:space="preserve">1 08 03 000 01 0000 110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</si>
  <si>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</si>
  <si>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1 08 03 010 01 0000 110 </t>
  </si>
  <si>
    <t>ДОХОДЫ ОТ ИСПОЛЬЗОВАНИЯ ИМУЩЕСТВА, НАХОДЯЩЕГОСЯ В ГОСУДАРСТВЕННОЙ И МУНИЦИПАЛЬНОЙ СОБСТВЕННОСТИ</t>
  </si>
  <si>
    <t xml:space="preserve">1 11 00 000 00 0000 000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</si>
  <si>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</si>
  <si>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1 11 05 000 00 0000 120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</si>
  <si>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</si>
  <si>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</si>
  <si>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</si>
  <si>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</si>
  <si>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</si>
  <si>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1 11 05 070 00 0000 120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</si>
  <si>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</si>
  <si>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1 11 05 075 05 0000 120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</si>
  <si>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</si>
  <si>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1 11 09 000 00 0000 120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</si>
  <si>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</si>
  <si>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</si>
  <si>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</si>
  <si>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1 11 09 045 05 0000 120 </t>
  </si>
  <si>
    <t>ПЛАТЕЖИ ПРИ ПОЛЬЗОВАНИИ ПРИРОДНЫМИ РЕСУРСАМИ</t>
  </si>
  <si>
    <t xml:space="preserve">1 12 00 000 00 0000 000 </t>
  </si>
  <si>
    <t>Плата за негативное воздействие на окружающую среду</t>
  </si>
  <si>
    <t xml:space="preserve">1 12 01 000 01 0000 120 </t>
  </si>
  <si>
    <t>Плата за выбросы загрязняющих веществ в атмосферный воздух стационарными объектами</t>
  </si>
  <si>
    <t xml:space="preserve">1 12 01 010 01 0000 120 </t>
  </si>
  <si>
    <t>Плата за сбросы загрязняющих веществ в водные объекты</t>
  </si>
  <si>
    <t xml:space="preserve">1 12 01 030 01 0000 120 </t>
  </si>
  <si>
    <t>Плата за размещение отходов производства и потребления</t>
  </si>
  <si>
    <t xml:space="preserve">1 12 01 040 01 0000 120 </t>
  </si>
  <si>
    <t>Плата за размещение отходов производства</t>
  </si>
  <si>
    <t xml:space="preserve">1 12 01 041 01 0000 120 </t>
  </si>
  <si>
    <t>ДОХОДЫ ОТ ПРОДАЖИ МАТЕРИАЛЬНЫХ И НЕМАТЕРИАЛЬНЫХ АКТИВОВ</t>
  </si>
  <si>
    <t xml:space="preserve">1 14 00 000 00 0000 000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</si>
  <si>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</si>
  <si>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1 14 02 000 00 0000 000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</si>
  <si>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</si>
  <si>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1 14 02 050 05 0000 410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</si>
  <si>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</si>
  <si>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</si>
  <si>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продажи земельных участков, находящихся в государственной и муниципальной собственности</t>
  </si>
  <si>
    <t xml:space="preserve">1 14 06 000 00 0000 430 </t>
  </si>
  <si>
    <t>Доходы от продажи земельных участков, государственная собственность на которые не разграничена</t>
  </si>
  <si>
    <t xml:space="preserve">1 14 06 010 00 0000 430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</si>
  <si>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</si>
  <si>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1 14 06 013 05 0000 430 </t>
  </si>
  <si>
    <t>ШТРАФЫ, САНКЦИИ, ВОЗМЕЩЕНИЕ УЩЕРБА</t>
  </si>
  <si>
    <t xml:space="preserve">1 16 00 000 00 0000 000 </t>
  </si>
  <si>
    <t>Денежные взыскания (штрафы) за нарушение законодательства о налогах и сборах</t>
  </si>
  <si>
    <t xml:space="preserve">1 16 03 000 00 0000 140 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</si>
  <si>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</si>
  <si>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 xml:space="preserve">1 16 03 010 01 0000 140 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</si>
  <si>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</si>
  <si>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1 16 03 030 01 0000 140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</si>
  <si>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</si>
  <si>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</si>
  <si>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</si>
  <si>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1 16 08 010 01 0000 140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</si>
  <si>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</si>
  <si>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1 16 25 000 00 0000 140 </t>
  </si>
  <si>
    <t>Денежные взыскания (штрафы) за нарушение законодательства в области охраны окружающей среды</t>
  </si>
  <si>
    <t xml:space="preserve">1 16 25 050 01 0000 140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</si>
  <si>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</si>
  <si>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1 16 28 000 01 0000 140 </t>
  </si>
  <si>
    <t>Денежные взыскания (штрафы) за правонарушения в области дорожного движения</t>
  </si>
  <si>
    <t xml:space="preserve">1 16 30 000 01 0000 140 </t>
  </si>
  <si>
    <t>Прочие денежные взыскания (штрафы) за правонарушения в области дорожного движения</t>
  </si>
  <si>
    <t xml:space="preserve">1 16 30 030 01 0000 140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</si>
  <si>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</si>
  <si>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</si>
  <si>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</si>
  <si>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1 16 33 050 05 0000 140 </t>
  </si>
  <si>
    <t>Суммы по искам о возмещении вреда, причиненного окружающей среде</t>
  </si>
  <si>
    <t xml:space="preserve">1 16 35 000 00 0000 140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</si>
  <si>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</si>
  <si>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1 16 35 030 05 0000 140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</si>
  <si>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</si>
  <si>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1 16 43 000 01 0000 140 </t>
  </si>
  <si>
    <t>Прочие поступления от денежных взысканий (штрафов) и иных сумм в возмещение ущерба</t>
  </si>
  <si>
    <t xml:space="preserve">1 16 90 000 00 0000 140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</si>
  <si>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</si>
  <si>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1 16 90 050 05 0000 140 </t>
  </si>
  <si>
    <t>БЕЗВОЗМЕЗДНЫЕ ПОСТУПЛЕНИЯ</t>
  </si>
  <si>
    <t xml:space="preserve">2 00 00 000 00 0000 000 </t>
  </si>
  <si>
    <t>БЕЗВОЗМЕЗДНЫЕ ПОСТУПЛЕНИЯ ОТ ДРУГИХ БЮДЖЕТОВ БЮДЖЕТНОЙ СИСТЕМЫ РОССИЙСКОЙ ФЕДЕРАЦИИ</t>
  </si>
  <si>
    <t xml:space="preserve">2 02 00 000 00 0000 000 </t>
  </si>
  <si>
    <t>Дотации бюджетам бюджетной системы Российской Федерации</t>
  </si>
  <si>
    <t xml:space="preserve">2 02 10 000 00 0000 150 </t>
  </si>
  <si>
    <t>Дотации на выравнивание бюджетной обеспеченности</t>
  </si>
  <si>
    <t xml:space="preserve">2 02 15 001 00 0000 150 </t>
  </si>
  <si>
    <t>Дотации бюджетам муниципальных районов на выравнивание бюджетной обеспеченности</t>
  </si>
  <si>
    <t xml:space="preserve">2 02 15 001 05 0000 150 </t>
  </si>
  <si>
    <t>Субсидии бюджетам бюджетной системы Российской Федерации (межбюджетные субсидии)</t>
  </si>
  <si>
    <t xml:space="preserve">2 02 20 000 00 0000 150 </t>
  </si>
  <si>
    <t>Прочие субсидии</t>
  </si>
  <si>
    <t xml:space="preserve">2 02 29 999 00 0000 150 </t>
  </si>
  <si>
    <t>Прочие субсидии бюджетам муниципальных районов</t>
  </si>
  <si>
    <t xml:space="preserve">2 02 29 999 05 0000 150 </t>
  </si>
  <si>
    <t>Субвенции бюджетам бюджетной системы Российской Федерации</t>
  </si>
  <si>
    <t xml:space="preserve">2 02 30 000 00 0000 150 </t>
  </si>
  <si>
    <t>Субвенции местным бюджетам на выполнение передаваемых полномочий субъектов Российской Федерации</t>
  </si>
  <si>
    <t xml:space="preserve">2 02 30 024 00 0000 150 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</si>
  <si>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</si>
  <si>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2 02 30 024 05 0000 150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</si>
  <si>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</si>
  <si>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2 02 30 029 00 0000 150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</si>
  <si>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</si>
  <si>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2 02 30 029 05 0000 150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</si>
  <si>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</si>
  <si>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2 02 35 082 00 0000 150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</si>
  <si>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</si>
  <si>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2 02 35 082 05 0000 150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</si>
  <si>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</si>
  <si>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2 02 35 118 00 0000 150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</si>
  <si>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</si>
  <si>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2 02 35 120 00 0000 150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</si>
  <si>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</si>
  <si>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</si>
  <si>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</si>
  <si>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2 02 35 135 00 0000 150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</si>
  <si>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</si>
  <si>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 xml:space="preserve">2 02 35 135 05 0000 150 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</si>
  <si>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</si>
  <si>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2 02 35 176 00 0000 150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</si>
  <si>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</si>
  <si>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2 02 35 176 05 0000 150 </t>
  </si>
  <si>
    <t>Субвенции бюджетам на государственную регистрацию актов гражданского состояния</t>
  </si>
  <si>
    <t xml:space="preserve">2 02 35 930 00 0000 150 </t>
  </si>
  <si>
    <t>Субвенции бюджетам муниципальных районов на государственную регистрацию актов гражданского состояния</t>
  </si>
  <si>
    <t xml:space="preserve">2 02 35 930 05 0000 150 </t>
  </si>
  <si>
    <t>Прочие субвенции</t>
  </si>
  <si>
    <t xml:space="preserve">2 02 39 999 00 0000 150 </t>
  </si>
  <si>
    <t>Прочие субвенции бюджетам муниципальных районов</t>
  </si>
  <si>
    <t xml:space="preserve">2 02 39 999 05 0000 150 </t>
  </si>
  <si>
    <t>Иные межбюджетные трансферты</t>
  </si>
  <si>
    <t xml:space="preserve">2 02 40 000 00 0000 150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</si>
  <si>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</si>
  <si>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2 02 40 014 00 0000 150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</si>
  <si>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</si>
  <si>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2 02 40 014 05 0000 150 </t>
  </si>
  <si>
    <t>ИТОГО ДОХОДОВ</t>
  </si>
  <si>
    <t>Приложение № 2</t>
  </si>
  <si>
    <t>Налоговые доходы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</si>
  <si>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</si>
  <si>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</si>
  <si>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</si>
  <si>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</si>
  <si>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1 11 05 020 00 0000 120 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</si>
  <si>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</si>
  <si>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1 11 05 025 05 0000 120 </t>
  </si>
  <si>
    <t>ДОХОДЫ ОТ ОКАЗАНИЯ ПЛАТНЫХ УСЛУГ И КОМПЕНСАЦИИ ЗАТРАТ ГОСУДАРСТВА</t>
  </si>
  <si>
    <t xml:space="preserve">1 13 00 000 00 0000 000 </t>
  </si>
  <si>
    <t>Доходы от компенсации затрат государства</t>
  </si>
  <si>
    <t xml:space="preserve">1 13 02 000 00 0000 130 </t>
  </si>
  <si>
    <t>Прочие доходы от компенсации затрат государства</t>
  </si>
  <si>
    <t xml:space="preserve">1 13 02 990 00 0000 130 </t>
  </si>
  <si>
    <t>Прочие доходы от компенсации затрат бюджетов муниципальных районов</t>
  </si>
  <si>
    <t xml:space="preserve">1 13 02 995 05 0000 130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</si>
  <si>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</si>
  <si>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1 14 06 013 13 0000 430 </t>
  </si>
  <si>
    <t>Дотации бюджетам муниципальных районов на выравнивание уровня бюджетной обеспеченности из РФФП муниципальных районов</t>
  </si>
  <si>
    <t>Дотации бюджетам на поддержку мер по обеспечению сбалансированности бюджетов</t>
  </si>
  <si>
    <t xml:space="preserve">2 02 15 002 00 0000 150 </t>
  </si>
  <si>
    <t>Дотации бюджетам муниципальных районов на поддержку мер по обеспечению сбалансированности бюджетов</t>
  </si>
  <si>
    <t xml:space="preserve">2 02 15 002 05 0000 150 </t>
  </si>
  <si>
    <t>Дотации бюджету муниципального района на поддержку мер по  обеспечению сбалансированности  бюджетов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</si>
  <si>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</si>
  <si>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</si>
  <si>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</si>
  <si>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</si>
  <si>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</si>
  <si>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</si>
  <si>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</si>
  <si>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</si>
  <si>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</si>
  <si>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>Субсидии на подключение к сети "Интернет" общедоступных библиотек муниципального образования (средства РК)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</si>
  <si>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</si>
  <si>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</si>
  <si>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</si>
  <si>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</si>
  <si>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</si>
  <si>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</si>
  <si>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</si>
  <si>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</si>
  <si>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</si>
  <si>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</si>
  <si>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</si>
  <si>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</si>
  <si>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</si>
  <si>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</si>
  <si>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</si>
  <si>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</si>
  <si>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</si>
  <si>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</si>
  <si>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</si>
  <si>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</si>
  <si>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</si>
  <si>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</si>
  <si>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</si>
  <si>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</si>
  <si>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в области градостроительной деятельности в соответствии с заключенными соглашениями</t>
  </si>
  <si>
    <t>Приложение № 9</t>
  </si>
  <si>
    <t>Приложение №10</t>
  </si>
  <si>
    <t>бюджетам поселений на мероприятия по организации деятельности по сбору и транспортированию твердых коммунальных отходов МП "Безопасность жизнедеятельности и социальная защита населения в Княжпогостском районе"  на 2019год</t>
  </si>
  <si>
    <t>Таблица 19</t>
  </si>
  <si>
    <t>Приложение №16</t>
  </si>
  <si>
    <t>Субсидии на укрепление материально-технической базы муниципальных учреждений сферы культуры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</si>
  <si>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</si>
  <si>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</si>
  <si>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Субсидии на софинансирование расходных обязательств, возникающих в рамках реализации муниципальных программ (подпрограмм) развития малого и среднего предпринимательства в монопрофильных муниципальных образованиях</t>
  </si>
  <si>
    <t>Таблица 2</t>
  </si>
  <si>
    <t xml:space="preserve"> Распределение дотаций</t>
  </si>
  <si>
    <t>на поддержку мер по обеспечению сбалансированности бюджетов поселений на 2019 год</t>
  </si>
  <si>
    <t>Таблица 13</t>
  </si>
  <si>
    <t>бюджетам поселений на организацию транспортного обслуживания населения между поселениями</t>
  </si>
  <si>
    <t>тыс.рубл.</t>
  </si>
  <si>
    <t>-</t>
  </si>
  <si>
    <t>бюджетам поселений на софинансирование расходных обязательств, возникающих в рамках реализации муниципальных программ (подпрограмм) развития малого и среднего предпринимательства в монопрофильных муниципальных образованиях  по муниципальной программе "Развитие экономики в Княжпогостском районе" на 2019год</t>
  </si>
  <si>
    <t>Приложение №17</t>
  </si>
  <si>
    <t>Приложение №18</t>
  </si>
  <si>
    <t>Приложение № 19</t>
  </si>
  <si>
    <t>Приложение № 1</t>
  </si>
  <si>
    <t>Объём поступлений в бюджет муниципального района "Княжпогостский" на 2019 год</t>
  </si>
  <si>
    <t xml:space="preserve">2 02 25 467 00 0000 150 </t>
  </si>
  <si>
    <t xml:space="preserve">2 02 25 467 05 0000 150 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</si>
  <si>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</si>
  <si>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на укрепление МТБ муниципальных учреждений сферы культуры</t>
  </si>
  <si>
    <t xml:space="preserve">2 02 25 497 00 0000 150 </t>
  </si>
  <si>
    <t>Субсидии бюджетам на реализацию мероприятий по обеспечению жильем молодых семей</t>
  </si>
  <si>
    <t xml:space="preserve">2 02 25 497 05 0000 150 </t>
  </si>
  <si>
    <t>Субсидии бюджетам муниципальных районов на реализацию мероприятий по обеспечению жильем молодых семей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</si>
  <si>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(РБ)</t>
  </si>
  <si>
    <t xml:space="preserve">2 02 25 519 00 0000 150 </t>
  </si>
  <si>
    <t xml:space="preserve">2 02 25 519 05 0000 150 </t>
  </si>
  <si>
    <t xml:space="preserve">Объём поступлений в бюджет муниципального района "Княжпогостский" на плановый период 2020 -2021 годов </t>
  </si>
  <si>
    <t>Приложение №2</t>
  </si>
  <si>
    <t>Таблица 12</t>
  </si>
  <si>
    <t>Приложение №11</t>
  </si>
  <si>
    <t>Приложение № 12</t>
  </si>
  <si>
    <t>99.0.00.00000</t>
  </si>
  <si>
    <t>99.9.00.00000</t>
  </si>
  <si>
    <t>99.9.00.00300</t>
  </si>
  <si>
    <t>99.9.00.64502</t>
  </si>
  <si>
    <t>99.9.00.82040</t>
  </si>
  <si>
    <t>99.9.00.92920</t>
  </si>
  <si>
    <t>01.0.00.00000</t>
  </si>
  <si>
    <t>01.1.00.00000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</si>
  <si>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</si>
  <si>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01.1.2Б.00000</t>
  </si>
  <si>
    <t>Субсидии на 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</si>
  <si>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>01.1.2Б.S2190</t>
  </si>
  <si>
    <t>01.1.2Е.00000</t>
  </si>
  <si>
    <t>01.1.2Ж.00000</t>
  </si>
  <si>
    <t>01.1.2Ж.S2560</t>
  </si>
  <si>
    <t>01.1.2И.55272</t>
  </si>
  <si>
    <t>01.3.00.00000</t>
  </si>
  <si>
    <t>01.3.1И.00000</t>
  </si>
  <si>
    <t>01.3.1И.S2550</t>
  </si>
  <si>
    <t>01.5.00.00000</t>
  </si>
  <si>
    <t>01.5.1В.73060</t>
  </si>
  <si>
    <t>01.6.00.00000</t>
  </si>
  <si>
    <t>01.6.1В.00000</t>
  </si>
  <si>
    <t>01.6.1В.S2540</t>
  </si>
  <si>
    <t>02.0.00.00000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</si>
  <si>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</si>
  <si>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02.1.00.00000</t>
  </si>
  <si>
    <t>02.1.1А.00000</t>
  </si>
  <si>
    <t>02.1.1А.64503</t>
  </si>
  <si>
    <t>02.1.1А.S2220</t>
  </si>
  <si>
    <t>02.1.1Б.00000</t>
  </si>
  <si>
    <t>02.1.1В.00000</t>
  </si>
  <si>
    <t>02.1.1В.S2210</t>
  </si>
  <si>
    <t>02.1.1Л.00000</t>
  </si>
  <si>
    <t>02.1.1Л.S2490</t>
  </si>
  <si>
    <t>02.1.1Н.64514</t>
  </si>
  <si>
    <t>02.1.1П.00000</t>
  </si>
  <si>
    <t>02.1.1Р.64514</t>
  </si>
  <si>
    <t>02.1.1С.64577</t>
  </si>
  <si>
    <t>Развитие транспортной системы</t>
  </si>
  <si>
    <t>02.2.00.00000</t>
  </si>
  <si>
    <t>02.2.2А.64578</t>
  </si>
  <si>
    <t>03.0.00.00000</t>
  </si>
  <si>
    <t>03.1.00.00000</t>
  </si>
  <si>
    <t>03.1.1Д.51350</t>
  </si>
  <si>
    <t>03.1.1Д.51760</t>
  </si>
  <si>
    <t>Снос аварийных домов</t>
  </si>
  <si>
    <t>03.1.1М.00000</t>
  </si>
  <si>
    <t>03.1.1М.64571</t>
  </si>
  <si>
    <t>03.2.00.00000</t>
  </si>
  <si>
    <t>03.2.2Д.00000</t>
  </si>
  <si>
    <t>Проведение ремонтных работ по канализационным и инженерным сетям</t>
  </si>
  <si>
    <t>03.2.2Д.64572</t>
  </si>
  <si>
    <t>03.2.2Е.00000</t>
  </si>
  <si>
    <t>03.2.2Е.S2480</t>
  </si>
  <si>
    <t>03.2.2Ж.00000</t>
  </si>
  <si>
    <t>03.2.2Ж.64572</t>
  </si>
  <si>
    <t>07.0.00.00000</t>
  </si>
  <si>
    <t>07.1.00.00000</t>
  </si>
  <si>
    <t>07.1.1А.00000</t>
  </si>
  <si>
    <t>07.1.1Б.00000</t>
  </si>
  <si>
    <t>07.2.00.00000</t>
  </si>
  <si>
    <t>07.2.2А.00000</t>
  </si>
  <si>
    <t>07.3.00.00000</t>
  </si>
  <si>
    <t>07.3.3А.00000</t>
  </si>
  <si>
    <t>07.7.00.00000</t>
  </si>
  <si>
    <t>07.7.7А.00000</t>
  </si>
  <si>
    <t>08.0.00.00000</t>
  </si>
  <si>
    <t>08.3.00.00000</t>
  </si>
  <si>
    <t>08.3.3Б.00000</t>
  </si>
  <si>
    <t>08.3.3Б.73120</t>
  </si>
  <si>
    <t>08.3.3Г.00000</t>
  </si>
  <si>
    <t>08.4.00.00000</t>
  </si>
  <si>
    <t>08.4.1Б.00000</t>
  </si>
  <si>
    <t>Обустройство контейнерных площадок для накопления ТКО</t>
  </si>
  <si>
    <t>08.4.1Б.64579</t>
  </si>
  <si>
    <t>08.5.00.00000</t>
  </si>
  <si>
    <t>08.5.1А.00000</t>
  </si>
  <si>
    <t>08.5.1Б.00000</t>
  </si>
  <si>
    <t>09.0.00.00000</t>
  </si>
  <si>
    <t>09.1.00.00000</t>
  </si>
  <si>
    <t>09.1.1А.00000</t>
  </si>
  <si>
    <t>09.1.1Б.00000</t>
  </si>
  <si>
    <t>09.1.1В.00000</t>
  </si>
  <si>
    <t>09.1.1Г.00000</t>
  </si>
  <si>
    <t>99.9.00.00200</t>
  </si>
  <si>
    <t>99.9.00.51200</t>
  </si>
  <si>
    <t>99.9.00.73040</t>
  </si>
  <si>
    <t>99.9.00.73070</t>
  </si>
  <si>
    <t>99.9.00.73080</t>
  </si>
  <si>
    <t>99.9.00.73150</t>
  </si>
  <si>
    <t>99.9.00.92710</t>
  </si>
  <si>
    <t>05.0.00.00000</t>
  </si>
  <si>
    <t>05.1.00.00000</t>
  </si>
  <si>
    <t>05.1.1В.00000</t>
  </si>
  <si>
    <t>05.2.00.00000</t>
  </si>
  <si>
    <t>Комплектование книжных и документных фондов</t>
  </si>
  <si>
    <t>05.2.2А.00000</t>
  </si>
  <si>
    <t>05.2.2А.L5190</t>
  </si>
  <si>
    <t>05.2.2Б.00000</t>
  </si>
  <si>
    <t>05.2.2В.00000</t>
  </si>
  <si>
    <t>05.2.2Д.00000</t>
  </si>
  <si>
    <t>Субсидии на укрепление материально-технической базы муниципальных учреждений сферы культуры.</t>
  </si>
  <si>
    <t>05.2.2И.S2150</t>
  </si>
  <si>
    <t>05.3.00.00000</t>
  </si>
  <si>
    <t>05.3.3Б.00000</t>
  </si>
  <si>
    <t>05.4.00.00000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</si>
  <si>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</si>
  <si>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05.4.4B.L4670</t>
  </si>
  <si>
    <t>05.4.4А.00000</t>
  </si>
  <si>
    <t>05.4.4Б.00000</t>
  </si>
  <si>
    <t>Приобретение специального оборудования, укрепление МТБ</t>
  </si>
  <si>
    <t>05.4.4В.00000</t>
  </si>
  <si>
    <t>05.4.4В.S2150</t>
  </si>
  <si>
    <t>05.4.4Л.00000</t>
  </si>
  <si>
    <t>05.4.4Л.S2460</t>
  </si>
  <si>
    <t>05.4.4М.00000</t>
  </si>
  <si>
    <t>05.5.00.00000</t>
  </si>
  <si>
    <t>05.5.5А.00000</t>
  </si>
  <si>
    <t>05.6.00.00000</t>
  </si>
  <si>
    <t>05.6.6А.00000</t>
  </si>
  <si>
    <t>05.8.00.00000</t>
  </si>
  <si>
    <t>05.8.8А.00000</t>
  </si>
  <si>
    <t>Субсидия на укрепление материально-технической базы (ЦНК)</t>
  </si>
  <si>
    <t>05.8.8В.00000</t>
  </si>
  <si>
    <t>05.8.8В.L4670</t>
  </si>
  <si>
    <t>06.0.00.00000</t>
  </si>
  <si>
    <t>06.1.00.00000</t>
  </si>
  <si>
    <t>06.1.1А.S2500</t>
  </si>
  <si>
    <t>06.2.00.00000</t>
  </si>
  <si>
    <t>06.2.2Г.00000</t>
  </si>
  <si>
    <t>06.3.00.00000</t>
  </si>
  <si>
    <t>06.3.3Б.00000</t>
  </si>
  <si>
    <t>06.4.00.00000</t>
  </si>
  <si>
    <t>06.4.4А.00000</t>
  </si>
  <si>
    <t>03.1.1В.00000</t>
  </si>
  <si>
    <t>03.1.1Г.00000</t>
  </si>
  <si>
    <t>03.1.1Е.00000</t>
  </si>
  <si>
    <t>03.1.1Е.73030</t>
  </si>
  <si>
    <t>03.1.1Е.R0820</t>
  </si>
  <si>
    <t>03.1.1Н.00000</t>
  </si>
  <si>
    <t>03.2.2В.00000</t>
  </si>
  <si>
    <t>03.2.2К.00000</t>
  </si>
  <si>
    <t>07.4.00.00000</t>
  </si>
  <si>
    <t>07.4.4Д.00000</t>
  </si>
  <si>
    <t>04.0.00.00000</t>
  </si>
  <si>
    <t>04.1.00.00000</t>
  </si>
  <si>
    <t>04.1.1А.00000</t>
  </si>
  <si>
    <t>04.1.1А.73010</t>
  </si>
  <si>
    <t>04.1.1В.00000</t>
  </si>
  <si>
    <t>04.1.1В.73020</t>
  </si>
  <si>
    <t>04.1.1Е.00000</t>
  </si>
  <si>
    <t>04.1.1М.00000</t>
  </si>
  <si>
    <t>04.2.00.00000</t>
  </si>
  <si>
    <t>04.2.2А.00000</t>
  </si>
  <si>
    <t>04.2.2А.73010</t>
  </si>
  <si>
    <t>04.2.2Б.00000</t>
  </si>
  <si>
    <t>04.2.2Б.73020</t>
  </si>
  <si>
    <t>04.2.2В.00000</t>
  </si>
  <si>
    <t>Выполнение противопожарных мероприятий в общеобразовательных организациях</t>
  </si>
  <si>
    <t>04.2.2Е.00000</t>
  </si>
  <si>
    <t>04.2.2Р.00000</t>
  </si>
  <si>
    <t>04.2.2Р.S2000</t>
  </si>
  <si>
    <t>Субсидии на открытие дополнительных классов</t>
  </si>
  <si>
    <t>04.2.2У.00000</t>
  </si>
  <si>
    <t>04.3.00.00000</t>
  </si>
  <si>
    <t>04.3.3Д.00000</t>
  </si>
  <si>
    <t>Обеспечение жильем молодых семей на территории МР "Княжпогостский"</t>
  </si>
  <si>
    <t>04.3.3К.00000</t>
  </si>
  <si>
    <t>04.3.3К.L4970</t>
  </si>
  <si>
    <t>04.3.3Л.00000</t>
  </si>
  <si>
    <t>04.3.3С.00000</t>
  </si>
  <si>
    <t>04.3.3С.S2020</t>
  </si>
  <si>
    <t>04.4.00.00000</t>
  </si>
  <si>
    <t>04.4.4А.00000</t>
  </si>
  <si>
    <t>Мероприятия по проведению оздоровительной кампании детей</t>
  </si>
  <si>
    <t>04.4.4А.S2040</t>
  </si>
  <si>
    <t>04.4.4Б.00000</t>
  </si>
  <si>
    <t>04.6.00.00000</t>
  </si>
  <si>
    <t>04.6.6А.00000</t>
  </si>
  <si>
    <t>08.1.00.00000</t>
  </si>
  <si>
    <t>08.1.1Б.73190</t>
  </si>
  <si>
    <t>08.2.00.00000</t>
  </si>
  <si>
    <t>08.2.2В.00000</t>
  </si>
  <si>
    <t>99.9.00.73050</t>
  </si>
  <si>
    <t>07.5.00.00000</t>
  </si>
  <si>
    <t>07.5.5А.00000</t>
  </si>
  <si>
    <t>07.5.5А.73110</t>
  </si>
  <si>
    <t>07.5.5Д.00000</t>
  </si>
  <si>
    <t>07.5.5Е.00000</t>
  </si>
  <si>
    <t>07.5.5Е.64502</t>
  </si>
  <si>
    <t>07.5.5Ж.00000</t>
  </si>
  <si>
    <t>99.9.00.51180</t>
  </si>
  <si>
    <t>99.9.00.59300</t>
  </si>
  <si>
    <t>99.9.00.73090</t>
  </si>
  <si>
    <t>99.9.00.73100</t>
  </si>
  <si>
    <t>99.9.00.73160</t>
  </si>
  <si>
    <t>99.9.00.99990</t>
  </si>
  <si>
    <t>ИТОГО:</t>
  </si>
  <si>
    <t>129</t>
  </si>
  <si>
    <t>Субвенции на организацию и осуществление деятельности по опеке и попечительству</t>
  </si>
  <si>
    <t>от 26 марта 2019 г. №322</t>
  </si>
  <si>
    <t>от 26 марта 2019 г. № 322</t>
  </si>
  <si>
    <t>от 26 марта  2019г. № 322</t>
  </si>
  <si>
    <t>от 26 марта  2019г. №322</t>
  </si>
  <si>
    <t>от 26 марта 2019г. №322</t>
  </si>
  <si>
    <t xml:space="preserve">                                       от 26 марта 2019г. № 322</t>
  </si>
  <si>
    <t xml:space="preserve">                                     от 24 декабря 2018г. № 302</t>
  </si>
  <si>
    <t xml:space="preserve">                                                                              от 26 марта 2019г. №322 </t>
  </si>
  <si>
    <t>от  26 марта 2019г. № 322</t>
  </si>
  <si>
    <t>от 26 марта 2019г. № 322</t>
  </si>
  <si>
    <t xml:space="preserve">от 26 марта 2019г. № 322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</si>
</sst>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?"/>
    <numFmt numFmtId="165" formatCode="#,##0.000"/>
    <numFmt numFmtId="166" formatCode="#,##0.0"/>
    <numFmt numFmtId="167" formatCode="0.000"/>
    <numFmt numFmtId="168" formatCode="#,##0.00000"/>
  </numFmts>
  <fonts count="33" x14ac:knownFonts="1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1"/>
      <color indexed="8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8"/>
      <color indexed="8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Arial Cyr"/>
    </font>
    <font>
      <sz val="14"/>
      <name val="Arial Cyr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ahoma"/>
      <family val="2"/>
      <charset val="204"/>
    </font>
    <font>
      <sz val="14"/>
      <color indexed="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 CYR"/>
    </font>
    <font>
      <sz val="8"/>
      <name val="Times New Roman CY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4"/>
      <color indexed="8"/>
      <name val="Times New Roman CYR"/>
    </font>
    <font>
      <sz val="8"/>
      <color indexed="8"/>
      <name val="Times New Roman CYR"/>
    </font>
    <font>
      <b/>
      <sz val="11"/>
      <color indexed="8"/>
      <name val="Calibri"/>
      <family val="2"/>
      <scheme val="minor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/>
    <xf numFmtId="0" fontId="16" fillId="2" borderId="1"/>
    <xf numFmtId="0" fontId="19" fillId="2" borderId="1"/>
  </cellStyleXfs>
  <cellXfs count="216">
    <xf numFmtId="0" fontId="0" fillId="0" borderId="0" xfId="0"/>
    <xf numFmtId="0" fontId="3" fillId="2" borderId="0" xfId="0" applyFont="1" applyFill="1" applyAlignment="1">
      <alignment horizontal="right"/>
    </xf>
    <xf numFmtId="0" fontId="6" fillId="0" borderId="0" xfId="0" applyFont="1"/>
    <xf numFmtId="49" fontId="9" fillId="2" borderId="1" xfId="0" applyNumberFormat="1" applyFont="1" applyFill="1" applyBorder="1" applyAlignment="1">
      <alignment horizontal="right" vertical="center" wrapText="1"/>
    </xf>
    <xf numFmtId="49" fontId="11" fillId="2" borderId="6" xfId="0" applyNumberFormat="1" applyFont="1" applyFill="1" applyBorder="1" applyAlignment="1">
      <alignment horizontal="justify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164" fontId="11" fillId="2" borderId="6" xfId="0" applyNumberFormat="1" applyFont="1" applyFill="1" applyBorder="1" applyAlignment="1">
      <alignment horizontal="justify" vertical="center" wrapText="1"/>
    </xf>
    <xf numFmtId="0" fontId="2" fillId="2" borderId="1" xfId="1"/>
    <xf numFmtId="0" fontId="3" fillId="2" borderId="1" xfId="1" applyFont="1" applyFill="1" applyAlignment="1">
      <alignment horizontal="right"/>
    </xf>
    <xf numFmtId="0" fontId="12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horizontal="right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2" borderId="6" xfId="0" applyNumberFormat="1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4" fontId="3" fillId="2" borderId="1" xfId="0" applyNumberFormat="1" applyFont="1" applyFill="1" applyBorder="1" applyAlignment="1">
      <alignment vertical="top"/>
    </xf>
    <xf numFmtId="49" fontId="14" fillId="0" borderId="1" xfId="0" applyNumberFormat="1" applyFont="1" applyBorder="1"/>
    <xf numFmtId="0" fontId="15" fillId="0" borderId="1" xfId="0" applyFont="1" applyBorder="1" applyAlignment="1">
      <alignment vertical="top"/>
    </xf>
    <xf numFmtId="166" fontId="14" fillId="0" borderId="1" xfId="0" applyNumberFormat="1" applyFont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3" fillId="2" borderId="11" xfId="0" applyFont="1" applyFill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166" fontId="3" fillId="0" borderId="1" xfId="0" applyNumberFormat="1" applyFont="1" applyBorder="1"/>
    <xf numFmtId="0" fontId="0" fillId="2" borderId="0" xfId="0" applyFill="1"/>
    <xf numFmtId="0" fontId="17" fillId="0" borderId="6" xfId="0" applyFont="1" applyBorder="1" applyAlignment="1">
      <alignment horizontal="center"/>
    </xf>
    <xf numFmtId="0" fontId="7" fillId="2" borderId="0" xfId="0" applyFont="1" applyFill="1"/>
    <xf numFmtId="0" fontId="4" fillId="2" borderId="6" xfId="3" applyFont="1" applyFill="1" applyBorder="1" applyAlignment="1">
      <alignment horizontal="center" wrapText="1"/>
    </xf>
    <xf numFmtId="0" fontId="7" fillId="2" borderId="1" xfId="0" applyFont="1" applyFill="1" applyBorder="1"/>
    <xf numFmtId="0" fontId="7" fillId="2" borderId="1" xfId="3" applyFont="1" applyFill="1" applyBorder="1" applyAlignment="1"/>
    <xf numFmtId="0" fontId="18" fillId="2" borderId="1" xfId="3" applyFont="1" applyFill="1" applyBorder="1" applyAlignment="1"/>
    <xf numFmtId="0" fontId="7" fillId="2" borderId="1" xfId="0" applyFont="1" applyFill="1" applyBorder="1" applyAlignment="1"/>
    <xf numFmtId="0" fontId="3" fillId="2" borderId="0" xfId="0" applyFont="1" applyFill="1"/>
    <xf numFmtId="0" fontId="3" fillId="2" borderId="1" xfId="3" applyFont="1" applyFill="1" applyBorder="1" applyAlignment="1"/>
    <xf numFmtId="0" fontId="0" fillId="2" borderId="1" xfId="0" applyFill="1" applyBorder="1"/>
    <xf numFmtId="0" fontId="14" fillId="2" borderId="0" xfId="0" applyFont="1" applyFill="1"/>
    <xf numFmtId="166" fontId="3" fillId="2" borderId="9" xfId="0" applyNumberFormat="1" applyFont="1" applyFill="1" applyBorder="1" applyAlignment="1">
      <alignment horizontal="right" wrapText="1"/>
    </xf>
    <xf numFmtId="0" fontId="18" fillId="2" borderId="6" xfId="3" applyFont="1" applyFill="1" applyBorder="1" applyAlignment="1">
      <alignment horizontal="center" wrapText="1"/>
    </xf>
    <xf numFmtId="0" fontId="18" fillId="2" borderId="6" xfId="0" applyFont="1" applyFill="1" applyBorder="1" applyAlignment="1">
      <alignment wrapText="1"/>
    </xf>
    <xf numFmtId="0" fontId="18" fillId="2" borderId="7" xfId="0" applyFont="1" applyFill="1" applyBorder="1" applyAlignment="1">
      <alignment wrapText="1"/>
    </xf>
    <xf numFmtId="0" fontId="4" fillId="2" borderId="3" xfId="3" applyFont="1" applyFill="1" applyBorder="1" applyAlignment="1">
      <alignment horizontal="left" wrapText="1"/>
    </xf>
    <xf numFmtId="165" fontId="3" fillId="2" borderId="4" xfId="0" applyNumberFormat="1" applyFont="1" applyFill="1" applyBorder="1"/>
    <xf numFmtId="165" fontId="3" fillId="2" borderId="3" xfId="0" applyNumberFormat="1" applyFont="1" applyFill="1" applyBorder="1"/>
    <xf numFmtId="165" fontId="3" fillId="2" borderId="14" xfId="0" applyNumberFormat="1" applyFont="1" applyFill="1" applyBorder="1"/>
    <xf numFmtId="0" fontId="3" fillId="2" borderId="7" xfId="3" applyFont="1" applyFill="1" applyBorder="1" applyAlignment="1">
      <alignment wrapText="1"/>
    </xf>
    <xf numFmtId="165" fontId="3" fillId="2" borderId="8" xfId="0" applyNumberFormat="1" applyFont="1" applyFill="1" applyBorder="1"/>
    <xf numFmtId="165" fontId="4" fillId="2" borderId="8" xfId="0" applyNumberFormat="1" applyFont="1" applyFill="1" applyBorder="1"/>
    <xf numFmtId="165" fontId="4" fillId="2" borderId="7" xfId="0" applyNumberFormat="1" applyFont="1" applyFill="1" applyBorder="1"/>
    <xf numFmtId="165" fontId="3" fillId="2" borderId="15" xfId="0" applyNumberFormat="1" applyFont="1" applyFill="1" applyBorder="1"/>
    <xf numFmtId="0" fontId="3" fillId="2" borderId="10" xfId="3" applyFont="1" applyFill="1" applyBorder="1" applyAlignment="1">
      <alignment wrapText="1"/>
    </xf>
    <xf numFmtId="165" fontId="3" fillId="2" borderId="11" xfId="0" applyNumberFormat="1" applyFont="1" applyFill="1" applyBorder="1"/>
    <xf numFmtId="165" fontId="3" fillId="2" borderId="10" xfId="0" applyNumberFormat="1" applyFont="1" applyFill="1" applyBorder="1"/>
    <xf numFmtId="165" fontId="0" fillId="2" borderId="7" xfId="0" applyNumberFormat="1" applyFill="1" applyBorder="1"/>
    <xf numFmtId="0" fontId="4" fillId="2" borderId="6" xfId="0" applyFont="1" applyFill="1" applyBorder="1" applyAlignment="1">
      <alignment wrapText="1"/>
    </xf>
    <xf numFmtId="4" fontId="3" fillId="2" borderId="4" xfId="0" applyNumberFormat="1" applyFont="1" applyFill="1" applyBorder="1"/>
    <xf numFmtId="167" fontId="3" fillId="2" borderId="14" xfId="0" applyNumberFormat="1" applyFont="1" applyFill="1" applyBorder="1"/>
    <xf numFmtId="4" fontId="3" fillId="2" borderId="8" xfId="0" applyNumberFormat="1" applyFont="1" applyFill="1" applyBorder="1"/>
    <xf numFmtId="167" fontId="3" fillId="2" borderId="15" xfId="0" applyNumberFormat="1" applyFont="1" applyFill="1" applyBorder="1"/>
    <xf numFmtId="4" fontId="3" fillId="2" borderId="11" xfId="0" applyNumberFormat="1" applyFont="1" applyFill="1" applyBorder="1"/>
    <xf numFmtId="167" fontId="3" fillId="2" borderId="13" xfId="0" applyNumberFormat="1" applyFont="1" applyFill="1" applyBorder="1"/>
    <xf numFmtId="49" fontId="20" fillId="2" borderId="1" xfId="0" applyNumberFormat="1" applyFont="1" applyFill="1" applyBorder="1" applyAlignment="1">
      <alignment horizontal="justify" vertical="center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17" fillId="2" borderId="6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165" fontId="4" fillId="0" borderId="6" xfId="0" applyNumberFormat="1" applyFont="1" applyBorder="1" applyAlignment="1">
      <alignment vertical="top"/>
    </xf>
    <xf numFmtId="165" fontId="3" fillId="0" borderId="6" xfId="0" applyNumberFormat="1" applyFont="1" applyBorder="1" applyAlignment="1">
      <alignment vertical="top"/>
    </xf>
    <xf numFmtId="165" fontId="3" fillId="2" borderId="6" xfId="0" applyNumberFormat="1" applyFont="1" applyFill="1" applyBorder="1" applyAlignment="1">
      <alignment vertical="top"/>
    </xf>
    <xf numFmtId="49" fontId="3" fillId="0" borderId="5" xfId="0" applyNumberFormat="1" applyFont="1" applyBorder="1" applyAlignment="1">
      <alignment vertical="top"/>
    </xf>
    <xf numFmtId="49" fontId="3" fillId="0" borderId="16" xfId="0" applyNumberFormat="1" applyFont="1" applyBorder="1" applyAlignment="1">
      <alignment vertical="top"/>
    </xf>
    <xf numFmtId="49" fontId="3" fillId="0" borderId="12" xfId="0" applyNumberFormat="1" applyFont="1" applyBorder="1" applyAlignment="1">
      <alignment vertical="top"/>
    </xf>
    <xf numFmtId="0" fontId="17" fillId="2" borderId="1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/>
    </xf>
    <xf numFmtId="168" fontId="3" fillId="2" borderId="15" xfId="0" applyNumberFormat="1" applyFont="1" applyFill="1" applyBorder="1"/>
    <xf numFmtId="164" fontId="8" fillId="2" borderId="6" xfId="0" applyNumberFormat="1" applyFont="1" applyFill="1" applyBorder="1" applyAlignment="1">
      <alignment horizontal="justify" vertical="center" wrapText="1"/>
    </xf>
    <xf numFmtId="165" fontId="8" fillId="2" borderId="6" xfId="0" applyNumberFormat="1" applyFont="1" applyFill="1" applyBorder="1" applyAlignment="1">
      <alignment horizontal="right" wrapText="1"/>
    </xf>
    <xf numFmtId="165" fontId="11" fillId="2" borderId="6" xfId="0" applyNumberFormat="1" applyFont="1" applyFill="1" applyBorder="1" applyAlignment="1">
      <alignment horizontal="right" wrapText="1"/>
    </xf>
    <xf numFmtId="168" fontId="3" fillId="2" borderId="13" xfId="0" applyNumberFormat="1" applyFont="1" applyFill="1" applyBorder="1"/>
    <xf numFmtId="0" fontId="3" fillId="2" borderId="0" xfId="0" applyFont="1" applyFill="1" applyAlignment="1">
      <alignment horizontal="right"/>
    </xf>
    <xf numFmtId="0" fontId="4" fillId="2" borderId="5" xfId="3" applyFont="1" applyFill="1" applyBorder="1" applyAlignment="1">
      <alignment horizontal="left" wrapText="1"/>
    </xf>
    <xf numFmtId="167" fontId="3" fillId="2" borderId="12" xfId="0" applyNumberFormat="1" applyFont="1" applyFill="1" applyBorder="1"/>
    <xf numFmtId="0" fontId="3" fillId="2" borderId="0" xfId="0" applyFont="1" applyFill="1" applyAlignment="1">
      <alignment horizontal="right"/>
    </xf>
    <xf numFmtId="0" fontId="21" fillId="2" borderId="1" xfId="3" applyFont="1" applyFill="1" applyBorder="1" applyAlignment="1">
      <alignment wrapText="1"/>
    </xf>
    <xf numFmtId="166" fontId="3" fillId="2" borderId="1" xfId="0" applyNumberFormat="1" applyFont="1" applyFill="1" applyBorder="1" applyAlignment="1">
      <alignment horizontal="right" wrapText="1"/>
    </xf>
    <xf numFmtId="0" fontId="4" fillId="2" borderId="1" xfId="3" applyFont="1" applyFill="1" applyBorder="1" applyAlignment="1">
      <alignment horizontal="left" wrapText="1"/>
    </xf>
    <xf numFmtId="165" fontId="4" fillId="2" borderId="1" xfId="0" applyNumberFormat="1" applyFont="1" applyFill="1" applyBorder="1"/>
    <xf numFmtId="165" fontId="4" fillId="2" borderId="15" xfId="0" applyNumberFormat="1" applyFont="1" applyFill="1" applyBorder="1"/>
    <xf numFmtId="0" fontId="3" fillId="2" borderId="7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165" fontId="3" fillId="2" borderId="1" xfId="0" applyNumberFormat="1" applyFont="1" applyFill="1" applyBorder="1"/>
    <xf numFmtId="0" fontId="3" fillId="2" borderId="10" xfId="0" applyFont="1" applyFill="1" applyBorder="1" applyAlignment="1">
      <alignment wrapText="1"/>
    </xf>
    <xf numFmtId="4" fontId="3" fillId="2" borderId="9" xfId="0" applyNumberFormat="1" applyFont="1" applyFill="1" applyBorder="1"/>
    <xf numFmtId="4" fontId="3" fillId="2" borderId="13" xfId="0" applyNumberFormat="1" applyFont="1" applyFill="1" applyBorder="1"/>
    <xf numFmtId="4" fontId="4" fillId="2" borderId="9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right"/>
    </xf>
    <xf numFmtId="0" fontId="22" fillId="0" borderId="0" xfId="0" applyFont="1"/>
    <xf numFmtId="0" fontId="7" fillId="2" borderId="1" xfId="0" applyNumberFormat="1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right" vertical="center"/>
    </xf>
    <xf numFmtId="0" fontId="23" fillId="2" borderId="1" xfId="0" applyNumberFormat="1" applyFont="1" applyFill="1" applyBorder="1" applyAlignment="1">
      <alignment horizontal="right" vertical="center"/>
    </xf>
    <xf numFmtId="49" fontId="24" fillId="2" borderId="6" xfId="0" applyNumberFormat="1" applyFont="1" applyFill="1" applyBorder="1" applyAlignment="1">
      <alignment horizontal="center" vertical="center"/>
    </xf>
    <xf numFmtId="0" fontId="25" fillId="0" borderId="0" xfId="0" applyFont="1"/>
    <xf numFmtId="165" fontId="18" fillId="3" borderId="6" xfId="0" applyNumberFormat="1" applyFont="1" applyFill="1" applyBorder="1" applyAlignment="1">
      <alignment horizontal="right" wrapText="1"/>
    </xf>
    <xf numFmtId="0" fontId="26" fillId="0" borderId="0" xfId="0" applyFont="1"/>
    <xf numFmtId="0" fontId="27" fillId="2" borderId="1" xfId="0" applyNumberFormat="1" applyFont="1" applyFill="1" applyBorder="1" applyAlignment="1">
      <alignment horizontal="right" vertical="center"/>
    </xf>
    <xf numFmtId="49" fontId="28" fillId="2" borderId="6" xfId="0" applyNumberFormat="1" applyFont="1" applyFill="1" applyBorder="1" applyAlignment="1">
      <alignment horizontal="center" vertical="center"/>
    </xf>
    <xf numFmtId="0" fontId="29" fillId="0" borderId="0" xfId="0" applyFont="1"/>
    <xf numFmtId="49" fontId="8" fillId="2" borderId="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wrapText="1"/>
    </xf>
    <xf numFmtId="164" fontId="30" fillId="2" borderId="6" xfId="0" applyNumberFormat="1" applyFont="1" applyFill="1" applyBorder="1" applyAlignment="1">
      <alignment horizontal="justify" vertical="center" wrapText="1"/>
    </xf>
    <xf numFmtId="49" fontId="30" fillId="2" borderId="6" xfId="0" applyNumberFormat="1" applyFont="1" applyFill="1" applyBorder="1" applyAlignment="1">
      <alignment horizontal="center" vertical="center" wrapText="1"/>
    </xf>
    <xf numFmtId="165" fontId="30" fillId="2" borderId="6" xfId="0" applyNumberFormat="1" applyFont="1" applyFill="1" applyBorder="1" applyAlignment="1">
      <alignment horizontal="right"/>
    </xf>
    <xf numFmtId="49" fontId="30" fillId="3" borderId="6" xfId="0" applyNumberFormat="1" applyFont="1" applyFill="1" applyBorder="1" applyAlignment="1">
      <alignment horizontal="justify" vertical="center" wrapText="1"/>
    </xf>
    <xf numFmtId="49" fontId="30" fillId="3" borderId="6" xfId="0" applyNumberFormat="1" applyFont="1" applyFill="1" applyBorder="1" applyAlignment="1">
      <alignment horizontal="center" vertical="center" wrapText="1"/>
    </xf>
    <xf numFmtId="165" fontId="30" fillId="3" borderId="6" xfId="0" applyNumberFormat="1" applyFont="1" applyFill="1" applyBorder="1" applyAlignment="1">
      <alignment horizontal="right"/>
    </xf>
    <xf numFmtId="49" fontId="31" fillId="2" borderId="6" xfId="0" applyNumberFormat="1" applyFont="1" applyFill="1" applyBorder="1" applyAlignment="1">
      <alignment horizontal="justify" vertical="center" wrapText="1"/>
    </xf>
    <xf numFmtId="49" fontId="31" fillId="2" borderId="6" xfId="0" applyNumberFormat="1" applyFont="1" applyFill="1" applyBorder="1" applyAlignment="1">
      <alignment horizontal="center" vertical="center" wrapText="1"/>
    </xf>
    <xf numFmtId="165" fontId="31" fillId="2" borderId="6" xfId="0" applyNumberFormat="1" applyFont="1" applyFill="1" applyBorder="1" applyAlignment="1">
      <alignment horizontal="right"/>
    </xf>
    <xf numFmtId="49" fontId="32" fillId="2" borderId="6" xfId="0" applyNumberFormat="1" applyFont="1" applyFill="1" applyBorder="1" applyAlignment="1">
      <alignment horizontal="justify" vertical="center" wrapText="1"/>
    </xf>
    <xf numFmtId="49" fontId="32" fillId="2" borderId="6" xfId="0" applyNumberFormat="1" applyFont="1" applyFill="1" applyBorder="1" applyAlignment="1">
      <alignment horizontal="center" vertical="center" wrapText="1"/>
    </xf>
    <xf numFmtId="165" fontId="32" fillId="2" borderId="6" xfId="0" applyNumberFormat="1" applyFont="1" applyFill="1" applyBorder="1" applyAlignment="1">
      <alignment horizontal="right"/>
    </xf>
    <xf numFmtId="164" fontId="31" fillId="2" borderId="6" xfId="0" applyNumberFormat="1" applyFont="1" applyFill="1" applyBorder="1" applyAlignment="1">
      <alignment horizontal="justify" vertical="center" wrapText="1"/>
    </xf>
    <xf numFmtId="164" fontId="30" fillId="4" borderId="6" xfId="0" applyNumberFormat="1" applyFont="1" applyFill="1" applyBorder="1" applyAlignment="1">
      <alignment horizontal="justify" vertical="center" wrapText="1"/>
    </xf>
    <xf numFmtId="49" fontId="30" fillId="4" borderId="6" xfId="0" applyNumberFormat="1" applyFont="1" applyFill="1" applyBorder="1" applyAlignment="1">
      <alignment horizontal="center" vertical="center" wrapText="1"/>
    </xf>
    <xf numFmtId="165" fontId="30" fillId="4" borderId="6" xfId="0" applyNumberFormat="1" applyFont="1" applyFill="1" applyBorder="1" applyAlignment="1">
      <alignment horizontal="right"/>
    </xf>
    <xf numFmtId="49" fontId="18" fillId="0" borderId="6" xfId="0" applyNumberFormat="1" applyFont="1" applyBorder="1" applyAlignment="1" applyProtection="1">
      <alignment horizontal="left" wrapText="1"/>
    </xf>
    <xf numFmtId="49" fontId="18" fillId="0" borderId="6" xfId="0" applyNumberFormat="1" applyFont="1" applyBorder="1" applyAlignment="1" applyProtection="1">
      <alignment horizontal="center" wrapText="1"/>
    </xf>
    <xf numFmtId="165" fontId="18" fillId="0" borderId="6" xfId="0" applyNumberFormat="1" applyFont="1" applyBorder="1" applyAlignment="1" applyProtection="1">
      <alignment horizontal="right" wrapText="1"/>
    </xf>
    <xf numFmtId="164" fontId="7" fillId="0" borderId="6" xfId="0" applyNumberFormat="1" applyFont="1" applyBorder="1" applyAlignment="1" applyProtection="1">
      <alignment horizontal="lef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165" fontId="7" fillId="0" borderId="6" xfId="0" applyNumberFormat="1" applyFont="1" applyBorder="1" applyAlignment="1" applyProtection="1">
      <alignment horizontal="right" vertical="center" wrapText="1"/>
    </xf>
    <xf numFmtId="49" fontId="7" fillId="0" borderId="6" xfId="0" applyNumberFormat="1" applyFont="1" applyBorder="1" applyAlignment="1" applyProtection="1">
      <alignment horizontal="left" vertical="center" wrapText="1"/>
    </xf>
    <xf numFmtId="49" fontId="18" fillId="4" borderId="6" xfId="0" applyNumberFormat="1" applyFont="1" applyFill="1" applyBorder="1" applyAlignment="1" applyProtection="1">
      <alignment horizontal="left"/>
    </xf>
    <xf numFmtId="49" fontId="18" fillId="4" borderId="6" xfId="0" applyNumberFormat="1" applyFont="1" applyFill="1" applyBorder="1" applyAlignment="1" applyProtection="1">
      <alignment horizontal="center"/>
    </xf>
    <xf numFmtId="165" fontId="18" fillId="4" borderId="6" xfId="0" applyNumberFormat="1" applyFont="1" applyFill="1" applyBorder="1" applyAlignment="1" applyProtection="1">
      <alignment horizontal="right"/>
    </xf>
    <xf numFmtId="49" fontId="18" fillId="3" borderId="6" xfId="0" applyNumberFormat="1" applyFont="1" applyFill="1" applyBorder="1" applyAlignment="1" applyProtection="1">
      <alignment horizontal="left" wrapText="1"/>
    </xf>
    <xf numFmtId="49" fontId="18" fillId="3" borderId="6" xfId="0" applyNumberFormat="1" applyFont="1" applyFill="1" applyBorder="1" applyAlignment="1" applyProtection="1">
      <alignment horizontal="center" wrapText="1"/>
    </xf>
    <xf numFmtId="165" fontId="18" fillId="3" borderId="6" xfId="0" applyNumberFormat="1" applyFont="1" applyFill="1" applyBorder="1" applyAlignment="1" applyProtection="1">
      <alignment horizontal="right" wrapText="1"/>
    </xf>
    <xf numFmtId="0" fontId="0" fillId="0" borderId="0" xfId="0" applyFont="1"/>
    <xf numFmtId="49" fontId="7" fillId="0" borderId="6" xfId="0" applyNumberFormat="1" applyFont="1" applyBorder="1" applyAlignment="1" applyProtection="1">
      <alignment horizontal="left" wrapText="1"/>
    </xf>
    <xf numFmtId="49" fontId="7" fillId="0" borderId="6" xfId="0" applyNumberFormat="1" applyFont="1" applyBorder="1" applyAlignment="1" applyProtection="1">
      <alignment horizontal="center" wrapText="1"/>
    </xf>
    <xf numFmtId="165" fontId="7" fillId="0" borderId="6" xfId="0" applyNumberFormat="1" applyFont="1" applyBorder="1" applyAlignment="1" applyProtection="1">
      <alignment horizontal="right" wrapText="1"/>
    </xf>
    <xf numFmtId="49" fontId="5" fillId="2" borderId="6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justify" vertical="center" wrapText="1"/>
    </xf>
    <xf numFmtId="165" fontId="5" fillId="2" borderId="6" xfId="0" applyNumberFormat="1" applyFont="1" applyFill="1" applyBorder="1" applyAlignment="1">
      <alignment horizontal="right" wrapText="1"/>
    </xf>
    <xf numFmtId="49" fontId="5" fillId="0" borderId="6" xfId="0" applyNumberFormat="1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justify" vertical="center" wrapText="1"/>
    </xf>
    <xf numFmtId="165" fontId="5" fillId="0" borderId="6" xfId="0" applyNumberFormat="1" applyFont="1" applyFill="1" applyBorder="1" applyAlignment="1">
      <alignment horizontal="right" wrapText="1"/>
    </xf>
    <xf numFmtId="165" fontId="11" fillId="3" borderId="6" xfId="0" applyNumberFormat="1" applyFont="1" applyFill="1" applyBorder="1" applyAlignment="1">
      <alignment horizontal="right" wrapText="1"/>
    </xf>
    <xf numFmtId="165" fontId="1" fillId="4" borderId="6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164" fontId="18" fillId="3" borderId="5" xfId="0" applyNumberFormat="1" applyFont="1" applyFill="1" applyBorder="1" applyAlignment="1">
      <alignment horizontal="left" vertical="center" wrapText="1"/>
    </xf>
    <xf numFmtId="164" fontId="18" fillId="3" borderId="12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left" vertical="center" wrapText="1"/>
    </xf>
    <xf numFmtId="164" fontId="1" fillId="4" borderId="12" xfId="0" applyNumberFormat="1" applyFont="1" applyFill="1" applyBorder="1" applyAlignment="1">
      <alignment horizontal="left" vertical="center" wrapText="1"/>
    </xf>
    <xf numFmtId="164" fontId="11" fillId="2" borderId="5" xfId="0" applyNumberFormat="1" applyFont="1" applyFill="1" applyBorder="1" applyAlignment="1">
      <alignment horizontal="left" vertical="center" wrapText="1"/>
    </xf>
    <xf numFmtId="164" fontId="11" fillId="2" borderId="12" xfId="0" applyNumberFormat="1" applyFont="1" applyFill="1" applyBorder="1" applyAlignment="1">
      <alignment horizontal="left" vertical="center" wrapText="1"/>
    </xf>
    <xf numFmtId="164" fontId="11" fillId="3" borderId="5" xfId="0" applyNumberFormat="1" applyFont="1" applyFill="1" applyBorder="1" applyAlignment="1">
      <alignment horizontal="left" vertical="center" wrapText="1"/>
    </xf>
    <xf numFmtId="164" fontId="11" fillId="3" borderId="12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5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0" borderId="0" xfId="0" applyAlignment="1"/>
    <xf numFmtId="0" fontId="4" fillId="2" borderId="1" xfId="3" applyNumberFormat="1" applyFont="1" applyFill="1" applyBorder="1" applyAlignment="1">
      <alignment horizontal="center" wrapText="1" shrinkToFi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right" wrapText="1"/>
    </xf>
    <xf numFmtId="0" fontId="14" fillId="2" borderId="0" xfId="0" applyFont="1" applyFill="1" applyAlignment="1"/>
    <xf numFmtId="0" fontId="3" fillId="2" borderId="0" xfId="0" applyFont="1" applyFill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0" fontId="14" fillId="2" borderId="0" xfId="0" applyFont="1" applyFill="1" applyAlignment="1">
      <alignment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left" wrapText="1"/>
    </xf>
    <xf numFmtId="0" fontId="0" fillId="0" borderId="11" xfId="0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2" fillId="0" borderId="0" xfId="0" applyFont="1" applyAlignment="1"/>
    <xf numFmtId="165" fontId="0" fillId="0" borderId="0" xfId="0" applyNumberFormat="1"/>
    <xf numFmtId="165" fontId="32" fillId="0" borderId="6" xfId="0" applyNumberFormat="1" applyFont="1" applyFill="1" applyBorder="1" applyAlignment="1">
      <alignment horizontal="right"/>
    </xf>
    <xf numFmtId="165" fontId="31" fillId="0" borderId="6" xfId="0" applyNumberFormat="1" applyFont="1" applyFill="1" applyBorder="1" applyAlignment="1">
      <alignment horizontal="right"/>
    </xf>
  </cellXfs>
  <cellStyles count="4">
    <cellStyle name="Обычный" xfId="0" builtinId="0"/>
    <cellStyle name="Обычный 2" xfId="2"/>
    <cellStyle name="Обычный 5" xfId="1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72"/>
  <sheetViews>
    <sheetView topLeftCell="A91" workbookViewId="0">
      <selection activeCell="I17" sqref="I16:I17"/>
    </sheetView>
  </sheetViews>
  <sheetFormatPr defaultRowHeight="15" x14ac:dyDescent="0.25"/>
  <cols>
    <col min="1" max="1" width="33.140625" style="110" customWidth="1"/>
    <col min="2" max="2" width="92" style="110" customWidth="1"/>
    <col min="3" max="3" width="19.7109375" style="110" customWidth="1"/>
    <col min="4" max="16384" width="9.140625" style="110"/>
  </cols>
  <sheetData>
    <row r="1" spans="1:3" ht="18.75" x14ac:dyDescent="0.3">
      <c r="A1" s="109"/>
      <c r="B1" s="165" t="s">
        <v>566</v>
      </c>
      <c r="C1" s="165"/>
    </row>
    <row r="2" spans="1:3" ht="18.75" x14ac:dyDescent="0.3">
      <c r="A2" s="109"/>
      <c r="B2" s="165" t="s">
        <v>191</v>
      </c>
      <c r="C2" s="165"/>
    </row>
    <row r="3" spans="1:3" ht="18.75" x14ac:dyDescent="0.3">
      <c r="A3" s="109"/>
      <c r="B3" s="165" t="s">
        <v>5</v>
      </c>
      <c r="C3" s="165"/>
    </row>
    <row r="4" spans="1:3" ht="18.75" x14ac:dyDescent="0.3">
      <c r="A4" s="109"/>
      <c r="B4" s="165" t="s">
        <v>785</v>
      </c>
      <c r="C4" s="165"/>
    </row>
    <row r="5" spans="1:3" ht="15.75" x14ac:dyDescent="0.25">
      <c r="A5" s="111"/>
      <c r="B5" s="111"/>
      <c r="C5" s="112"/>
    </row>
    <row r="6" spans="1:3" ht="18.75" x14ac:dyDescent="0.3">
      <c r="A6" s="109"/>
      <c r="B6" s="165" t="s">
        <v>566</v>
      </c>
      <c r="C6" s="165"/>
    </row>
    <row r="7" spans="1:3" ht="18.75" x14ac:dyDescent="0.3">
      <c r="A7" s="109"/>
      <c r="B7" s="165" t="s">
        <v>6</v>
      </c>
      <c r="C7" s="165"/>
    </row>
    <row r="8" spans="1:3" ht="18.75" x14ac:dyDescent="0.3">
      <c r="A8" s="109"/>
      <c r="B8" s="165" t="s">
        <v>5</v>
      </c>
      <c r="C8" s="165"/>
    </row>
    <row r="9" spans="1:3" ht="18.75" x14ac:dyDescent="0.3">
      <c r="A9" s="109"/>
      <c r="B9" s="165" t="s">
        <v>259</v>
      </c>
      <c r="C9" s="165"/>
    </row>
    <row r="10" spans="1:3" ht="15.75" x14ac:dyDescent="0.25">
      <c r="A10" s="111"/>
      <c r="B10" s="111"/>
      <c r="C10" s="112"/>
    </row>
    <row r="11" spans="1:3" ht="18.75" x14ac:dyDescent="0.25">
      <c r="A11" s="168" t="s">
        <v>567</v>
      </c>
      <c r="B11" s="168"/>
      <c r="C11" s="168"/>
    </row>
    <row r="13" spans="1:3" ht="18.75" x14ac:dyDescent="0.25">
      <c r="A13" s="113"/>
      <c r="B13" s="113"/>
      <c r="C13" s="113" t="s">
        <v>288</v>
      </c>
    </row>
    <row r="14" spans="1:3" x14ac:dyDescent="0.25">
      <c r="A14" s="169" t="s">
        <v>290</v>
      </c>
      <c r="B14" s="169" t="s">
        <v>289</v>
      </c>
      <c r="C14" s="169" t="s">
        <v>0</v>
      </c>
    </row>
    <row r="15" spans="1:3" x14ac:dyDescent="0.25">
      <c r="A15" s="169"/>
      <c r="B15" s="169"/>
      <c r="C15" s="170"/>
    </row>
    <row r="16" spans="1:3" x14ac:dyDescent="0.25">
      <c r="A16" s="169"/>
      <c r="B16" s="169"/>
      <c r="C16" s="170"/>
    </row>
    <row r="17" spans="1:3" s="115" customFormat="1" ht="11.25" x14ac:dyDescent="0.2">
      <c r="A17" s="114" t="s">
        <v>293</v>
      </c>
      <c r="B17" s="114" t="s">
        <v>294</v>
      </c>
      <c r="C17" s="114" t="s">
        <v>295</v>
      </c>
    </row>
    <row r="18" spans="1:3" ht="18.75" x14ac:dyDescent="0.3">
      <c r="A18" s="171" t="s">
        <v>297</v>
      </c>
      <c r="B18" s="172"/>
      <c r="C18" s="164">
        <f>C172</f>
        <v>609422.603</v>
      </c>
    </row>
    <row r="19" spans="1:3" ht="18.75" x14ac:dyDescent="0.3">
      <c r="A19" s="160" t="s">
        <v>299</v>
      </c>
      <c r="B19" s="161" t="s">
        <v>298</v>
      </c>
      <c r="C19" s="162">
        <v>258579.144</v>
      </c>
    </row>
    <row r="20" spans="1:3" ht="15.75" x14ac:dyDescent="0.25">
      <c r="A20" s="173" t="s">
        <v>487</v>
      </c>
      <c r="B20" s="174"/>
      <c r="C20" s="91">
        <v>240819.397</v>
      </c>
    </row>
    <row r="21" spans="1:3" ht="15.75" x14ac:dyDescent="0.25">
      <c r="A21" s="121" t="s">
        <v>301</v>
      </c>
      <c r="B21" s="89" t="s">
        <v>300</v>
      </c>
      <c r="C21" s="90">
        <v>214535.264</v>
      </c>
    </row>
    <row r="22" spans="1:3" ht="15.75" x14ac:dyDescent="0.25">
      <c r="A22" s="5" t="s">
        <v>303</v>
      </c>
      <c r="B22" s="6" t="s">
        <v>302</v>
      </c>
      <c r="C22" s="91">
        <v>214535.264</v>
      </c>
    </row>
    <row r="23" spans="1:3" ht="63" x14ac:dyDescent="0.25">
      <c r="A23" s="5" t="s">
        <v>305</v>
      </c>
      <c r="B23" s="6" t="s">
        <v>304</v>
      </c>
      <c r="C23" s="91">
        <v>213583.71799999999</v>
      </c>
    </row>
    <row r="24" spans="1:3" ht="78.75" x14ac:dyDescent="0.25">
      <c r="A24" s="5" t="s">
        <v>307</v>
      </c>
      <c r="B24" s="6" t="s">
        <v>306</v>
      </c>
      <c r="C24" s="91">
        <v>351.54599999999999</v>
      </c>
    </row>
    <row r="25" spans="1:3" ht="31.5" x14ac:dyDescent="0.25">
      <c r="A25" s="5" t="s">
        <v>309</v>
      </c>
      <c r="B25" s="6" t="s">
        <v>308</v>
      </c>
      <c r="C25" s="91">
        <v>600</v>
      </c>
    </row>
    <row r="26" spans="1:3" ht="31.5" x14ac:dyDescent="0.25">
      <c r="A26" s="121" t="s">
        <v>311</v>
      </c>
      <c r="B26" s="89" t="s">
        <v>310</v>
      </c>
      <c r="C26" s="90">
        <v>9852.1329999999998</v>
      </c>
    </row>
    <row r="27" spans="1:3" ht="31.5" x14ac:dyDescent="0.25">
      <c r="A27" s="5" t="s">
        <v>313</v>
      </c>
      <c r="B27" s="6" t="s">
        <v>312</v>
      </c>
      <c r="C27" s="91">
        <v>9852.1329999999998</v>
      </c>
    </row>
    <row r="28" spans="1:3" ht="47.25" x14ac:dyDescent="0.25">
      <c r="A28" s="5" t="s">
        <v>315</v>
      </c>
      <c r="B28" s="6" t="s">
        <v>314</v>
      </c>
      <c r="C28" s="91">
        <v>3572.6410000000001</v>
      </c>
    </row>
    <row r="29" spans="1:3" ht="63" x14ac:dyDescent="0.25">
      <c r="A29" s="5" t="s">
        <v>317</v>
      </c>
      <c r="B29" s="6" t="s">
        <v>316</v>
      </c>
      <c r="C29" s="91">
        <v>25.032</v>
      </c>
    </row>
    <row r="30" spans="1:3" ht="47.25" x14ac:dyDescent="0.25">
      <c r="A30" s="5" t="s">
        <v>319</v>
      </c>
      <c r="B30" s="6" t="s">
        <v>318</v>
      </c>
      <c r="C30" s="91">
        <v>6254.46</v>
      </c>
    </row>
    <row r="31" spans="1:3" ht="15.75" x14ac:dyDescent="0.25">
      <c r="A31" s="121" t="s">
        <v>321</v>
      </c>
      <c r="B31" s="89" t="s">
        <v>320</v>
      </c>
      <c r="C31" s="90">
        <v>13682</v>
      </c>
    </row>
    <row r="32" spans="1:3" ht="15.75" x14ac:dyDescent="0.25">
      <c r="A32" s="5" t="s">
        <v>323</v>
      </c>
      <c r="B32" s="6" t="s">
        <v>322</v>
      </c>
      <c r="C32" s="91">
        <v>5865</v>
      </c>
    </row>
    <row r="33" spans="1:3" ht="31.5" x14ac:dyDescent="0.25">
      <c r="A33" s="5" t="s">
        <v>325</v>
      </c>
      <c r="B33" s="6" t="s">
        <v>324</v>
      </c>
      <c r="C33" s="91">
        <v>5245</v>
      </c>
    </row>
    <row r="34" spans="1:3" ht="31.5" x14ac:dyDescent="0.25">
      <c r="A34" s="5" t="s">
        <v>326</v>
      </c>
      <c r="B34" s="6" t="s">
        <v>324</v>
      </c>
      <c r="C34" s="91">
        <v>5245</v>
      </c>
    </row>
    <row r="35" spans="1:3" ht="31.5" x14ac:dyDescent="0.25">
      <c r="A35" s="5" t="s">
        <v>328</v>
      </c>
      <c r="B35" s="6" t="s">
        <v>327</v>
      </c>
      <c r="C35" s="91">
        <v>620</v>
      </c>
    </row>
    <row r="36" spans="1:3" ht="47.25" x14ac:dyDescent="0.25">
      <c r="A36" s="5" t="s">
        <v>330</v>
      </c>
      <c r="B36" s="6" t="s">
        <v>329</v>
      </c>
      <c r="C36" s="91">
        <v>620</v>
      </c>
    </row>
    <row r="37" spans="1:3" ht="15.75" x14ac:dyDescent="0.25">
      <c r="A37" s="5" t="s">
        <v>332</v>
      </c>
      <c r="B37" s="6" t="s">
        <v>331</v>
      </c>
      <c r="C37" s="91">
        <v>7217</v>
      </c>
    </row>
    <row r="38" spans="1:3" ht="15.75" x14ac:dyDescent="0.25">
      <c r="A38" s="5" t="s">
        <v>333</v>
      </c>
      <c r="B38" s="6" t="s">
        <v>331</v>
      </c>
      <c r="C38" s="91">
        <v>7217</v>
      </c>
    </row>
    <row r="39" spans="1:3" ht="15.75" x14ac:dyDescent="0.25">
      <c r="A39" s="5" t="s">
        <v>335</v>
      </c>
      <c r="B39" s="6" t="s">
        <v>334</v>
      </c>
      <c r="C39" s="91">
        <v>80</v>
      </c>
    </row>
    <row r="40" spans="1:3" ht="15.75" x14ac:dyDescent="0.25">
      <c r="A40" s="5" t="s">
        <v>336</v>
      </c>
      <c r="B40" s="6" t="s">
        <v>334</v>
      </c>
      <c r="C40" s="91">
        <v>80</v>
      </c>
    </row>
    <row r="41" spans="1:3" ht="15.75" x14ac:dyDescent="0.25">
      <c r="A41" s="5" t="s">
        <v>338</v>
      </c>
      <c r="B41" s="6" t="s">
        <v>337</v>
      </c>
      <c r="C41" s="91">
        <v>520</v>
      </c>
    </row>
    <row r="42" spans="1:3" ht="31.5" x14ac:dyDescent="0.25">
      <c r="A42" s="5" t="s">
        <v>340</v>
      </c>
      <c r="B42" s="6" t="s">
        <v>339</v>
      </c>
      <c r="C42" s="91">
        <v>520</v>
      </c>
    </row>
    <row r="43" spans="1:3" ht="15.75" x14ac:dyDescent="0.25">
      <c r="A43" s="121" t="s">
        <v>342</v>
      </c>
      <c r="B43" s="89" t="s">
        <v>341</v>
      </c>
      <c r="C43" s="90">
        <v>2750</v>
      </c>
    </row>
    <row r="44" spans="1:3" ht="31.5" x14ac:dyDescent="0.25">
      <c r="A44" s="5" t="s">
        <v>344</v>
      </c>
      <c r="B44" s="6" t="s">
        <v>343</v>
      </c>
      <c r="C44" s="91">
        <v>2750</v>
      </c>
    </row>
    <row r="45" spans="1:3" ht="31.5" x14ac:dyDescent="0.25">
      <c r="A45" s="5" t="s">
        <v>346</v>
      </c>
      <c r="B45" s="6" t="s">
        <v>345</v>
      </c>
      <c r="C45" s="91">
        <v>2750</v>
      </c>
    </row>
    <row r="46" spans="1:3" ht="15.75" x14ac:dyDescent="0.25">
      <c r="A46" s="175" t="s">
        <v>488</v>
      </c>
      <c r="B46" s="176"/>
      <c r="C46" s="163">
        <v>17759.746999999999</v>
      </c>
    </row>
    <row r="47" spans="1:3" ht="31.5" x14ac:dyDescent="0.25">
      <c r="A47" s="121" t="s">
        <v>348</v>
      </c>
      <c r="B47" s="89" t="s">
        <v>347</v>
      </c>
      <c r="C47" s="90">
        <v>12900</v>
      </c>
    </row>
    <row r="48" spans="1:3" ht="63" x14ac:dyDescent="0.25">
      <c r="A48" s="5" t="s">
        <v>350</v>
      </c>
      <c r="B48" s="6" t="s">
        <v>349</v>
      </c>
      <c r="C48" s="91">
        <v>12650</v>
      </c>
    </row>
    <row r="49" spans="1:3" ht="47.25" x14ac:dyDescent="0.25">
      <c r="A49" s="5" t="s">
        <v>352</v>
      </c>
      <c r="B49" s="6" t="s">
        <v>351</v>
      </c>
      <c r="C49" s="91">
        <v>4500</v>
      </c>
    </row>
    <row r="50" spans="1:3" ht="63" x14ac:dyDescent="0.25">
      <c r="A50" s="5" t="s">
        <v>354</v>
      </c>
      <c r="B50" s="6" t="s">
        <v>353</v>
      </c>
      <c r="C50" s="91">
        <v>2900</v>
      </c>
    </row>
    <row r="51" spans="1:3" ht="63" x14ac:dyDescent="0.25">
      <c r="A51" s="5" t="s">
        <v>490</v>
      </c>
      <c r="B51" s="6" t="s">
        <v>489</v>
      </c>
      <c r="C51" s="91">
        <v>1600</v>
      </c>
    </row>
    <row r="52" spans="1:3" ht="63" x14ac:dyDescent="0.25">
      <c r="A52" s="5" t="s">
        <v>492</v>
      </c>
      <c r="B52" s="6" t="s">
        <v>491</v>
      </c>
      <c r="C52" s="91">
        <v>100</v>
      </c>
    </row>
    <row r="53" spans="1:3" ht="63" x14ac:dyDescent="0.25">
      <c r="A53" s="5" t="s">
        <v>494</v>
      </c>
      <c r="B53" s="6" t="s">
        <v>493</v>
      </c>
      <c r="C53" s="91">
        <v>100</v>
      </c>
    </row>
    <row r="54" spans="1:3" ht="31.5" x14ac:dyDescent="0.25">
      <c r="A54" s="5" t="s">
        <v>356</v>
      </c>
      <c r="B54" s="6" t="s">
        <v>355</v>
      </c>
      <c r="C54" s="91">
        <v>8050</v>
      </c>
    </row>
    <row r="55" spans="1:3" ht="31.5" x14ac:dyDescent="0.25">
      <c r="A55" s="5" t="s">
        <v>358</v>
      </c>
      <c r="B55" s="6" t="s">
        <v>357</v>
      </c>
      <c r="C55" s="91">
        <v>8050</v>
      </c>
    </row>
    <row r="56" spans="1:3" ht="63" x14ac:dyDescent="0.25">
      <c r="A56" s="5" t="s">
        <v>360</v>
      </c>
      <c r="B56" s="6" t="s">
        <v>359</v>
      </c>
      <c r="C56" s="91">
        <v>250</v>
      </c>
    </row>
    <row r="57" spans="1:3" ht="63" x14ac:dyDescent="0.25">
      <c r="A57" s="5" t="s">
        <v>362</v>
      </c>
      <c r="B57" s="6" t="s">
        <v>361</v>
      </c>
      <c r="C57" s="91">
        <v>250</v>
      </c>
    </row>
    <row r="58" spans="1:3" ht="63" x14ac:dyDescent="0.25">
      <c r="A58" s="5" t="s">
        <v>364</v>
      </c>
      <c r="B58" s="6" t="s">
        <v>363</v>
      </c>
      <c r="C58" s="91">
        <v>250</v>
      </c>
    </row>
    <row r="59" spans="1:3" ht="15.75" x14ac:dyDescent="0.25">
      <c r="A59" s="121" t="s">
        <v>366</v>
      </c>
      <c r="B59" s="89" t="s">
        <v>365</v>
      </c>
      <c r="C59" s="90">
        <v>1921</v>
      </c>
    </row>
    <row r="60" spans="1:3" ht="15.75" x14ac:dyDescent="0.25">
      <c r="A60" s="5" t="s">
        <v>368</v>
      </c>
      <c r="B60" s="6" t="s">
        <v>367</v>
      </c>
      <c r="C60" s="91">
        <v>1921</v>
      </c>
    </row>
    <row r="61" spans="1:3" ht="31.5" x14ac:dyDescent="0.25">
      <c r="A61" s="5" t="s">
        <v>370</v>
      </c>
      <c r="B61" s="6" t="s">
        <v>369</v>
      </c>
      <c r="C61" s="91">
        <v>1033.2</v>
      </c>
    </row>
    <row r="62" spans="1:3" ht="15.75" x14ac:dyDescent="0.25">
      <c r="A62" s="5" t="s">
        <v>372</v>
      </c>
      <c r="B62" s="6" t="s">
        <v>371</v>
      </c>
      <c r="C62" s="91">
        <v>846.4</v>
      </c>
    </row>
    <row r="63" spans="1:3" ht="15.75" x14ac:dyDescent="0.25">
      <c r="A63" s="5" t="s">
        <v>374</v>
      </c>
      <c r="B63" s="6" t="s">
        <v>373</v>
      </c>
      <c r="C63" s="91">
        <v>41.4</v>
      </c>
    </row>
    <row r="64" spans="1:3" ht="15.75" x14ac:dyDescent="0.25">
      <c r="A64" s="5" t="s">
        <v>376</v>
      </c>
      <c r="B64" s="6" t="s">
        <v>375</v>
      </c>
      <c r="C64" s="91">
        <v>41.4</v>
      </c>
    </row>
    <row r="65" spans="1:3" ht="31.5" x14ac:dyDescent="0.25">
      <c r="A65" s="121" t="s">
        <v>496</v>
      </c>
      <c r="B65" s="89" t="s">
        <v>495</v>
      </c>
      <c r="C65" s="90">
        <v>52.247</v>
      </c>
    </row>
    <row r="66" spans="1:3" ht="15.75" x14ac:dyDescent="0.25">
      <c r="A66" s="5" t="s">
        <v>498</v>
      </c>
      <c r="B66" s="6" t="s">
        <v>497</v>
      </c>
      <c r="C66" s="91">
        <v>52.247</v>
      </c>
    </row>
    <row r="67" spans="1:3" ht="15.75" x14ac:dyDescent="0.25">
      <c r="A67" s="5" t="s">
        <v>500</v>
      </c>
      <c r="B67" s="6" t="s">
        <v>499</v>
      </c>
      <c r="C67" s="91">
        <v>52.247</v>
      </c>
    </row>
    <row r="68" spans="1:3" ht="15.75" x14ac:dyDescent="0.25">
      <c r="A68" s="5" t="s">
        <v>502</v>
      </c>
      <c r="B68" s="6" t="s">
        <v>501</v>
      </c>
      <c r="C68" s="91">
        <v>52.247</v>
      </c>
    </row>
    <row r="69" spans="1:3" ht="15.75" x14ac:dyDescent="0.25">
      <c r="A69" s="121" t="s">
        <v>378</v>
      </c>
      <c r="B69" s="89" t="s">
        <v>377</v>
      </c>
      <c r="C69" s="90">
        <v>470.5</v>
      </c>
    </row>
    <row r="70" spans="1:3" ht="63" x14ac:dyDescent="0.25">
      <c r="A70" s="5" t="s">
        <v>380</v>
      </c>
      <c r="B70" s="6" t="s">
        <v>379</v>
      </c>
      <c r="C70" s="91">
        <v>115.5</v>
      </c>
    </row>
    <row r="71" spans="1:3" ht="63" x14ac:dyDescent="0.25">
      <c r="A71" s="5" t="s">
        <v>382</v>
      </c>
      <c r="B71" s="6" t="s">
        <v>381</v>
      </c>
      <c r="C71" s="91">
        <v>115.5</v>
      </c>
    </row>
    <row r="72" spans="1:3" ht="63" x14ac:dyDescent="0.25">
      <c r="A72" s="5" t="s">
        <v>384</v>
      </c>
      <c r="B72" s="6" t="s">
        <v>383</v>
      </c>
      <c r="C72" s="91">
        <v>115.5</v>
      </c>
    </row>
    <row r="73" spans="1:3" ht="31.5" x14ac:dyDescent="0.25">
      <c r="A73" s="5" t="s">
        <v>386</v>
      </c>
      <c r="B73" s="6" t="s">
        <v>385</v>
      </c>
      <c r="C73" s="91">
        <v>355</v>
      </c>
    </row>
    <row r="74" spans="1:3" ht="31.5" x14ac:dyDescent="0.25">
      <c r="A74" s="5" t="s">
        <v>388</v>
      </c>
      <c r="B74" s="6" t="s">
        <v>387</v>
      </c>
      <c r="C74" s="91">
        <v>355</v>
      </c>
    </row>
    <row r="75" spans="1:3" ht="47.25" x14ac:dyDescent="0.25">
      <c r="A75" s="5" t="s">
        <v>390</v>
      </c>
      <c r="B75" s="6" t="s">
        <v>389</v>
      </c>
      <c r="C75" s="91">
        <v>300</v>
      </c>
    </row>
    <row r="76" spans="1:3" ht="31.5" x14ac:dyDescent="0.25">
      <c r="A76" s="5" t="s">
        <v>504</v>
      </c>
      <c r="B76" s="6" t="s">
        <v>503</v>
      </c>
      <c r="C76" s="91">
        <v>55</v>
      </c>
    </row>
    <row r="77" spans="1:3" ht="15.75" x14ac:dyDescent="0.25">
      <c r="A77" s="121" t="s">
        <v>392</v>
      </c>
      <c r="B77" s="89" t="s">
        <v>391</v>
      </c>
      <c r="C77" s="90">
        <v>2416</v>
      </c>
    </row>
    <row r="78" spans="1:3" ht="15.75" x14ac:dyDescent="0.25">
      <c r="A78" s="5" t="s">
        <v>394</v>
      </c>
      <c r="B78" s="6" t="s">
        <v>393</v>
      </c>
      <c r="C78" s="91">
        <v>46</v>
      </c>
    </row>
    <row r="79" spans="1:3" ht="63" x14ac:dyDescent="0.25">
      <c r="A79" s="5" t="s">
        <v>396</v>
      </c>
      <c r="B79" s="6" t="s">
        <v>395</v>
      </c>
      <c r="C79" s="91">
        <v>44</v>
      </c>
    </row>
    <row r="80" spans="1:3" ht="47.25" x14ac:dyDescent="0.25">
      <c r="A80" s="5" t="s">
        <v>398</v>
      </c>
      <c r="B80" s="6" t="s">
        <v>397</v>
      </c>
      <c r="C80" s="91">
        <v>2</v>
      </c>
    </row>
    <row r="81" spans="1:3" ht="47.25" x14ac:dyDescent="0.25">
      <c r="A81" s="5" t="s">
        <v>400</v>
      </c>
      <c r="B81" s="6" t="s">
        <v>399</v>
      </c>
      <c r="C81" s="91">
        <v>70</v>
      </c>
    </row>
    <row r="82" spans="1:3" ht="47.25" x14ac:dyDescent="0.25">
      <c r="A82" s="5" t="s">
        <v>402</v>
      </c>
      <c r="B82" s="6" t="s">
        <v>401</v>
      </c>
      <c r="C82" s="91">
        <v>70</v>
      </c>
    </row>
    <row r="83" spans="1:3" ht="78.75" x14ac:dyDescent="0.25">
      <c r="A83" s="5" t="s">
        <v>404</v>
      </c>
      <c r="B83" s="6" t="s">
        <v>403</v>
      </c>
      <c r="C83" s="91">
        <v>121</v>
      </c>
    </row>
    <row r="84" spans="1:3" ht="31.5" x14ac:dyDescent="0.25">
      <c r="A84" s="5" t="s">
        <v>406</v>
      </c>
      <c r="B84" s="6" t="s">
        <v>405</v>
      </c>
      <c r="C84" s="91">
        <v>121</v>
      </c>
    </row>
    <row r="85" spans="1:3" ht="47.25" x14ac:dyDescent="0.25">
      <c r="A85" s="5" t="s">
        <v>408</v>
      </c>
      <c r="B85" s="6" t="s">
        <v>407</v>
      </c>
      <c r="C85" s="91">
        <v>355</v>
      </c>
    </row>
    <row r="86" spans="1:3" ht="15.75" x14ac:dyDescent="0.25">
      <c r="A86" s="5" t="s">
        <v>410</v>
      </c>
      <c r="B86" s="6" t="s">
        <v>409</v>
      </c>
      <c r="C86" s="91">
        <v>200</v>
      </c>
    </row>
    <row r="87" spans="1:3" ht="31.5" x14ac:dyDescent="0.25">
      <c r="A87" s="5" t="s">
        <v>412</v>
      </c>
      <c r="B87" s="6" t="s">
        <v>411</v>
      </c>
      <c r="C87" s="91">
        <v>200</v>
      </c>
    </row>
    <row r="88" spans="1:3" ht="47.25" x14ac:dyDescent="0.25">
      <c r="A88" s="5" t="s">
        <v>414</v>
      </c>
      <c r="B88" s="6" t="s">
        <v>413</v>
      </c>
      <c r="C88" s="91">
        <v>55</v>
      </c>
    </row>
    <row r="89" spans="1:3" ht="47.25" x14ac:dyDescent="0.25">
      <c r="A89" s="5" t="s">
        <v>416</v>
      </c>
      <c r="B89" s="6" t="s">
        <v>415</v>
      </c>
      <c r="C89" s="91">
        <v>55</v>
      </c>
    </row>
    <row r="90" spans="1:3" ht="15.75" x14ac:dyDescent="0.25">
      <c r="A90" s="5" t="s">
        <v>418</v>
      </c>
      <c r="B90" s="6" t="s">
        <v>417</v>
      </c>
      <c r="C90" s="91">
        <v>1.25</v>
      </c>
    </row>
    <row r="91" spans="1:3" ht="31.5" x14ac:dyDescent="0.25">
      <c r="A91" s="5" t="s">
        <v>420</v>
      </c>
      <c r="B91" s="6" t="s">
        <v>419</v>
      </c>
      <c r="C91" s="91">
        <v>1.25</v>
      </c>
    </row>
    <row r="92" spans="1:3" ht="47.25" x14ac:dyDescent="0.25">
      <c r="A92" s="5" t="s">
        <v>422</v>
      </c>
      <c r="B92" s="6" t="s">
        <v>421</v>
      </c>
      <c r="C92" s="91">
        <v>250</v>
      </c>
    </row>
    <row r="93" spans="1:3" ht="31.5" x14ac:dyDescent="0.25">
      <c r="A93" s="5" t="s">
        <v>424</v>
      </c>
      <c r="B93" s="6" t="s">
        <v>423</v>
      </c>
      <c r="C93" s="91">
        <v>1317.75</v>
      </c>
    </row>
    <row r="94" spans="1:3" ht="31.5" x14ac:dyDescent="0.25">
      <c r="A94" s="5" t="s">
        <v>426</v>
      </c>
      <c r="B94" s="6" t="s">
        <v>425</v>
      </c>
      <c r="C94" s="91">
        <v>1317.75</v>
      </c>
    </row>
    <row r="95" spans="1:3" ht="18.75" x14ac:dyDescent="0.3">
      <c r="A95" s="157" t="s">
        <v>428</v>
      </c>
      <c r="B95" s="158" t="s">
        <v>427</v>
      </c>
      <c r="C95" s="159">
        <v>350843.45899999997</v>
      </c>
    </row>
    <row r="96" spans="1:3" ht="31.5" x14ac:dyDescent="0.25">
      <c r="A96" s="121" t="s">
        <v>430</v>
      </c>
      <c r="B96" s="89" t="s">
        <v>429</v>
      </c>
      <c r="C96" s="90">
        <v>350843.45899999997</v>
      </c>
    </row>
    <row r="97" spans="1:3" ht="15.75" x14ac:dyDescent="0.25">
      <c r="A97" s="5" t="s">
        <v>432</v>
      </c>
      <c r="B97" s="6" t="s">
        <v>431</v>
      </c>
      <c r="C97" s="91">
        <v>57797.8</v>
      </c>
    </row>
    <row r="98" spans="1:3" ht="15.75" x14ac:dyDescent="0.25">
      <c r="A98" s="5" t="s">
        <v>434</v>
      </c>
      <c r="B98" s="6" t="s">
        <v>433</v>
      </c>
      <c r="C98" s="91">
        <v>489.1</v>
      </c>
    </row>
    <row r="99" spans="1:3" ht="31.5" x14ac:dyDescent="0.25">
      <c r="A99" s="5" t="s">
        <v>436</v>
      </c>
      <c r="B99" s="6" t="s">
        <v>435</v>
      </c>
      <c r="C99" s="91">
        <v>489.1</v>
      </c>
    </row>
    <row r="100" spans="1:3" ht="31.5" x14ac:dyDescent="0.25">
      <c r="A100" s="5" t="s">
        <v>436</v>
      </c>
      <c r="B100" s="6" t="s">
        <v>505</v>
      </c>
      <c r="C100" s="91">
        <v>489.1</v>
      </c>
    </row>
    <row r="101" spans="1:3" ht="15.75" x14ac:dyDescent="0.25">
      <c r="A101" s="5" t="s">
        <v>507</v>
      </c>
      <c r="B101" s="6" t="s">
        <v>506</v>
      </c>
      <c r="C101" s="91">
        <v>57308.7</v>
      </c>
    </row>
    <row r="102" spans="1:3" ht="31.5" x14ac:dyDescent="0.25">
      <c r="A102" s="5" t="s">
        <v>509</v>
      </c>
      <c r="B102" s="6" t="s">
        <v>508</v>
      </c>
      <c r="C102" s="91">
        <v>57308.7</v>
      </c>
    </row>
    <row r="103" spans="1:3" ht="31.5" x14ac:dyDescent="0.25">
      <c r="A103" s="5" t="s">
        <v>509</v>
      </c>
      <c r="B103" s="6" t="s">
        <v>510</v>
      </c>
      <c r="C103" s="91">
        <v>57308.7</v>
      </c>
    </row>
    <row r="104" spans="1:3" ht="31.5" x14ac:dyDescent="0.25">
      <c r="A104" s="5" t="s">
        <v>438</v>
      </c>
      <c r="B104" s="6" t="s">
        <v>437</v>
      </c>
      <c r="C104" s="91">
        <v>20111.84</v>
      </c>
    </row>
    <row r="105" spans="1:3" ht="31.5" x14ac:dyDescent="0.25">
      <c r="A105" s="5" t="s">
        <v>568</v>
      </c>
      <c r="B105" s="6" t="s">
        <v>552</v>
      </c>
      <c r="C105" s="91">
        <v>1221.5830000000001</v>
      </c>
    </row>
    <row r="106" spans="1:3" ht="47.25" x14ac:dyDescent="0.25">
      <c r="A106" s="5" t="s">
        <v>569</v>
      </c>
      <c r="B106" s="6" t="s">
        <v>570</v>
      </c>
      <c r="C106" s="91">
        <v>1221.5830000000001</v>
      </c>
    </row>
    <row r="107" spans="1:3" ht="15.75" x14ac:dyDescent="0.25">
      <c r="A107" s="5" t="s">
        <v>569</v>
      </c>
      <c r="B107" s="6" t="s">
        <v>571</v>
      </c>
      <c r="C107" s="91">
        <v>1221.5830000000001</v>
      </c>
    </row>
    <row r="108" spans="1:3" ht="31.5" x14ac:dyDescent="0.25">
      <c r="A108" s="5" t="s">
        <v>572</v>
      </c>
      <c r="B108" s="6" t="s">
        <v>573</v>
      </c>
      <c r="C108" s="91">
        <v>482.32900000000001</v>
      </c>
    </row>
    <row r="109" spans="1:3" ht="31.5" x14ac:dyDescent="0.25">
      <c r="A109" s="5" t="s">
        <v>574</v>
      </c>
      <c r="B109" s="6" t="s">
        <v>575</v>
      </c>
      <c r="C109" s="91">
        <v>482.32900000000001</v>
      </c>
    </row>
    <row r="110" spans="1:3" ht="47.25" x14ac:dyDescent="0.25">
      <c r="A110" s="5" t="s">
        <v>574</v>
      </c>
      <c r="B110" s="6" t="s">
        <v>576</v>
      </c>
      <c r="C110" s="91">
        <v>482.32900000000001</v>
      </c>
    </row>
    <row r="111" spans="1:3" ht="15.75" x14ac:dyDescent="0.25">
      <c r="A111" s="5" t="s">
        <v>577</v>
      </c>
      <c r="B111" s="6" t="s">
        <v>515</v>
      </c>
      <c r="C111" s="91">
        <v>202.958</v>
      </c>
    </row>
    <row r="112" spans="1:3" ht="15.75" x14ac:dyDescent="0.25">
      <c r="A112" s="5" t="s">
        <v>578</v>
      </c>
      <c r="B112" s="6" t="s">
        <v>516</v>
      </c>
      <c r="C112" s="91">
        <v>202.958</v>
      </c>
    </row>
    <row r="113" spans="1:3" ht="31.5" x14ac:dyDescent="0.25">
      <c r="A113" s="5" t="s">
        <v>578</v>
      </c>
      <c r="B113" s="6" t="s">
        <v>517</v>
      </c>
      <c r="C113" s="91">
        <v>72.58</v>
      </c>
    </row>
    <row r="114" spans="1:3" ht="31.5" x14ac:dyDescent="0.25">
      <c r="A114" s="5" t="s">
        <v>578</v>
      </c>
      <c r="B114" s="6" t="s">
        <v>518</v>
      </c>
      <c r="C114" s="91">
        <v>6.0579999999999998</v>
      </c>
    </row>
    <row r="115" spans="1:3" ht="31.5" x14ac:dyDescent="0.25">
      <c r="A115" s="5" t="s">
        <v>578</v>
      </c>
      <c r="B115" s="6" t="s">
        <v>519</v>
      </c>
      <c r="C115" s="91">
        <v>74.319999999999993</v>
      </c>
    </row>
    <row r="116" spans="1:3" ht="31.5" x14ac:dyDescent="0.25">
      <c r="A116" s="5" t="s">
        <v>578</v>
      </c>
      <c r="B116" s="6" t="s">
        <v>520</v>
      </c>
      <c r="C116" s="91">
        <v>50</v>
      </c>
    </row>
    <row r="117" spans="1:3" ht="15.75" x14ac:dyDescent="0.25">
      <c r="A117" s="5" t="s">
        <v>440</v>
      </c>
      <c r="B117" s="6" t="s">
        <v>439</v>
      </c>
      <c r="C117" s="91">
        <v>18204.97</v>
      </c>
    </row>
    <row r="118" spans="1:3" ht="15.75" x14ac:dyDescent="0.25">
      <c r="A118" s="5" t="s">
        <v>442</v>
      </c>
      <c r="B118" s="6" t="s">
        <v>441</v>
      </c>
      <c r="C118" s="91">
        <v>18204.97</v>
      </c>
    </row>
    <row r="119" spans="1:3" ht="31.5" x14ac:dyDescent="0.25">
      <c r="A119" s="5" t="s">
        <v>442</v>
      </c>
      <c r="B119" s="6" t="s">
        <v>511</v>
      </c>
      <c r="C119" s="91">
        <v>426</v>
      </c>
    </row>
    <row r="120" spans="1:3" ht="31.5" x14ac:dyDescent="0.25">
      <c r="A120" s="5" t="s">
        <v>442</v>
      </c>
      <c r="B120" s="6" t="s">
        <v>512</v>
      </c>
      <c r="C120" s="91">
        <v>686.1</v>
      </c>
    </row>
    <row r="121" spans="1:3" ht="31.5" x14ac:dyDescent="0.25">
      <c r="A121" s="5" t="s">
        <v>442</v>
      </c>
      <c r="B121" s="6" t="s">
        <v>513</v>
      </c>
      <c r="C121" s="91">
        <v>8913.1</v>
      </c>
    </row>
    <row r="122" spans="1:3" ht="15.75" x14ac:dyDescent="0.25">
      <c r="A122" s="5" t="s">
        <v>442</v>
      </c>
      <c r="B122" s="6" t="s">
        <v>571</v>
      </c>
      <c r="C122" s="91">
        <v>43.47</v>
      </c>
    </row>
    <row r="123" spans="1:3" ht="47.25" x14ac:dyDescent="0.25">
      <c r="A123" s="5" t="s">
        <v>442</v>
      </c>
      <c r="B123" s="6" t="s">
        <v>514</v>
      </c>
      <c r="C123" s="91">
        <v>8136.3</v>
      </c>
    </row>
    <row r="124" spans="1:3" ht="15.75" x14ac:dyDescent="0.25">
      <c r="A124" s="5" t="s">
        <v>444</v>
      </c>
      <c r="B124" s="6" t="s">
        <v>443</v>
      </c>
      <c r="C124" s="91">
        <v>272894.15999999997</v>
      </c>
    </row>
    <row r="125" spans="1:3" ht="31.5" x14ac:dyDescent="0.25">
      <c r="A125" s="5" t="s">
        <v>446</v>
      </c>
      <c r="B125" s="6" t="s">
        <v>445</v>
      </c>
      <c r="C125" s="91">
        <v>11062.664000000001</v>
      </c>
    </row>
    <row r="126" spans="1:3" ht="31.5" x14ac:dyDescent="0.25">
      <c r="A126" s="5" t="s">
        <v>448</v>
      </c>
      <c r="B126" s="6" t="s">
        <v>447</v>
      </c>
      <c r="C126" s="91">
        <v>11062.664000000001</v>
      </c>
    </row>
    <row r="127" spans="1:3" ht="63" x14ac:dyDescent="0.25">
      <c r="A127" s="5" t="s">
        <v>448</v>
      </c>
      <c r="B127" s="6" t="s">
        <v>521</v>
      </c>
      <c r="C127" s="91">
        <v>215.07499999999999</v>
      </c>
    </row>
    <row r="128" spans="1:3" ht="78.75" x14ac:dyDescent="0.25">
      <c r="A128" s="5" t="s">
        <v>448</v>
      </c>
      <c r="B128" s="6" t="s">
        <v>522</v>
      </c>
      <c r="C128" s="91">
        <v>2.5</v>
      </c>
    </row>
    <row r="129" spans="1:3" ht="63" x14ac:dyDescent="0.25">
      <c r="A129" s="5" t="s">
        <v>448</v>
      </c>
      <c r="B129" s="6" t="s">
        <v>523</v>
      </c>
      <c r="C129" s="91">
        <v>4</v>
      </c>
    </row>
    <row r="130" spans="1:3" ht="31.5" x14ac:dyDescent="0.25">
      <c r="A130" s="5" t="s">
        <v>448</v>
      </c>
      <c r="B130" s="6" t="s">
        <v>524</v>
      </c>
      <c r="C130" s="91">
        <v>595.9</v>
      </c>
    </row>
    <row r="131" spans="1:3" ht="110.25" x14ac:dyDescent="0.25">
      <c r="A131" s="5" t="s">
        <v>448</v>
      </c>
      <c r="B131" s="6" t="s">
        <v>525</v>
      </c>
      <c r="C131" s="91">
        <v>40.1</v>
      </c>
    </row>
    <row r="132" spans="1:3" ht="47.25" x14ac:dyDescent="0.25">
      <c r="A132" s="5" t="s">
        <v>448</v>
      </c>
      <c r="B132" s="6" t="s">
        <v>526</v>
      </c>
      <c r="C132" s="91">
        <v>5405.8</v>
      </c>
    </row>
    <row r="133" spans="1:3" ht="47.25" x14ac:dyDescent="0.25">
      <c r="A133" s="5" t="s">
        <v>448</v>
      </c>
      <c r="B133" s="6" t="s">
        <v>527</v>
      </c>
      <c r="C133" s="91">
        <v>11.4</v>
      </c>
    </row>
    <row r="134" spans="1:3" ht="63" x14ac:dyDescent="0.25">
      <c r="A134" s="5" t="s">
        <v>448</v>
      </c>
      <c r="B134" s="6" t="s">
        <v>528</v>
      </c>
      <c r="C134" s="91">
        <v>60.838000000000001</v>
      </c>
    </row>
    <row r="135" spans="1:3" ht="31.5" x14ac:dyDescent="0.25">
      <c r="A135" s="5" t="s">
        <v>448</v>
      </c>
      <c r="B135" s="6" t="s">
        <v>529</v>
      </c>
      <c r="C135" s="91">
        <v>150</v>
      </c>
    </row>
    <row r="136" spans="1:3" ht="31.5" x14ac:dyDescent="0.25">
      <c r="A136" s="5" t="s">
        <v>448</v>
      </c>
      <c r="B136" s="6" t="s">
        <v>530</v>
      </c>
      <c r="C136" s="91">
        <v>2387</v>
      </c>
    </row>
    <row r="137" spans="1:3" ht="63" x14ac:dyDescent="0.25">
      <c r="A137" s="5" t="s">
        <v>448</v>
      </c>
      <c r="B137" s="6" t="s">
        <v>531</v>
      </c>
      <c r="C137" s="91">
        <v>145.50800000000001</v>
      </c>
    </row>
    <row r="138" spans="1:3" s="117" customFormat="1" ht="31.5" x14ac:dyDescent="0.25">
      <c r="A138" s="5" t="s">
        <v>448</v>
      </c>
      <c r="B138" s="6" t="s">
        <v>532</v>
      </c>
      <c r="C138" s="91">
        <v>411.21800000000002</v>
      </c>
    </row>
    <row r="139" spans="1:3" ht="78.75" x14ac:dyDescent="0.25">
      <c r="A139" s="5" t="s">
        <v>448</v>
      </c>
      <c r="B139" s="6" t="s">
        <v>533</v>
      </c>
      <c r="C139" s="91">
        <v>4.5</v>
      </c>
    </row>
    <row r="140" spans="1:3" ht="63" x14ac:dyDescent="0.25">
      <c r="A140" s="5" t="s">
        <v>448</v>
      </c>
      <c r="B140" s="6" t="s">
        <v>534</v>
      </c>
      <c r="C140" s="91">
        <v>18.2</v>
      </c>
    </row>
    <row r="141" spans="1:3" ht="78.75" x14ac:dyDescent="0.25">
      <c r="A141" s="5" t="s">
        <v>448</v>
      </c>
      <c r="B141" s="6" t="s">
        <v>535</v>
      </c>
      <c r="C141" s="91">
        <v>4.5</v>
      </c>
    </row>
    <row r="142" spans="1:3" ht="15.75" x14ac:dyDescent="0.25">
      <c r="A142" s="5" t="s">
        <v>448</v>
      </c>
      <c r="B142" s="6" t="s">
        <v>784</v>
      </c>
      <c r="C142" s="91">
        <v>1606.125</v>
      </c>
    </row>
    <row r="143" spans="1:3" ht="47.25" x14ac:dyDescent="0.25">
      <c r="A143" s="5" t="s">
        <v>450</v>
      </c>
      <c r="B143" s="6" t="s">
        <v>449</v>
      </c>
      <c r="C143" s="91">
        <v>2920.2</v>
      </c>
    </row>
    <row r="144" spans="1:3" ht="63" x14ac:dyDescent="0.25">
      <c r="A144" s="5" t="s">
        <v>452</v>
      </c>
      <c r="B144" s="6" t="s">
        <v>451</v>
      </c>
      <c r="C144" s="91">
        <v>2920.2</v>
      </c>
    </row>
    <row r="145" spans="1:3" ht="47.25" x14ac:dyDescent="0.25">
      <c r="A145" s="5" t="s">
        <v>452</v>
      </c>
      <c r="B145" s="6" t="s">
        <v>536</v>
      </c>
      <c r="C145" s="91">
        <v>2920.2</v>
      </c>
    </row>
    <row r="146" spans="1:3" ht="47.25" x14ac:dyDescent="0.25">
      <c r="A146" s="5" t="s">
        <v>454</v>
      </c>
      <c r="B146" s="6" t="s">
        <v>453</v>
      </c>
      <c r="C146" s="91">
        <v>7693.8</v>
      </c>
    </row>
    <row r="147" spans="1:3" ht="47.25" x14ac:dyDescent="0.25">
      <c r="A147" s="5" t="s">
        <v>456</v>
      </c>
      <c r="B147" s="6" t="s">
        <v>455</v>
      </c>
      <c r="C147" s="91">
        <v>7693.8</v>
      </c>
    </row>
    <row r="148" spans="1:3" ht="47.25" x14ac:dyDescent="0.25">
      <c r="A148" s="5" t="s">
        <v>456</v>
      </c>
      <c r="B148" s="6" t="s">
        <v>526</v>
      </c>
      <c r="C148" s="91">
        <v>2308.1</v>
      </c>
    </row>
    <row r="149" spans="1:3" ht="47.25" x14ac:dyDescent="0.25">
      <c r="A149" s="5" t="s">
        <v>456</v>
      </c>
      <c r="B149" s="6" t="s">
        <v>537</v>
      </c>
      <c r="C149" s="91">
        <v>5385.7</v>
      </c>
    </row>
    <row r="150" spans="1:3" ht="31.5" x14ac:dyDescent="0.25">
      <c r="A150" s="5" t="s">
        <v>458</v>
      </c>
      <c r="B150" s="6" t="s">
        <v>457</v>
      </c>
      <c r="C150" s="91">
        <v>1281.9000000000001</v>
      </c>
    </row>
    <row r="151" spans="1:3" ht="47.25" x14ac:dyDescent="0.25">
      <c r="A151" s="5" t="s">
        <v>458</v>
      </c>
      <c r="B151" s="6" t="s">
        <v>538</v>
      </c>
      <c r="C151" s="91">
        <v>1281.9000000000001</v>
      </c>
    </row>
    <row r="152" spans="1:3" ht="47.25" x14ac:dyDescent="0.25">
      <c r="A152" s="5" t="s">
        <v>460</v>
      </c>
      <c r="B152" s="6" t="s">
        <v>459</v>
      </c>
      <c r="C152" s="91">
        <v>12.3</v>
      </c>
    </row>
    <row r="153" spans="1:3" ht="47.25" x14ac:dyDescent="0.25">
      <c r="A153" s="5" t="s">
        <v>462</v>
      </c>
      <c r="B153" s="6" t="s">
        <v>461</v>
      </c>
      <c r="C153" s="91">
        <v>12.3</v>
      </c>
    </row>
    <row r="154" spans="1:3" ht="63" x14ac:dyDescent="0.25">
      <c r="A154" s="5" t="s">
        <v>462</v>
      </c>
      <c r="B154" s="6" t="s">
        <v>539</v>
      </c>
      <c r="C154" s="91">
        <v>12.3</v>
      </c>
    </row>
    <row r="155" spans="1:3" ht="47.25" x14ac:dyDescent="0.25">
      <c r="A155" s="5" t="s">
        <v>464</v>
      </c>
      <c r="B155" s="6" t="s">
        <v>463</v>
      </c>
      <c r="C155" s="91">
        <v>834.49800000000005</v>
      </c>
    </row>
    <row r="156" spans="1:3" ht="47.25" x14ac:dyDescent="0.25">
      <c r="A156" s="5" t="s">
        <v>466</v>
      </c>
      <c r="B156" s="6" t="s">
        <v>465</v>
      </c>
      <c r="C156" s="91">
        <v>834.49800000000005</v>
      </c>
    </row>
    <row r="157" spans="1:3" ht="47.25" x14ac:dyDescent="0.25">
      <c r="A157" s="5" t="s">
        <v>466</v>
      </c>
      <c r="B157" s="6" t="s">
        <v>540</v>
      </c>
      <c r="C157" s="91">
        <v>834.49800000000005</v>
      </c>
    </row>
    <row r="158" spans="1:3" ht="47.25" x14ac:dyDescent="0.25">
      <c r="A158" s="5" t="s">
        <v>468</v>
      </c>
      <c r="B158" s="6" t="s">
        <v>467</v>
      </c>
      <c r="C158" s="91">
        <v>834.49800000000005</v>
      </c>
    </row>
    <row r="159" spans="1:3" ht="63" x14ac:dyDescent="0.25">
      <c r="A159" s="5" t="s">
        <v>470</v>
      </c>
      <c r="B159" s="6" t="s">
        <v>469</v>
      </c>
      <c r="C159" s="91">
        <v>834.49800000000005</v>
      </c>
    </row>
    <row r="160" spans="1:3" ht="47.25" x14ac:dyDescent="0.25">
      <c r="A160" s="5" t="s">
        <v>470</v>
      </c>
      <c r="B160" s="6" t="s">
        <v>541</v>
      </c>
      <c r="C160" s="91">
        <v>834.49800000000005</v>
      </c>
    </row>
    <row r="161" spans="1:3" ht="15.75" x14ac:dyDescent="0.25">
      <c r="A161" s="5" t="s">
        <v>472</v>
      </c>
      <c r="B161" s="6" t="s">
        <v>471</v>
      </c>
      <c r="C161" s="91">
        <v>49.5</v>
      </c>
    </row>
    <row r="162" spans="1:3" ht="31.5" x14ac:dyDescent="0.25">
      <c r="A162" s="5" t="s">
        <v>474</v>
      </c>
      <c r="B162" s="6" t="s">
        <v>473</v>
      </c>
      <c r="C162" s="91">
        <v>49.5</v>
      </c>
    </row>
    <row r="163" spans="1:3" ht="31.5" x14ac:dyDescent="0.25">
      <c r="A163" s="5" t="s">
        <v>474</v>
      </c>
      <c r="B163" s="6" t="s">
        <v>542</v>
      </c>
      <c r="C163" s="91">
        <v>49.5</v>
      </c>
    </row>
    <row r="164" spans="1:3" ht="15.75" x14ac:dyDescent="0.25">
      <c r="A164" s="5" t="s">
        <v>476</v>
      </c>
      <c r="B164" s="6" t="s">
        <v>475</v>
      </c>
      <c r="C164" s="91">
        <v>248204.79999999999</v>
      </c>
    </row>
    <row r="165" spans="1:3" ht="15.75" x14ac:dyDescent="0.25">
      <c r="A165" s="5" t="s">
        <v>478</v>
      </c>
      <c r="B165" s="6" t="s">
        <v>477</v>
      </c>
      <c r="C165" s="91">
        <v>248204.79999999999</v>
      </c>
    </row>
    <row r="166" spans="1:3" ht="31.5" x14ac:dyDescent="0.25">
      <c r="A166" s="5" t="s">
        <v>478</v>
      </c>
      <c r="B166" s="6" t="s">
        <v>543</v>
      </c>
      <c r="C166" s="91">
        <v>248204.79999999999</v>
      </c>
    </row>
    <row r="167" spans="1:3" ht="15.75" x14ac:dyDescent="0.25">
      <c r="A167" s="5" t="s">
        <v>480</v>
      </c>
      <c r="B167" s="6" t="s">
        <v>479</v>
      </c>
      <c r="C167" s="91">
        <v>39.658999999999999</v>
      </c>
    </row>
    <row r="168" spans="1:3" ht="47.25" x14ac:dyDescent="0.25">
      <c r="A168" s="5" t="s">
        <v>482</v>
      </c>
      <c r="B168" s="6" t="s">
        <v>481</v>
      </c>
      <c r="C168" s="91">
        <v>39.658999999999999</v>
      </c>
    </row>
    <row r="169" spans="1:3" ht="47.25" x14ac:dyDescent="0.25">
      <c r="A169" s="5" t="s">
        <v>484</v>
      </c>
      <c r="B169" s="6" t="s">
        <v>483</v>
      </c>
      <c r="C169" s="91">
        <v>39.658999999999999</v>
      </c>
    </row>
    <row r="170" spans="1:3" ht="31.5" x14ac:dyDescent="0.25">
      <c r="A170" s="5" t="s">
        <v>484</v>
      </c>
      <c r="B170" s="6" t="s">
        <v>544</v>
      </c>
      <c r="C170" s="91">
        <v>38.026000000000003</v>
      </c>
    </row>
    <row r="171" spans="1:3" ht="31.5" x14ac:dyDescent="0.25">
      <c r="A171" s="5" t="s">
        <v>484</v>
      </c>
      <c r="B171" s="6" t="s">
        <v>545</v>
      </c>
      <c r="C171" s="91">
        <v>1.633</v>
      </c>
    </row>
    <row r="172" spans="1:3" ht="15.75" x14ac:dyDescent="0.25">
      <c r="A172" s="166" t="s">
        <v>485</v>
      </c>
      <c r="B172" s="167"/>
      <c r="C172" s="116">
        <v>609422.603</v>
      </c>
    </row>
  </sheetData>
  <mergeCells count="16">
    <mergeCell ref="A172:B172"/>
    <mergeCell ref="B7:C7"/>
    <mergeCell ref="B8:C8"/>
    <mergeCell ref="B9:C9"/>
    <mergeCell ref="A11:C11"/>
    <mergeCell ref="A14:A16"/>
    <mergeCell ref="B14:B16"/>
    <mergeCell ref="C14:C16"/>
    <mergeCell ref="A18:B18"/>
    <mergeCell ref="A20:B20"/>
    <mergeCell ref="A46:B46"/>
    <mergeCell ref="B1:C1"/>
    <mergeCell ref="B2:C2"/>
    <mergeCell ref="B3:C3"/>
    <mergeCell ref="B4:C4"/>
    <mergeCell ref="B6:C6"/>
  </mergeCells>
  <pageMargins left="0.70866141732283472" right="0.70866141732283472" top="0.74803149606299213" bottom="0.74803149606299213" header="0.31496062992125984" footer="0.31496062992125984"/>
  <pageSetup paperSize="9" scale="62" fitToHeight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4"/>
  <sheetViews>
    <sheetView workbookViewId="0">
      <selection activeCell="S27" sqref="S27"/>
    </sheetView>
  </sheetViews>
  <sheetFormatPr defaultRowHeight="15.75" x14ac:dyDescent="0.25"/>
  <cols>
    <col min="1" max="1" width="38.42578125" style="40" customWidth="1"/>
    <col min="2" max="2" width="14.140625" style="38" customWidth="1"/>
    <col min="3" max="4" width="19.42578125" style="38" hidden="1" customWidth="1"/>
    <col min="5" max="5" width="13.140625" style="38" customWidth="1"/>
    <col min="6" max="6" width="24.28515625" style="38" customWidth="1"/>
    <col min="7" max="7" width="16" style="38" customWidth="1"/>
    <col min="8" max="256" width="9.140625" style="38"/>
    <col min="257" max="257" width="38.42578125" style="38" customWidth="1"/>
    <col min="258" max="258" width="14.140625" style="38" customWidth="1"/>
    <col min="259" max="260" width="0" style="38" hidden="1" customWidth="1"/>
    <col min="261" max="261" width="13.140625" style="38" customWidth="1"/>
    <col min="262" max="262" width="24.28515625" style="38" customWidth="1"/>
    <col min="263" max="263" width="16" style="38" customWidth="1"/>
    <col min="264" max="512" width="9.140625" style="38"/>
    <col min="513" max="513" width="38.42578125" style="38" customWidth="1"/>
    <col min="514" max="514" width="14.140625" style="38" customWidth="1"/>
    <col min="515" max="516" width="0" style="38" hidden="1" customWidth="1"/>
    <col min="517" max="517" width="13.140625" style="38" customWidth="1"/>
    <col min="518" max="518" width="24.28515625" style="38" customWidth="1"/>
    <col min="519" max="519" width="16" style="38" customWidth="1"/>
    <col min="520" max="768" width="9.140625" style="38"/>
    <col min="769" max="769" width="38.42578125" style="38" customWidth="1"/>
    <col min="770" max="770" width="14.140625" style="38" customWidth="1"/>
    <col min="771" max="772" width="0" style="38" hidden="1" customWidth="1"/>
    <col min="773" max="773" width="13.140625" style="38" customWidth="1"/>
    <col min="774" max="774" width="24.28515625" style="38" customWidth="1"/>
    <col min="775" max="775" width="16" style="38" customWidth="1"/>
    <col min="776" max="1024" width="9.140625" style="38"/>
    <col min="1025" max="1025" width="38.42578125" style="38" customWidth="1"/>
    <col min="1026" max="1026" width="14.140625" style="38" customWidth="1"/>
    <col min="1027" max="1028" width="0" style="38" hidden="1" customWidth="1"/>
    <col min="1029" max="1029" width="13.140625" style="38" customWidth="1"/>
    <col min="1030" max="1030" width="24.28515625" style="38" customWidth="1"/>
    <col min="1031" max="1031" width="16" style="38" customWidth="1"/>
    <col min="1032" max="1280" width="9.140625" style="38"/>
    <col min="1281" max="1281" width="38.42578125" style="38" customWidth="1"/>
    <col min="1282" max="1282" width="14.140625" style="38" customWidth="1"/>
    <col min="1283" max="1284" width="0" style="38" hidden="1" customWidth="1"/>
    <col min="1285" max="1285" width="13.140625" style="38" customWidth="1"/>
    <col min="1286" max="1286" width="24.28515625" style="38" customWidth="1"/>
    <col min="1287" max="1287" width="16" style="38" customWidth="1"/>
    <col min="1288" max="1536" width="9.140625" style="38"/>
    <col min="1537" max="1537" width="38.42578125" style="38" customWidth="1"/>
    <col min="1538" max="1538" width="14.140625" style="38" customWidth="1"/>
    <col min="1539" max="1540" width="0" style="38" hidden="1" customWidth="1"/>
    <col min="1541" max="1541" width="13.140625" style="38" customWidth="1"/>
    <col min="1542" max="1542" width="24.28515625" style="38" customWidth="1"/>
    <col min="1543" max="1543" width="16" style="38" customWidth="1"/>
    <col min="1544" max="1792" width="9.140625" style="38"/>
    <col min="1793" max="1793" width="38.42578125" style="38" customWidth="1"/>
    <col min="1794" max="1794" width="14.140625" style="38" customWidth="1"/>
    <col min="1795" max="1796" width="0" style="38" hidden="1" customWidth="1"/>
    <col min="1797" max="1797" width="13.140625" style="38" customWidth="1"/>
    <col min="1798" max="1798" width="24.28515625" style="38" customWidth="1"/>
    <col min="1799" max="1799" width="16" style="38" customWidth="1"/>
    <col min="1800" max="2048" width="9.140625" style="38"/>
    <col min="2049" max="2049" width="38.42578125" style="38" customWidth="1"/>
    <col min="2050" max="2050" width="14.140625" style="38" customWidth="1"/>
    <col min="2051" max="2052" width="0" style="38" hidden="1" customWidth="1"/>
    <col min="2053" max="2053" width="13.140625" style="38" customWidth="1"/>
    <col min="2054" max="2054" width="24.28515625" style="38" customWidth="1"/>
    <col min="2055" max="2055" width="16" style="38" customWidth="1"/>
    <col min="2056" max="2304" width="9.140625" style="38"/>
    <col min="2305" max="2305" width="38.42578125" style="38" customWidth="1"/>
    <col min="2306" max="2306" width="14.140625" style="38" customWidth="1"/>
    <col min="2307" max="2308" width="0" style="38" hidden="1" customWidth="1"/>
    <col min="2309" max="2309" width="13.140625" style="38" customWidth="1"/>
    <col min="2310" max="2310" width="24.28515625" style="38" customWidth="1"/>
    <col min="2311" max="2311" width="16" style="38" customWidth="1"/>
    <col min="2312" max="2560" width="9.140625" style="38"/>
    <col min="2561" max="2561" width="38.42578125" style="38" customWidth="1"/>
    <col min="2562" max="2562" width="14.140625" style="38" customWidth="1"/>
    <col min="2563" max="2564" width="0" style="38" hidden="1" customWidth="1"/>
    <col min="2565" max="2565" width="13.140625" style="38" customWidth="1"/>
    <col min="2566" max="2566" width="24.28515625" style="38" customWidth="1"/>
    <col min="2567" max="2567" width="16" style="38" customWidth="1"/>
    <col min="2568" max="2816" width="9.140625" style="38"/>
    <col min="2817" max="2817" width="38.42578125" style="38" customWidth="1"/>
    <col min="2818" max="2818" width="14.140625" style="38" customWidth="1"/>
    <col min="2819" max="2820" width="0" style="38" hidden="1" customWidth="1"/>
    <col min="2821" max="2821" width="13.140625" style="38" customWidth="1"/>
    <col min="2822" max="2822" width="24.28515625" style="38" customWidth="1"/>
    <col min="2823" max="2823" width="16" style="38" customWidth="1"/>
    <col min="2824" max="3072" width="9.140625" style="38"/>
    <col min="3073" max="3073" width="38.42578125" style="38" customWidth="1"/>
    <col min="3074" max="3074" width="14.140625" style="38" customWidth="1"/>
    <col min="3075" max="3076" width="0" style="38" hidden="1" customWidth="1"/>
    <col min="3077" max="3077" width="13.140625" style="38" customWidth="1"/>
    <col min="3078" max="3078" width="24.28515625" style="38" customWidth="1"/>
    <col min="3079" max="3079" width="16" style="38" customWidth="1"/>
    <col min="3080" max="3328" width="9.140625" style="38"/>
    <col min="3329" max="3329" width="38.42578125" style="38" customWidth="1"/>
    <col min="3330" max="3330" width="14.140625" style="38" customWidth="1"/>
    <col min="3331" max="3332" width="0" style="38" hidden="1" customWidth="1"/>
    <col min="3333" max="3333" width="13.140625" style="38" customWidth="1"/>
    <col min="3334" max="3334" width="24.28515625" style="38" customWidth="1"/>
    <col min="3335" max="3335" width="16" style="38" customWidth="1"/>
    <col min="3336" max="3584" width="9.140625" style="38"/>
    <col min="3585" max="3585" width="38.42578125" style="38" customWidth="1"/>
    <col min="3586" max="3586" width="14.140625" style="38" customWidth="1"/>
    <col min="3587" max="3588" width="0" style="38" hidden="1" customWidth="1"/>
    <col min="3589" max="3589" width="13.140625" style="38" customWidth="1"/>
    <col min="3590" max="3590" width="24.28515625" style="38" customWidth="1"/>
    <col min="3591" max="3591" width="16" style="38" customWidth="1"/>
    <col min="3592" max="3840" width="9.140625" style="38"/>
    <col min="3841" max="3841" width="38.42578125" style="38" customWidth="1"/>
    <col min="3842" max="3842" width="14.140625" style="38" customWidth="1"/>
    <col min="3843" max="3844" width="0" style="38" hidden="1" customWidth="1"/>
    <col min="3845" max="3845" width="13.140625" style="38" customWidth="1"/>
    <col min="3846" max="3846" width="24.28515625" style="38" customWidth="1"/>
    <col min="3847" max="3847" width="16" style="38" customWidth="1"/>
    <col min="3848" max="4096" width="9.140625" style="38"/>
    <col min="4097" max="4097" width="38.42578125" style="38" customWidth="1"/>
    <col min="4098" max="4098" width="14.140625" style="38" customWidth="1"/>
    <col min="4099" max="4100" width="0" style="38" hidden="1" customWidth="1"/>
    <col min="4101" max="4101" width="13.140625" style="38" customWidth="1"/>
    <col min="4102" max="4102" width="24.28515625" style="38" customWidth="1"/>
    <col min="4103" max="4103" width="16" style="38" customWidth="1"/>
    <col min="4104" max="4352" width="9.140625" style="38"/>
    <col min="4353" max="4353" width="38.42578125" style="38" customWidth="1"/>
    <col min="4354" max="4354" width="14.140625" style="38" customWidth="1"/>
    <col min="4355" max="4356" width="0" style="38" hidden="1" customWidth="1"/>
    <col min="4357" max="4357" width="13.140625" style="38" customWidth="1"/>
    <col min="4358" max="4358" width="24.28515625" style="38" customWidth="1"/>
    <col min="4359" max="4359" width="16" style="38" customWidth="1"/>
    <col min="4360" max="4608" width="9.140625" style="38"/>
    <col min="4609" max="4609" width="38.42578125" style="38" customWidth="1"/>
    <col min="4610" max="4610" width="14.140625" style="38" customWidth="1"/>
    <col min="4611" max="4612" width="0" style="38" hidden="1" customWidth="1"/>
    <col min="4613" max="4613" width="13.140625" style="38" customWidth="1"/>
    <col min="4614" max="4614" width="24.28515625" style="38" customWidth="1"/>
    <col min="4615" max="4615" width="16" style="38" customWidth="1"/>
    <col min="4616" max="4864" width="9.140625" style="38"/>
    <col min="4865" max="4865" width="38.42578125" style="38" customWidth="1"/>
    <col min="4866" max="4866" width="14.140625" style="38" customWidth="1"/>
    <col min="4867" max="4868" width="0" style="38" hidden="1" customWidth="1"/>
    <col min="4869" max="4869" width="13.140625" style="38" customWidth="1"/>
    <col min="4870" max="4870" width="24.28515625" style="38" customWidth="1"/>
    <col min="4871" max="4871" width="16" style="38" customWidth="1"/>
    <col min="4872" max="5120" width="9.140625" style="38"/>
    <col min="5121" max="5121" width="38.42578125" style="38" customWidth="1"/>
    <col min="5122" max="5122" width="14.140625" style="38" customWidth="1"/>
    <col min="5123" max="5124" width="0" style="38" hidden="1" customWidth="1"/>
    <col min="5125" max="5125" width="13.140625" style="38" customWidth="1"/>
    <col min="5126" max="5126" width="24.28515625" style="38" customWidth="1"/>
    <col min="5127" max="5127" width="16" style="38" customWidth="1"/>
    <col min="5128" max="5376" width="9.140625" style="38"/>
    <col min="5377" max="5377" width="38.42578125" style="38" customWidth="1"/>
    <col min="5378" max="5378" width="14.140625" style="38" customWidth="1"/>
    <col min="5379" max="5380" width="0" style="38" hidden="1" customWidth="1"/>
    <col min="5381" max="5381" width="13.140625" style="38" customWidth="1"/>
    <col min="5382" max="5382" width="24.28515625" style="38" customWidth="1"/>
    <col min="5383" max="5383" width="16" style="38" customWidth="1"/>
    <col min="5384" max="5632" width="9.140625" style="38"/>
    <col min="5633" max="5633" width="38.42578125" style="38" customWidth="1"/>
    <col min="5634" max="5634" width="14.140625" style="38" customWidth="1"/>
    <col min="5635" max="5636" width="0" style="38" hidden="1" customWidth="1"/>
    <col min="5637" max="5637" width="13.140625" style="38" customWidth="1"/>
    <col min="5638" max="5638" width="24.28515625" style="38" customWidth="1"/>
    <col min="5639" max="5639" width="16" style="38" customWidth="1"/>
    <col min="5640" max="5888" width="9.140625" style="38"/>
    <col min="5889" max="5889" width="38.42578125" style="38" customWidth="1"/>
    <col min="5890" max="5890" width="14.140625" style="38" customWidth="1"/>
    <col min="5891" max="5892" width="0" style="38" hidden="1" customWidth="1"/>
    <col min="5893" max="5893" width="13.140625" style="38" customWidth="1"/>
    <col min="5894" max="5894" width="24.28515625" style="38" customWidth="1"/>
    <col min="5895" max="5895" width="16" style="38" customWidth="1"/>
    <col min="5896" max="6144" width="9.140625" style="38"/>
    <col min="6145" max="6145" width="38.42578125" style="38" customWidth="1"/>
    <col min="6146" max="6146" width="14.140625" style="38" customWidth="1"/>
    <col min="6147" max="6148" width="0" style="38" hidden="1" customWidth="1"/>
    <col min="6149" max="6149" width="13.140625" style="38" customWidth="1"/>
    <col min="6150" max="6150" width="24.28515625" style="38" customWidth="1"/>
    <col min="6151" max="6151" width="16" style="38" customWidth="1"/>
    <col min="6152" max="6400" width="9.140625" style="38"/>
    <col min="6401" max="6401" width="38.42578125" style="38" customWidth="1"/>
    <col min="6402" max="6402" width="14.140625" style="38" customWidth="1"/>
    <col min="6403" max="6404" width="0" style="38" hidden="1" customWidth="1"/>
    <col min="6405" max="6405" width="13.140625" style="38" customWidth="1"/>
    <col min="6406" max="6406" width="24.28515625" style="38" customWidth="1"/>
    <col min="6407" max="6407" width="16" style="38" customWidth="1"/>
    <col min="6408" max="6656" width="9.140625" style="38"/>
    <col min="6657" max="6657" width="38.42578125" style="38" customWidth="1"/>
    <col min="6658" max="6658" width="14.140625" style="38" customWidth="1"/>
    <col min="6659" max="6660" width="0" style="38" hidden="1" customWidth="1"/>
    <col min="6661" max="6661" width="13.140625" style="38" customWidth="1"/>
    <col min="6662" max="6662" width="24.28515625" style="38" customWidth="1"/>
    <col min="6663" max="6663" width="16" style="38" customWidth="1"/>
    <col min="6664" max="6912" width="9.140625" style="38"/>
    <col min="6913" max="6913" width="38.42578125" style="38" customWidth="1"/>
    <col min="6914" max="6914" width="14.140625" style="38" customWidth="1"/>
    <col min="6915" max="6916" width="0" style="38" hidden="1" customWidth="1"/>
    <col min="6917" max="6917" width="13.140625" style="38" customWidth="1"/>
    <col min="6918" max="6918" width="24.28515625" style="38" customWidth="1"/>
    <col min="6919" max="6919" width="16" style="38" customWidth="1"/>
    <col min="6920" max="7168" width="9.140625" style="38"/>
    <col min="7169" max="7169" width="38.42578125" style="38" customWidth="1"/>
    <col min="7170" max="7170" width="14.140625" style="38" customWidth="1"/>
    <col min="7171" max="7172" width="0" style="38" hidden="1" customWidth="1"/>
    <col min="7173" max="7173" width="13.140625" style="38" customWidth="1"/>
    <col min="7174" max="7174" width="24.28515625" style="38" customWidth="1"/>
    <col min="7175" max="7175" width="16" style="38" customWidth="1"/>
    <col min="7176" max="7424" width="9.140625" style="38"/>
    <col min="7425" max="7425" width="38.42578125" style="38" customWidth="1"/>
    <col min="7426" max="7426" width="14.140625" style="38" customWidth="1"/>
    <col min="7427" max="7428" width="0" style="38" hidden="1" customWidth="1"/>
    <col min="7429" max="7429" width="13.140625" style="38" customWidth="1"/>
    <col min="7430" max="7430" width="24.28515625" style="38" customWidth="1"/>
    <col min="7431" max="7431" width="16" style="38" customWidth="1"/>
    <col min="7432" max="7680" width="9.140625" style="38"/>
    <col min="7681" max="7681" width="38.42578125" style="38" customWidth="1"/>
    <col min="7682" max="7682" width="14.140625" style="38" customWidth="1"/>
    <col min="7683" max="7684" width="0" style="38" hidden="1" customWidth="1"/>
    <col min="7685" max="7685" width="13.140625" style="38" customWidth="1"/>
    <col min="7686" max="7686" width="24.28515625" style="38" customWidth="1"/>
    <col min="7687" max="7687" width="16" style="38" customWidth="1"/>
    <col min="7688" max="7936" width="9.140625" style="38"/>
    <col min="7937" max="7937" width="38.42578125" style="38" customWidth="1"/>
    <col min="7938" max="7938" width="14.140625" style="38" customWidth="1"/>
    <col min="7939" max="7940" width="0" style="38" hidden="1" customWidth="1"/>
    <col min="7941" max="7941" width="13.140625" style="38" customWidth="1"/>
    <col min="7942" max="7942" width="24.28515625" style="38" customWidth="1"/>
    <col min="7943" max="7943" width="16" style="38" customWidth="1"/>
    <col min="7944" max="8192" width="9.140625" style="38"/>
    <col min="8193" max="8193" width="38.42578125" style="38" customWidth="1"/>
    <col min="8194" max="8194" width="14.140625" style="38" customWidth="1"/>
    <col min="8195" max="8196" width="0" style="38" hidden="1" customWidth="1"/>
    <col min="8197" max="8197" width="13.140625" style="38" customWidth="1"/>
    <col min="8198" max="8198" width="24.28515625" style="38" customWidth="1"/>
    <col min="8199" max="8199" width="16" style="38" customWidth="1"/>
    <col min="8200" max="8448" width="9.140625" style="38"/>
    <col min="8449" max="8449" width="38.42578125" style="38" customWidth="1"/>
    <col min="8450" max="8450" width="14.140625" style="38" customWidth="1"/>
    <col min="8451" max="8452" width="0" style="38" hidden="1" customWidth="1"/>
    <col min="8453" max="8453" width="13.140625" style="38" customWidth="1"/>
    <col min="8454" max="8454" width="24.28515625" style="38" customWidth="1"/>
    <col min="8455" max="8455" width="16" style="38" customWidth="1"/>
    <col min="8456" max="8704" width="9.140625" style="38"/>
    <col min="8705" max="8705" width="38.42578125" style="38" customWidth="1"/>
    <col min="8706" max="8706" width="14.140625" style="38" customWidth="1"/>
    <col min="8707" max="8708" width="0" style="38" hidden="1" customWidth="1"/>
    <col min="8709" max="8709" width="13.140625" style="38" customWidth="1"/>
    <col min="8710" max="8710" width="24.28515625" style="38" customWidth="1"/>
    <col min="8711" max="8711" width="16" style="38" customWidth="1"/>
    <col min="8712" max="8960" width="9.140625" style="38"/>
    <col min="8961" max="8961" width="38.42578125" style="38" customWidth="1"/>
    <col min="8962" max="8962" width="14.140625" style="38" customWidth="1"/>
    <col min="8963" max="8964" width="0" style="38" hidden="1" customWidth="1"/>
    <col min="8965" max="8965" width="13.140625" style="38" customWidth="1"/>
    <col min="8966" max="8966" width="24.28515625" style="38" customWidth="1"/>
    <col min="8967" max="8967" width="16" style="38" customWidth="1"/>
    <col min="8968" max="9216" width="9.140625" style="38"/>
    <col min="9217" max="9217" width="38.42578125" style="38" customWidth="1"/>
    <col min="9218" max="9218" width="14.140625" style="38" customWidth="1"/>
    <col min="9219" max="9220" width="0" style="38" hidden="1" customWidth="1"/>
    <col min="9221" max="9221" width="13.140625" style="38" customWidth="1"/>
    <col min="9222" max="9222" width="24.28515625" style="38" customWidth="1"/>
    <col min="9223" max="9223" width="16" style="38" customWidth="1"/>
    <col min="9224" max="9472" width="9.140625" style="38"/>
    <col min="9473" max="9473" width="38.42578125" style="38" customWidth="1"/>
    <col min="9474" max="9474" width="14.140625" style="38" customWidth="1"/>
    <col min="9475" max="9476" width="0" style="38" hidden="1" customWidth="1"/>
    <col min="9477" max="9477" width="13.140625" style="38" customWidth="1"/>
    <col min="9478" max="9478" width="24.28515625" style="38" customWidth="1"/>
    <col min="9479" max="9479" width="16" style="38" customWidth="1"/>
    <col min="9480" max="9728" width="9.140625" style="38"/>
    <col min="9729" max="9729" width="38.42578125" style="38" customWidth="1"/>
    <col min="9730" max="9730" width="14.140625" style="38" customWidth="1"/>
    <col min="9731" max="9732" width="0" style="38" hidden="1" customWidth="1"/>
    <col min="9733" max="9733" width="13.140625" style="38" customWidth="1"/>
    <col min="9734" max="9734" width="24.28515625" style="38" customWidth="1"/>
    <col min="9735" max="9735" width="16" style="38" customWidth="1"/>
    <col min="9736" max="9984" width="9.140625" style="38"/>
    <col min="9985" max="9985" width="38.42578125" style="38" customWidth="1"/>
    <col min="9986" max="9986" width="14.140625" style="38" customWidth="1"/>
    <col min="9987" max="9988" width="0" style="38" hidden="1" customWidth="1"/>
    <col min="9989" max="9989" width="13.140625" style="38" customWidth="1"/>
    <col min="9990" max="9990" width="24.28515625" style="38" customWidth="1"/>
    <col min="9991" max="9991" width="16" style="38" customWidth="1"/>
    <col min="9992" max="10240" width="9.140625" style="38"/>
    <col min="10241" max="10241" width="38.42578125" style="38" customWidth="1"/>
    <col min="10242" max="10242" width="14.140625" style="38" customWidth="1"/>
    <col min="10243" max="10244" width="0" style="38" hidden="1" customWidth="1"/>
    <col min="10245" max="10245" width="13.140625" style="38" customWidth="1"/>
    <col min="10246" max="10246" width="24.28515625" style="38" customWidth="1"/>
    <col min="10247" max="10247" width="16" style="38" customWidth="1"/>
    <col min="10248" max="10496" width="9.140625" style="38"/>
    <col min="10497" max="10497" width="38.42578125" style="38" customWidth="1"/>
    <col min="10498" max="10498" width="14.140625" style="38" customWidth="1"/>
    <col min="10499" max="10500" width="0" style="38" hidden="1" customWidth="1"/>
    <col min="10501" max="10501" width="13.140625" style="38" customWidth="1"/>
    <col min="10502" max="10502" width="24.28515625" style="38" customWidth="1"/>
    <col min="10503" max="10503" width="16" style="38" customWidth="1"/>
    <col min="10504" max="10752" width="9.140625" style="38"/>
    <col min="10753" max="10753" width="38.42578125" style="38" customWidth="1"/>
    <col min="10754" max="10754" width="14.140625" style="38" customWidth="1"/>
    <col min="10755" max="10756" width="0" style="38" hidden="1" customWidth="1"/>
    <col min="10757" max="10757" width="13.140625" style="38" customWidth="1"/>
    <col min="10758" max="10758" width="24.28515625" style="38" customWidth="1"/>
    <col min="10759" max="10759" width="16" style="38" customWidth="1"/>
    <col min="10760" max="11008" width="9.140625" style="38"/>
    <col min="11009" max="11009" width="38.42578125" style="38" customWidth="1"/>
    <col min="11010" max="11010" width="14.140625" style="38" customWidth="1"/>
    <col min="11011" max="11012" width="0" style="38" hidden="1" customWidth="1"/>
    <col min="11013" max="11013" width="13.140625" style="38" customWidth="1"/>
    <col min="11014" max="11014" width="24.28515625" style="38" customWidth="1"/>
    <col min="11015" max="11015" width="16" style="38" customWidth="1"/>
    <col min="11016" max="11264" width="9.140625" style="38"/>
    <col min="11265" max="11265" width="38.42578125" style="38" customWidth="1"/>
    <col min="11266" max="11266" width="14.140625" style="38" customWidth="1"/>
    <col min="11267" max="11268" width="0" style="38" hidden="1" customWidth="1"/>
    <col min="11269" max="11269" width="13.140625" style="38" customWidth="1"/>
    <col min="11270" max="11270" width="24.28515625" style="38" customWidth="1"/>
    <col min="11271" max="11271" width="16" style="38" customWidth="1"/>
    <col min="11272" max="11520" width="9.140625" style="38"/>
    <col min="11521" max="11521" width="38.42578125" style="38" customWidth="1"/>
    <col min="11522" max="11522" width="14.140625" style="38" customWidth="1"/>
    <col min="11523" max="11524" width="0" style="38" hidden="1" customWidth="1"/>
    <col min="11525" max="11525" width="13.140625" style="38" customWidth="1"/>
    <col min="11526" max="11526" width="24.28515625" style="38" customWidth="1"/>
    <col min="11527" max="11527" width="16" style="38" customWidth="1"/>
    <col min="11528" max="11776" width="9.140625" style="38"/>
    <col min="11777" max="11777" width="38.42578125" style="38" customWidth="1"/>
    <col min="11778" max="11778" width="14.140625" style="38" customWidth="1"/>
    <col min="11779" max="11780" width="0" style="38" hidden="1" customWidth="1"/>
    <col min="11781" max="11781" width="13.140625" style="38" customWidth="1"/>
    <col min="11782" max="11782" width="24.28515625" style="38" customWidth="1"/>
    <col min="11783" max="11783" width="16" style="38" customWidth="1"/>
    <col min="11784" max="12032" width="9.140625" style="38"/>
    <col min="12033" max="12033" width="38.42578125" style="38" customWidth="1"/>
    <col min="12034" max="12034" width="14.140625" style="38" customWidth="1"/>
    <col min="12035" max="12036" width="0" style="38" hidden="1" customWidth="1"/>
    <col min="12037" max="12037" width="13.140625" style="38" customWidth="1"/>
    <col min="12038" max="12038" width="24.28515625" style="38" customWidth="1"/>
    <col min="12039" max="12039" width="16" style="38" customWidth="1"/>
    <col min="12040" max="12288" width="9.140625" style="38"/>
    <col min="12289" max="12289" width="38.42578125" style="38" customWidth="1"/>
    <col min="12290" max="12290" width="14.140625" style="38" customWidth="1"/>
    <col min="12291" max="12292" width="0" style="38" hidden="1" customWidth="1"/>
    <col min="12293" max="12293" width="13.140625" style="38" customWidth="1"/>
    <col min="12294" max="12294" width="24.28515625" style="38" customWidth="1"/>
    <col min="12295" max="12295" width="16" style="38" customWidth="1"/>
    <col min="12296" max="12544" width="9.140625" style="38"/>
    <col min="12545" max="12545" width="38.42578125" style="38" customWidth="1"/>
    <col min="12546" max="12546" width="14.140625" style="38" customWidth="1"/>
    <col min="12547" max="12548" width="0" style="38" hidden="1" customWidth="1"/>
    <col min="12549" max="12549" width="13.140625" style="38" customWidth="1"/>
    <col min="12550" max="12550" width="24.28515625" style="38" customWidth="1"/>
    <col min="12551" max="12551" width="16" style="38" customWidth="1"/>
    <col min="12552" max="12800" width="9.140625" style="38"/>
    <col min="12801" max="12801" width="38.42578125" style="38" customWidth="1"/>
    <col min="12802" max="12802" width="14.140625" style="38" customWidth="1"/>
    <col min="12803" max="12804" width="0" style="38" hidden="1" customWidth="1"/>
    <col min="12805" max="12805" width="13.140625" style="38" customWidth="1"/>
    <col min="12806" max="12806" width="24.28515625" style="38" customWidth="1"/>
    <col min="12807" max="12807" width="16" style="38" customWidth="1"/>
    <col min="12808" max="13056" width="9.140625" style="38"/>
    <col min="13057" max="13057" width="38.42578125" style="38" customWidth="1"/>
    <col min="13058" max="13058" width="14.140625" style="38" customWidth="1"/>
    <col min="13059" max="13060" width="0" style="38" hidden="1" customWidth="1"/>
    <col min="13061" max="13061" width="13.140625" style="38" customWidth="1"/>
    <col min="13062" max="13062" width="24.28515625" style="38" customWidth="1"/>
    <col min="13063" max="13063" width="16" style="38" customWidth="1"/>
    <col min="13064" max="13312" width="9.140625" style="38"/>
    <col min="13313" max="13313" width="38.42578125" style="38" customWidth="1"/>
    <col min="13314" max="13314" width="14.140625" style="38" customWidth="1"/>
    <col min="13315" max="13316" width="0" style="38" hidden="1" customWidth="1"/>
    <col min="13317" max="13317" width="13.140625" style="38" customWidth="1"/>
    <col min="13318" max="13318" width="24.28515625" style="38" customWidth="1"/>
    <col min="13319" max="13319" width="16" style="38" customWidth="1"/>
    <col min="13320" max="13568" width="9.140625" style="38"/>
    <col min="13569" max="13569" width="38.42578125" style="38" customWidth="1"/>
    <col min="13570" max="13570" width="14.140625" style="38" customWidth="1"/>
    <col min="13571" max="13572" width="0" style="38" hidden="1" customWidth="1"/>
    <col min="13573" max="13573" width="13.140625" style="38" customWidth="1"/>
    <col min="13574" max="13574" width="24.28515625" style="38" customWidth="1"/>
    <col min="13575" max="13575" width="16" style="38" customWidth="1"/>
    <col min="13576" max="13824" width="9.140625" style="38"/>
    <col min="13825" max="13825" width="38.42578125" style="38" customWidth="1"/>
    <col min="13826" max="13826" width="14.140625" style="38" customWidth="1"/>
    <col min="13827" max="13828" width="0" style="38" hidden="1" customWidth="1"/>
    <col min="13829" max="13829" width="13.140625" style="38" customWidth="1"/>
    <col min="13830" max="13830" width="24.28515625" style="38" customWidth="1"/>
    <col min="13831" max="13831" width="16" style="38" customWidth="1"/>
    <col min="13832" max="14080" width="9.140625" style="38"/>
    <col min="14081" max="14081" width="38.42578125" style="38" customWidth="1"/>
    <col min="14082" max="14082" width="14.140625" style="38" customWidth="1"/>
    <col min="14083" max="14084" width="0" style="38" hidden="1" customWidth="1"/>
    <col min="14085" max="14085" width="13.140625" style="38" customWidth="1"/>
    <col min="14086" max="14086" width="24.28515625" style="38" customWidth="1"/>
    <col min="14087" max="14087" width="16" style="38" customWidth="1"/>
    <col min="14088" max="14336" width="9.140625" style="38"/>
    <col min="14337" max="14337" width="38.42578125" style="38" customWidth="1"/>
    <col min="14338" max="14338" width="14.140625" style="38" customWidth="1"/>
    <col min="14339" max="14340" width="0" style="38" hidden="1" customWidth="1"/>
    <col min="14341" max="14341" width="13.140625" style="38" customWidth="1"/>
    <col min="14342" max="14342" width="24.28515625" style="38" customWidth="1"/>
    <col min="14343" max="14343" width="16" style="38" customWidth="1"/>
    <col min="14344" max="14592" width="9.140625" style="38"/>
    <col min="14593" max="14593" width="38.42578125" style="38" customWidth="1"/>
    <col min="14594" max="14594" width="14.140625" style="38" customWidth="1"/>
    <col min="14595" max="14596" width="0" style="38" hidden="1" customWidth="1"/>
    <col min="14597" max="14597" width="13.140625" style="38" customWidth="1"/>
    <col min="14598" max="14598" width="24.28515625" style="38" customWidth="1"/>
    <col min="14599" max="14599" width="16" style="38" customWidth="1"/>
    <col min="14600" max="14848" width="9.140625" style="38"/>
    <col min="14849" max="14849" width="38.42578125" style="38" customWidth="1"/>
    <col min="14850" max="14850" width="14.140625" style="38" customWidth="1"/>
    <col min="14851" max="14852" width="0" style="38" hidden="1" customWidth="1"/>
    <col min="14853" max="14853" width="13.140625" style="38" customWidth="1"/>
    <col min="14854" max="14854" width="24.28515625" style="38" customWidth="1"/>
    <col min="14855" max="14855" width="16" style="38" customWidth="1"/>
    <col min="14856" max="15104" width="9.140625" style="38"/>
    <col min="15105" max="15105" width="38.42578125" style="38" customWidth="1"/>
    <col min="15106" max="15106" width="14.140625" style="38" customWidth="1"/>
    <col min="15107" max="15108" width="0" style="38" hidden="1" customWidth="1"/>
    <col min="15109" max="15109" width="13.140625" style="38" customWidth="1"/>
    <col min="15110" max="15110" width="24.28515625" style="38" customWidth="1"/>
    <col min="15111" max="15111" width="16" style="38" customWidth="1"/>
    <col min="15112" max="15360" width="9.140625" style="38"/>
    <col min="15361" max="15361" width="38.42578125" style="38" customWidth="1"/>
    <col min="15362" max="15362" width="14.140625" style="38" customWidth="1"/>
    <col min="15363" max="15364" width="0" style="38" hidden="1" customWidth="1"/>
    <col min="15365" max="15365" width="13.140625" style="38" customWidth="1"/>
    <col min="15366" max="15366" width="24.28515625" style="38" customWidth="1"/>
    <col min="15367" max="15367" width="16" style="38" customWidth="1"/>
    <col min="15368" max="15616" width="9.140625" style="38"/>
    <col min="15617" max="15617" width="38.42578125" style="38" customWidth="1"/>
    <col min="15618" max="15618" width="14.140625" style="38" customWidth="1"/>
    <col min="15619" max="15620" width="0" style="38" hidden="1" customWidth="1"/>
    <col min="15621" max="15621" width="13.140625" style="38" customWidth="1"/>
    <col min="15622" max="15622" width="24.28515625" style="38" customWidth="1"/>
    <col min="15623" max="15623" width="16" style="38" customWidth="1"/>
    <col min="15624" max="15872" width="9.140625" style="38"/>
    <col min="15873" max="15873" width="38.42578125" style="38" customWidth="1"/>
    <col min="15874" max="15874" width="14.140625" style="38" customWidth="1"/>
    <col min="15875" max="15876" width="0" style="38" hidden="1" customWidth="1"/>
    <col min="15877" max="15877" width="13.140625" style="38" customWidth="1"/>
    <col min="15878" max="15878" width="24.28515625" style="38" customWidth="1"/>
    <col min="15879" max="15879" width="16" style="38" customWidth="1"/>
    <col min="15880" max="16128" width="9.140625" style="38"/>
    <col min="16129" max="16129" width="38.42578125" style="38" customWidth="1"/>
    <col min="16130" max="16130" width="14.140625" style="38" customWidth="1"/>
    <col min="16131" max="16132" width="0" style="38" hidden="1" customWidth="1"/>
    <col min="16133" max="16133" width="13.140625" style="38" customWidth="1"/>
    <col min="16134" max="16134" width="24.28515625" style="38" customWidth="1"/>
    <col min="16135" max="16135" width="16" style="38" customWidth="1"/>
    <col min="16136" max="16384" width="9.140625" style="38"/>
  </cols>
  <sheetData>
    <row r="1" spans="1:6" ht="18.75" x14ac:dyDescent="0.3">
      <c r="A1" s="201" t="s">
        <v>546</v>
      </c>
      <c r="B1" s="202"/>
      <c r="C1" s="202"/>
      <c r="D1" s="202"/>
      <c r="E1" s="202"/>
      <c r="F1" s="202"/>
    </row>
    <row r="2" spans="1:6" ht="18.75" x14ac:dyDescent="0.3">
      <c r="A2" s="201" t="s">
        <v>232</v>
      </c>
      <c r="B2" s="202"/>
      <c r="C2" s="202"/>
      <c r="D2" s="202"/>
      <c r="E2" s="202"/>
      <c r="F2" s="202"/>
    </row>
    <row r="3" spans="1:6" ht="18.75" customHeight="1" x14ac:dyDescent="0.3">
      <c r="A3" s="201" t="s">
        <v>5</v>
      </c>
      <c r="B3" s="202"/>
      <c r="C3" s="202"/>
      <c r="D3" s="202"/>
      <c r="E3" s="202"/>
      <c r="F3" s="202"/>
    </row>
    <row r="4" spans="1:6" ht="18.75" customHeight="1" x14ac:dyDescent="0.3">
      <c r="A4" s="203" t="s">
        <v>792</v>
      </c>
      <c r="B4" s="203"/>
      <c r="C4" s="203"/>
      <c r="D4" s="203"/>
      <c r="E4" s="203"/>
      <c r="F4" s="203"/>
    </row>
    <row r="7" spans="1:6" ht="18.75" x14ac:dyDescent="0.3">
      <c r="A7" s="201" t="s">
        <v>243</v>
      </c>
      <c r="B7" s="202"/>
      <c r="C7" s="202"/>
      <c r="D7" s="202"/>
      <c r="E7" s="202"/>
      <c r="F7" s="202"/>
    </row>
    <row r="8" spans="1:6" ht="18.75" x14ac:dyDescent="0.3">
      <c r="A8" s="201" t="s">
        <v>232</v>
      </c>
      <c r="B8" s="202"/>
      <c r="C8" s="202"/>
      <c r="D8" s="202"/>
      <c r="E8" s="202"/>
      <c r="F8" s="202"/>
    </row>
    <row r="9" spans="1:6" ht="18.75" x14ac:dyDescent="0.3">
      <c r="A9" s="201" t="s">
        <v>5</v>
      </c>
      <c r="B9" s="202"/>
      <c r="C9" s="202"/>
      <c r="D9" s="202"/>
      <c r="E9" s="202"/>
      <c r="F9" s="202"/>
    </row>
    <row r="10" spans="1:6" ht="18.75" customHeight="1" x14ac:dyDescent="0.3">
      <c r="A10" s="203" t="s">
        <v>263</v>
      </c>
      <c r="B10" s="203"/>
      <c r="C10" s="203"/>
      <c r="D10" s="203"/>
      <c r="E10" s="203"/>
      <c r="F10" s="203"/>
    </row>
    <row r="11" spans="1:6" ht="18.75" x14ac:dyDescent="0.3">
      <c r="A11" s="46"/>
      <c r="B11" s="49"/>
      <c r="C11" s="49"/>
      <c r="D11" s="49"/>
      <c r="E11" s="49"/>
      <c r="F11" s="49"/>
    </row>
    <row r="12" spans="1:6" ht="15.75" customHeight="1" x14ac:dyDescent="0.3">
      <c r="A12" s="1"/>
      <c r="B12" s="165" t="s">
        <v>244</v>
      </c>
      <c r="C12" s="165"/>
      <c r="D12" s="165"/>
      <c r="E12" s="165"/>
      <c r="F12" s="165"/>
    </row>
    <row r="13" spans="1:6" ht="15.75" customHeight="1" x14ac:dyDescent="0.3">
      <c r="A13" s="1"/>
      <c r="B13" s="1"/>
      <c r="C13" s="165"/>
      <c r="D13" s="165"/>
      <c r="E13" s="165"/>
      <c r="F13" s="165"/>
    </row>
    <row r="14" spans="1:6" ht="18.75" x14ac:dyDescent="0.3">
      <c r="A14" s="1"/>
      <c r="B14" s="49"/>
      <c r="C14" s="49"/>
      <c r="D14" s="49"/>
      <c r="E14" s="49"/>
      <c r="F14" s="49"/>
    </row>
    <row r="15" spans="1:6" ht="24.75" customHeight="1" x14ac:dyDescent="0.3">
      <c r="A15" s="204" t="s">
        <v>245</v>
      </c>
      <c r="B15" s="204"/>
      <c r="C15" s="204"/>
      <c r="D15" s="204"/>
      <c r="E15" s="204"/>
      <c r="F15" s="204"/>
    </row>
    <row r="16" spans="1:6" ht="59.25" customHeight="1" x14ac:dyDescent="0.25">
      <c r="A16" s="199" t="s">
        <v>246</v>
      </c>
      <c r="B16" s="199"/>
      <c r="C16" s="199"/>
      <c r="D16" s="199"/>
      <c r="E16" s="199"/>
      <c r="F16" s="199"/>
    </row>
    <row r="17" spans="1:8" ht="51" customHeight="1" x14ac:dyDescent="0.25">
      <c r="A17" s="200"/>
      <c r="B17" s="200"/>
      <c r="C17" s="200"/>
      <c r="D17" s="200"/>
      <c r="E17" s="200"/>
      <c r="F17" s="200"/>
    </row>
    <row r="18" spans="1:8" ht="15.75" customHeight="1" x14ac:dyDescent="0.3">
      <c r="A18" s="50"/>
      <c r="B18" s="49"/>
      <c r="C18" s="49"/>
      <c r="D18" s="49"/>
      <c r="E18" s="49"/>
      <c r="F18" s="49"/>
    </row>
    <row r="19" spans="1:8" ht="84" customHeight="1" x14ac:dyDescent="0.25">
      <c r="A19" s="51" t="s">
        <v>233</v>
      </c>
      <c r="B19" s="51" t="s">
        <v>247</v>
      </c>
      <c r="C19" s="52" t="s">
        <v>248</v>
      </c>
      <c r="D19" s="52" t="s">
        <v>249</v>
      </c>
      <c r="E19" s="52" t="s">
        <v>250</v>
      </c>
      <c r="F19" s="52" t="s">
        <v>251</v>
      </c>
      <c r="G19" s="53"/>
      <c r="H19" s="48"/>
    </row>
    <row r="20" spans="1:8" ht="18.75" customHeight="1" x14ac:dyDescent="0.3">
      <c r="A20" s="54" t="s">
        <v>234</v>
      </c>
      <c r="B20" s="55">
        <f>E20+F20</f>
        <v>159.54800000000003</v>
      </c>
      <c r="C20" s="55">
        <f>SUM(C30:C30)</f>
        <v>0</v>
      </c>
      <c r="D20" s="56">
        <f>SUM(D30:D30)</f>
        <v>0</v>
      </c>
      <c r="E20" s="55">
        <f>E21+E30+E29+E28+E27+E26+E25+E24+E23+E22</f>
        <v>14.040000000000003</v>
      </c>
      <c r="F20" s="57">
        <f>F21+F30+F22+F23+F24+F25+F26+F27+F28+F29</f>
        <v>145.50800000000004</v>
      </c>
      <c r="H20" s="48"/>
    </row>
    <row r="21" spans="1:8" ht="15" customHeight="1" x14ac:dyDescent="0.3">
      <c r="A21" s="58"/>
      <c r="B21" s="59"/>
      <c r="C21" s="60"/>
      <c r="D21" s="61"/>
      <c r="E21" s="59"/>
      <c r="F21" s="62"/>
    </row>
    <row r="22" spans="1:8" ht="16.5" customHeight="1" x14ac:dyDescent="0.3">
      <c r="A22" s="58" t="s">
        <v>235</v>
      </c>
      <c r="B22" s="59">
        <f>E22+F22</f>
        <v>17.727519999999998</v>
      </c>
      <c r="C22" s="60"/>
      <c r="D22" s="61"/>
      <c r="E22" s="59">
        <v>1.56</v>
      </c>
      <c r="F22" s="88">
        <v>16.16752</v>
      </c>
    </row>
    <row r="23" spans="1:8" ht="18.75" customHeight="1" x14ac:dyDescent="0.3">
      <c r="A23" s="58" t="s">
        <v>236</v>
      </c>
      <c r="B23" s="59">
        <f t="shared" ref="B23:B30" si="0">E23+F23</f>
        <v>17.72756</v>
      </c>
      <c r="C23" s="60"/>
      <c r="D23" s="61"/>
      <c r="E23" s="59">
        <v>1.56</v>
      </c>
      <c r="F23" s="88">
        <v>16.167560000000002</v>
      </c>
    </row>
    <row r="24" spans="1:8" ht="18.75" customHeight="1" x14ac:dyDescent="0.3">
      <c r="A24" s="58" t="s">
        <v>241</v>
      </c>
      <c r="B24" s="59">
        <f t="shared" si="0"/>
        <v>17.72756</v>
      </c>
      <c r="C24" s="60"/>
      <c r="D24" s="61"/>
      <c r="E24" s="59">
        <v>1.56</v>
      </c>
      <c r="F24" s="88">
        <v>16.167560000000002</v>
      </c>
    </row>
    <row r="25" spans="1:8" ht="18.75" customHeight="1" x14ac:dyDescent="0.3">
      <c r="A25" s="58" t="s">
        <v>239</v>
      </c>
      <c r="B25" s="59">
        <f t="shared" si="0"/>
        <v>17.72756</v>
      </c>
      <c r="C25" s="60"/>
      <c r="D25" s="61"/>
      <c r="E25" s="59">
        <v>1.56</v>
      </c>
      <c r="F25" s="88">
        <v>16.167560000000002</v>
      </c>
    </row>
    <row r="26" spans="1:8" ht="18.75" customHeight="1" x14ac:dyDescent="0.3">
      <c r="A26" s="58" t="s">
        <v>252</v>
      </c>
      <c r="B26" s="59">
        <f t="shared" si="0"/>
        <v>17.72756</v>
      </c>
      <c r="C26" s="60"/>
      <c r="D26" s="61"/>
      <c r="E26" s="59">
        <v>1.56</v>
      </c>
      <c r="F26" s="88">
        <v>16.167560000000002</v>
      </c>
    </row>
    <row r="27" spans="1:8" ht="18.75" customHeight="1" x14ac:dyDescent="0.3">
      <c r="A27" s="58" t="s">
        <v>237</v>
      </c>
      <c r="B27" s="59">
        <f t="shared" si="0"/>
        <v>17.72756</v>
      </c>
      <c r="C27" s="60"/>
      <c r="D27" s="61"/>
      <c r="E27" s="59">
        <v>1.56</v>
      </c>
      <c r="F27" s="88">
        <v>16.167560000000002</v>
      </c>
    </row>
    <row r="28" spans="1:8" ht="18.75" customHeight="1" x14ac:dyDescent="0.3">
      <c r="A28" s="58" t="s">
        <v>253</v>
      </c>
      <c r="B28" s="59">
        <f t="shared" si="0"/>
        <v>17.72756</v>
      </c>
      <c r="C28" s="60"/>
      <c r="D28" s="61"/>
      <c r="E28" s="59">
        <v>1.56</v>
      </c>
      <c r="F28" s="88">
        <v>16.167560000000002</v>
      </c>
    </row>
    <row r="29" spans="1:8" ht="37.5" x14ac:dyDescent="0.3">
      <c r="A29" s="58" t="s">
        <v>240</v>
      </c>
      <c r="B29" s="59">
        <f t="shared" si="0"/>
        <v>17.72756</v>
      </c>
      <c r="C29" s="60"/>
      <c r="D29" s="61"/>
      <c r="E29" s="59">
        <v>1.56</v>
      </c>
      <c r="F29" s="88">
        <v>16.167560000000002</v>
      </c>
    </row>
    <row r="30" spans="1:8" ht="18.75" x14ac:dyDescent="0.3">
      <c r="A30" s="63" t="s">
        <v>238</v>
      </c>
      <c r="B30" s="64">
        <f t="shared" si="0"/>
        <v>17.72756</v>
      </c>
      <c r="C30" s="64"/>
      <c r="D30" s="65"/>
      <c r="E30" s="64">
        <v>1.56</v>
      </c>
      <c r="F30" s="92">
        <v>16.167560000000002</v>
      </c>
      <c r="G30" s="66"/>
    </row>
    <row r="31" spans="1:8" ht="18.75" x14ac:dyDescent="0.3">
      <c r="A31" s="47"/>
      <c r="B31" s="49"/>
      <c r="C31" s="49"/>
      <c r="D31" s="49"/>
      <c r="E31" s="49"/>
      <c r="F31" s="49"/>
    </row>
    <row r="32" spans="1:8" ht="18.75" x14ac:dyDescent="0.3">
      <c r="A32" s="47"/>
      <c r="B32" s="49"/>
      <c r="C32" s="49"/>
      <c r="D32" s="49"/>
      <c r="E32" s="49"/>
      <c r="F32" s="49"/>
    </row>
    <row r="33" spans="1:1" x14ac:dyDescent="0.25">
      <c r="A33" s="44"/>
    </row>
    <row r="34" spans="1:1" x14ac:dyDescent="0.25">
      <c r="A34" s="43"/>
    </row>
    <row r="35" spans="1:1" x14ac:dyDescent="0.25">
      <c r="A35" s="43"/>
    </row>
    <row r="36" spans="1:1" x14ac:dyDescent="0.25">
      <c r="A36" s="43"/>
    </row>
    <row r="37" spans="1:1" x14ac:dyDescent="0.25">
      <c r="A37" s="43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4"/>
    </row>
    <row r="43" spans="1:1" x14ac:dyDescent="0.25">
      <c r="A43" s="44"/>
    </row>
    <row r="44" spans="1:1" x14ac:dyDescent="0.25">
      <c r="A44" s="43"/>
    </row>
    <row r="45" spans="1:1" x14ac:dyDescent="0.25">
      <c r="A45" s="43"/>
    </row>
    <row r="46" spans="1:1" x14ac:dyDescent="0.25">
      <c r="A46" s="44"/>
    </row>
    <row r="47" spans="1:1" x14ac:dyDescent="0.25">
      <c r="A47" s="44"/>
    </row>
    <row r="48" spans="1:1" x14ac:dyDescent="0.25">
      <c r="A48" s="44"/>
    </row>
    <row r="49" spans="1:1" x14ac:dyDescent="0.25">
      <c r="A49" s="44"/>
    </row>
    <row r="50" spans="1:1" x14ac:dyDescent="0.25">
      <c r="A50" s="44"/>
    </row>
    <row r="51" spans="1:1" x14ac:dyDescent="0.25">
      <c r="A51" s="44"/>
    </row>
    <row r="52" spans="1:1" x14ac:dyDescent="0.25">
      <c r="A52" s="44"/>
    </row>
    <row r="53" spans="1:1" x14ac:dyDescent="0.25">
      <c r="A53" s="45"/>
    </row>
    <row r="54" spans="1:1" x14ac:dyDescent="0.25">
      <c r="A54" s="42"/>
    </row>
  </sheetData>
  <mergeCells count="12">
    <mergeCell ref="A16:F17"/>
    <mergeCell ref="A7:F7"/>
    <mergeCell ref="A8:F8"/>
    <mergeCell ref="A9:F9"/>
    <mergeCell ref="A10:F10"/>
    <mergeCell ref="B12:F12"/>
    <mergeCell ref="C13:F13"/>
    <mergeCell ref="A1:F1"/>
    <mergeCell ref="A2:F2"/>
    <mergeCell ref="A3:F3"/>
    <mergeCell ref="A4:F4"/>
    <mergeCell ref="A15:F15"/>
  </mergeCells>
  <pageMargins left="0.70866141732283472" right="0.70866141732283472" top="0.74803149606299213" bottom="0.74803149606299213" header="0.31496062992125984" footer="0.31496062992125984"/>
  <pageSetup paperSize="9" scale="85" fitToHeight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1"/>
  <sheetViews>
    <sheetView workbookViewId="0">
      <selection activeCell="A4" sqref="A4:D4"/>
    </sheetView>
  </sheetViews>
  <sheetFormatPr defaultRowHeight="15.75" x14ac:dyDescent="0.25"/>
  <cols>
    <col min="1" max="1" width="33" style="40" customWidth="1"/>
    <col min="2" max="2" width="20.7109375" style="38" customWidth="1"/>
    <col min="3" max="3" width="14.140625" style="38" customWidth="1"/>
    <col min="4" max="4" width="18" style="38" customWidth="1"/>
    <col min="5" max="256" width="9.140625" style="38"/>
    <col min="257" max="257" width="33" style="38" customWidth="1"/>
    <col min="258" max="258" width="20.7109375" style="38" customWidth="1"/>
    <col min="259" max="259" width="14.140625" style="38" customWidth="1"/>
    <col min="260" max="260" width="18" style="38" customWidth="1"/>
    <col min="261" max="512" width="9.140625" style="38"/>
    <col min="513" max="513" width="33" style="38" customWidth="1"/>
    <col min="514" max="514" width="20.7109375" style="38" customWidth="1"/>
    <col min="515" max="515" width="14.140625" style="38" customWidth="1"/>
    <col min="516" max="516" width="18" style="38" customWidth="1"/>
    <col min="517" max="768" width="9.140625" style="38"/>
    <col min="769" max="769" width="33" style="38" customWidth="1"/>
    <col min="770" max="770" width="20.7109375" style="38" customWidth="1"/>
    <col min="771" max="771" width="14.140625" style="38" customWidth="1"/>
    <col min="772" max="772" width="18" style="38" customWidth="1"/>
    <col min="773" max="1024" width="9.140625" style="38"/>
    <col min="1025" max="1025" width="33" style="38" customWidth="1"/>
    <col min="1026" max="1026" width="20.7109375" style="38" customWidth="1"/>
    <col min="1027" max="1027" width="14.140625" style="38" customWidth="1"/>
    <col min="1028" max="1028" width="18" style="38" customWidth="1"/>
    <col min="1029" max="1280" width="9.140625" style="38"/>
    <col min="1281" max="1281" width="33" style="38" customWidth="1"/>
    <col min="1282" max="1282" width="20.7109375" style="38" customWidth="1"/>
    <col min="1283" max="1283" width="14.140625" style="38" customWidth="1"/>
    <col min="1284" max="1284" width="18" style="38" customWidth="1"/>
    <col min="1285" max="1536" width="9.140625" style="38"/>
    <col min="1537" max="1537" width="33" style="38" customWidth="1"/>
    <col min="1538" max="1538" width="20.7109375" style="38" customWidth="1"/>
    <col min="1539" max="1539" width="14.140625" style="38" customWidth="1"/>
    <col min="1540" max="1540" width="18" style="38" customWidth="1"/>
    <col min="1541" max="1792" width="9.140625" style="38"/>
    <col min="1793" max="1793" width="33" style="38" customWidth="1"/>
    <col min="1794" max="1794" width="20.7109375" style="38" customWidth="1"/>
    <col min="1795" max="1795" width="14.140625" style="38" customWidth="1"/>
    <col min="1796" max="1796" width="18" style="38" customWidth="1"/>
    <col min="1797" max="2048" width="9.140625" style="38"/>
    <col min="2049" max="2049" width="33" style="38" customWidth="1"/>
    <col min="2050" max="2050" width="20.7109375" style="38" customWidth="1"/>
    <col min="2051" max="2051" width="14.140625" style="38" customWidth="1"/>
    <col min="2052" max="2052" width="18" style="38" customWidth="1"/>
    <col min="2053" max="2304" width="9.140625" style="38"/>
    <col min="2305" max="2305" width="33" style="38" customWidth="1"/>
    <col min="2306" max="2306" width="20.7109375" style="38" customWidth="1"/>
    <col min="2307" max="2307" width="14.140625" style="38" customWidth="1"/>
    <col min="2308" max="2308" width="18" style="38" customWidth="1"/>
    <col min="2309" max="2560" width="9.140625" style="38"/>
    <col min="2561" max="2561" width="33" style="38" customWidth="1"/>
    <col min="2562" max="2562" width="20.7109375" style="38" customWidth="1"/>
    <col min="2563" max="2563" width="14.140625" style="38" customWidth="1"/>
    <col min="2564" max="2564" width="18" style="38" customWidth="1"/>
    <col min="2565" max="2816" width="9.140625" style="38"/>
    <col min="2817" max="2817" width="33" style="38" customWidth="1"/>
    <col min="2818" max="2818" width="20.7109375" style="38" customWidth="1"/>
    <col min="2819" max="2819" width="14.140625" style="38" customWidth="1"/>
    <col min="2820" max="2820" width="18" style="38" customWidth="1"/>
    <col min="2821" max="3072" width="9.140625" style="38"/>
    <col min="3073" max="3073" width="33" style="38" customWidth="1"/>
    <col min="3074" max="3074" width="20.7109375" style="38" customWidth="1"/>
    <col min="3075" max="3075" width="14.140625" style="38" customWidth="1"/>
    <col min="3076" max="3076" width="18" style="38" customWidth="1"/>
    <col min="3077" max="3328" width="9.140625" style="38"/>
    <col min="3329" max="3329" width="33" style="38" customWidth="1"/>
    <col min="3330" max="3330" width="20.7109375" style="38" customWidth="1"/>
    <col min="3331" max="3331" width="14.140625" style="38" customWidth="1"/>
    <col min="3332" max="3332" width="18" style="38" customWidth="1"/>
    <col min="3333" max="3584" width="9.140625" style="38"/>
    <col min="3585" max="3585" width="33" style="38" customWidth="1"/>
    <col min="3586" max="3586" width="20.7109375" style="38" customWidth="1"/>
    <col min="3587" max="3587" width="14.140625" style="38" customWidth="1"/>
    <col min="3588" max="3588" width="18" style="38" customWidth="1"/>
    <col min="3589" max="3840" width="9.140625" style="38"/>
    <col min="3841" max="3841" width="33" style="38" customWidth="1"/>
    <col min="3842" max="3842" width="20.7109375" style="38" customWidth="1"/>
    <col min="3843" max="3843" width="14.140625" style="38" customWidth="1"/>
    <col min="3844" max="3844" width="18" style="38" customWidth="1"/>
    <col min="3845" max="4096" width="9.140625" style="38"/>
    <col min="4097" max="4097" width="33" style="38" customWidth="1"/>
    <col min="4098" max="4098" width="20.7109375" style="38" customWidth="1"/>
    <col min="4099" max="4099" width="14.140625" style="38" customWidth="1"/>
    <col min="4100" max="4100" width="18" style="38" customWidth="1"/>
    <col min="4101" max="4352" width="9.140625" style="38"/>
    <col min="4353" max="4353" width="33" style="38" customWidth="1"/>
    <col min="4354" max="4354" width="20.7109375" style="38" customWidth="1"/>
    <col min="4355" max="4355" width="14.140625" style="38" customWidth="1"/>
    <col min="4356" max="4356" width="18" style="38" customWidth="1"/>
    <col min="4357" max="4608" width="9.140625" style="38"/>
    <col min="4609" max="4609" width="33" style="38" customWidth="1"/>
    <col min="4610" max="4610" width="20.7109375" style="38" customWidth="1"/>
    <col min="4611" max="4611" width="14.140625" style="38" customWidth="1"/>
    <col min="4612" max="4612" width="18" style="38" customWidth="1"/>
    <col min="4613" max="4864" width="9.140625" style="38"/>
    <col min="4865" max="4865" width="33" style="38" customWidth="1"/>
    <col min="4866" max="4866" width="20.7109375" style="38" customWidth="1"/>
    <col min="4867" max="4867" width="14.140625" style="38" customWidth="1"/>
    <col min="4868" max="4868" width="18" style="38" customWidth="1"/>
    <col min="4869" max="5120" width="9.140625" style="38"/>
    <col min="5121" max="5121" width="33" style="38" customWidth="1"/>
    <col min="5122" max="5122" width="20.7109375" style="38" customWidth="1"/>
    <col min="5123" max="5123" width="14.140625" style="38" customWidth="1"/>
    <col min="5124" max="5124" width="18" style="38" customWidth="1"/>
    <col min="5125" max="5376" width="9.140625" style="38"/>
    <col min="5377" max="5377" width="33" style="38" customWidth="1"/>
    <col min="5378" max="5378" width="20.7109375" style="38" customWidth="1"/>
    <col min="5379" max="5379" width="14.140625" style="38" customWidth="1"/>
    <col min="5380" max="5380" width="18" style="38" customWidth="1"/>
    <col min="5381" max="5632" width="9.140625" style="38"/>
    <col min="5633" max="5633" width="33" style="38" customWidth="1"/>
    <col min="5634" max="5634" width="20.7109375" style="38" customWidth="1"/>
    <col min="5635" max="5635" width="14.140625" style="38" customWidth="1"/>
    <col min="5636" max="5636" width="18" style="38" customWidth="1"/>
    <col min="5637" max="5888" width="9.140625" style="38"/>
    <col min="5889" max="5889" width="33" style="38" customWidth="1"/>
    <col min="5890" max="5890" width="20.7109375" style="38" customWidth="1"/>
    <col min="5891" max="5891" width="14.140625" style="38" customWidth="1"/>
    <col min="5892" max="5892" width="18" style="38" customWidth="1"/>
    <col min="5893" max="6144" width="9.140625" style="38"/>
    <col min="6145" max="6145" width="33" style="38" customWidth="1"/>
    <col min="6146" max="6146" width="20.7109375" style="38" customWidth="1"/>
    <col min="6147" max="6147" width="14.140625" style="38" customWidth="1"/>
    <col min="6148" max="6148" width="18" style="38" customWidth="1"/>
    <col min="6149" max="6400" width="9.140625" style="38"/>
    <col min="6401" max="6401" width="33" style="38" customWidth="1"/>
    <col min="6402" max="6402" width="20.7109375" style="38" customWidth="1"/>
    <col min="6403" max="6403" width="14.140625" style="38" customWidth="1"/>
    <col min="6404" max="6404" width="18" style="38" customWidth="1"/>
    <col min="6405" max="6656" width="9.140625" style="38"/>
    <col min="6657" max="6657" width="33" style="38" customWidth="1"/>
    <col min="6658" max="6658" width="20.7109375" style="38" customWidth="1"/>
    <col min="6659" max="6659" width="14.140625" style="38" customWidth="1"/>
    <col min="6660" max="6660" width="18" style="38" customWidth="1"/>
    <col min="6661" max="6912" width="9.140625" style="38"/>
    <col min="6913" max="6913" width="33" style="38" customWidth="1"/>
    <col min="6914" max="6914" width="20.7109375" style="38" customWidth="1"/>
    <col min="6915" max="6915" width="14.140625" style="38" customWidth="1"/>
    <col min="6916" max="6916" width="18" style="38" customWidth="1"/>
    <col min="6917" max="7168" width="9.140625" style="38"/>
    <col min="7169" max="7169" width="33" style="38" customWidth="1"/>
    <col min="7170" max="7170" width="20.7109375" style="38" customWidth="1"/>
    <col min="7171" max="7171" width="14.140625" style="38" customWidth="1"/>
    <col min="7172" max="7172" width="18" style="38" customWidth="1"/>
    <col min="7173" max="7424" width="9.140625" style="38"/>
    <col min="7425" max="7425" width="33" style="38" customWidth="1"/>
    <col min="7426" max="7426" width="20.7109375" style="38" customWidth="1"/>
    <col min="7427" max="7427" width="14.140625" style="38" customWidth="1"/>
    <col min="7428" max="7428" width="18" style="38" customWidth="1"/>
    <col min="7429" max="7680" width="9.140625" style="38"/>
    <col min="7681" max="7681" width="33" style="38" customWidth="1"/>
    <col min="7682" max="7682" width="20.7109375" style="38" customWidth="1"/>
    <col min="7683" max="7683" width="14.140625" style="38" customWidth="1"/>
    <col min="7684" max="7684" width="18" style="38" customWidth="1"/>
    <col min="7685" max="7936" width="9.140625" style="38"/>
    <col min="7937" max="7937" width="33" style="38" customWidth="1"/>
    <col min="7938" max="7938" width="20.7109375" style="38" customWidth="1"/>
    <col min="7939" max="7939" width="14.140625" style="38" customWidth="1"/>
    <col min="7940" max="7940" width="18" style="38" customWidth="1"/>
    <col min="7941" max="8192" width="9.140625" style="38"/>
    <col min="8193" max="8193" width="33" style="38" customWidth="1"/>
    <col min="8194" max="8194" width="20.7109375" style="38" customWidth="1"/>
    <col min="8195" max="8195" width="14.140625" style="38" customWidth="1"/>
    <col min="8196" max="8196" width="18" style="38" customWidth="1"/>
    <col min="8197" max="8448" width="9.140625" style="38"/>
    <col min="8449" max="8449" width="33" style="38" customWidth="1"/>
    <col min="8450" max="8450" width="20.7109375" style="38" customWidth="1"/>
    <col min="8451" max="8451" width="14.140625" style="38" customWidth="1"/>
    <col min="8452" max="8452" width="18" style="38" customWidth="1"/>
    <col min="8453" max="8704" width="9.140625" style="38"/>
    <col min="8705" max="8705" width="33" style="38" customWidth="1"/>
    <col min="8706" max="8706" width="20.7109375" style="38" customWidth="1"/>
    <col min="8707" max="8707" width="14.140625" style="38" customWidth="1"/>
    <col min="8708" max="8708" width="18" style="38" customWidth="1"/>
    <col min="8709" max="8960" width="9.140625" style="38"/>
    <col min="8961" max="8961" width="33" style="38" customWidth="1"/>
    <col min="8962" max="8962" width="20.7109375" style="38" customWidth="1"/>
    <col min="8963" max="8963" width="14.140625" style="38" customWidth="1"/>
    <col min="8964" max="8964" width="18" style="38" customWidth="1"/>
    <col min="8965" max="9216" width="9.140625" style="38"/>
    <col min="9217" max="9217" width="33" style="38" customWidth="1"/>
    <col min="9218" max="9218" width="20.7109375" style="38" customWidth="1"/>
    <col min="9219" max="9219" width="14.140625" style="38" customWidth="1"/>
    <col min="9220" max="9220" width="18" style="38" customWidth="1"/>
    <col min="9221" max="9472" width="9.140625" style="38"/>
    <col min="9473" max="9473" width="33" style="38" customWidth="1"/>
    <col min="9474" max="9474" width="20.7109375" style="38" customWidth="1"/>
    <col min="9475" max="9475" width="14.140625" style="38" customWidth="1"/>
    <col min="9476" max="9476" width="18" style="38" customWidth="1"/>
    <col min="9477" max="9728" width="9.140625" style="38"/>
    <col min="9729" max="9729" width="33" style="38" customWidth="1"/>
    <col min="9730" max="9730" width="20.7109375" style="38" customWidth="1"/>
    <col min="9731" max="9731" width="14.140625" style="38" customWidth="1"/>
    <col min="9732" max="9732" width="18" style="38" customWidth="1"/>
    <col min="9733" max="9984" width="9.140625" style="38"/>
    <col min="9985" max="9985" width="33" style="38" customWidth="1"/>
    <col min="9986" max="9986" width="20.7109375" style="38" customWidth="1"/>
    <col min="9987" max="9987" width="14.140625" style="38" customWidth="1"/>
    <col min="9988" max="9988" width="18" style="38" customWidth="1"/>
    <col min="9989" max="10240" width="9.140625" style="38"/>
    <col min="10241" max="10241" width="33" style="38" customWidth="1"/>
    <col min="10242" max="10242" width="20.7109375" style="38" customWidth="1"/>
    <col min="10243" max="10243" width="14.140625" style="38" customWidth="1"/>
    <col min="10244" max="10244" width="18" style="38" customWidth="1"/>
    <col min="10245" max="10496" width="9.140625" style="38"/>
    <col min="10497" max="10497" width="33" style="38" customWidth="1"/>
    <col min="10498" max="10498" width="20.7109375" style="38" customWidth="1"/>
    <col min="10499" max="10499" width="14.140625" style="38" customWidth="1"/>
    <col min="10500" max="10500" width="18" style="38" customWidth="1"/>
    <col min="10501" max="10752" width="9.140625" style="38"/>
    <col min="10753" max="10753" width="33" style="38" customWidth="1"/>
    <col min="10754" max="10754" width="20.7109375" style="38" customWidth="1"/>
    <col min="10755" max="10755" width="14.140625" style="38" customWidth="1"/>
    <col min="10756" max="10756" width="18" style="38" customWidth="1"/>
    <col min="10757" max="11008" width="9.140625" style="38"/>
    <col min="11009" max="11009" width="33" style="38" customWidth="1"/>
    <col min="11010" max="11010" width="20.7109375" style="38" customWidth="1"/>
    <col min="11011" max="11011" width="14.140625" style="38" customWidth="1"/>
    <col min="11012" max="11012" width="18" style="38" customWidth="1"/>
    <col min="11013" max="11264" width="9.140625" style="38"/>
    <col min="11265" max="11265" width="33" style="38" customWidth="1"/>
    <col min="11266" max="11266" width="20.7109375" style="38" customWidth="1"/>
    <col min="11267" max="11267" width="14.140625" style="38" customWidth="1"/>
    <col min="11268" max="11268" width="18" style="38" customWidth="1"/>
    <col min="11269" max="11520" width="9.140625" style="38"/>
    <col min="11521" max="11521" width="33" style="38" customWidth="1"/>
    <col min="11522" max="11522" width="20.7109375" style="38" customWidth="1"/>
    <col min="11523" max="11523" width="14.140625" style="38" customWidth="1"/>
    <col min="11524" max="11524" width="18" style="38" customWidth="1"/>
    <col min="11525" max="11776" width="9.140625" style="38"/>
    <col min="11777" max="11777" width="33" style="38" customWidth="1"/>
    <col min="11778" max="11778" width="20.7109375" style="38" customWidth="1"/>
    <col min="11779" max="11779" width="14.140625" style="38" customWidth="1"/>
    <col min="11780" max="11780" width="18" style="38" customWidth="1"/>
    <col min="11781" max="12032" width="9.140625" style="38"/>
    <col min="12033" max="12033" width="33" style="38" customWidth="1"/>
    <col min="12034" max="12034" width="20.7109375" style="38" customWidth="1"/>
    <col min="12035" max="12035" width="14.140625" style="38" customWidth="1"/>
    <col min="12036" max="12036" width="18" style="38" customWidth="1"/>
    <col min="12037" max="12288" width="9.140625" style="38"/>
    <col min="12289" max="12289" width="33" style="38" customWidth="1"/>
    <col min="12290" max="12290" width="20.7109375" style="38" customWidth="1"/>
    <col min="12291" max="12291" width="14.140625" style="38" customWidth="1"/>
    <col min="12292" max="12292" width="18" style="38" customWidth="1"/>
    <col min="12293" max="12544" width="9.140625" style="38"/>
    <col min="12545" max="12545" width="33" style="38" customWidth="1"/>
    <col min="12546" max="12546" width="20.7109375" style="38" customWidth="1"/>
    <col min="12547" max="12547" width="14.140625" style="38" customWidth="1"/>
    <col min="12548" max="12548" width="18" style="38" customWidth="1"/>
    <col min="12549" max="12800" width="9.140625" style="38"/>
    <col min="12801" max="12801" width="33" style="38" customWidth="1"/>
    <col min="12802" max="12802" width="20.7109375" style="38" customWidth="1"/>
    <col min="12803" max="12803" width="14.140625" style="38" customWidth="1"/>
    <col min="12804" max="12804" width="18" style="38" customWidth="1"/>
    <col min="12805" max="13056" width="9.140625" style="38"/>
    <col min="13057" max="13057" width="33" style="38" customWidth="1"/>
    <col min="13058" max="13058" width="20.7109375" style="38" customWidth="1"/>
    <col min="13059" max="13059" width="14.140625" style="38" customWidth="1"/>
    <col min="13060" max="13060" width="18" style="38" customWidth="1"/>
    <col min="13061" max="13312" width="9.140625" style="38"/>
    <col min="13313" max="13313" width="33" style="38" customWidth="1"/>
    <col min="13314" max="13314" width="20.7109375" style="38" customWidth="1"/>
    <col min="13315" max="13315" width="14.140625" style="38" customWidth="1"/>
    <col min="13316" max="13316" width="18" style="38" customWidth="1"/>
    <col min="13317" max="13568" width="9.140625" style="38"/>
    <col min="13569" max="13569" width="33" style="38" customWidth="1"/>
    <col min="13570" max="13570" width="20.7109375" style="38" customWidth="1"/>
    <col min="13571" max="13571" width="14.140625" style="38" customWidth="1"/>
    <col min="13572" max="13572" width="18" style="38" customWidth="1"/>
    <col min="13573" max="13824" width="9.140625" style="38"/>
    <col min="13825" max="13825" width="33" style="38" customWidth="1"/>
    <col min="13826" max="13826" width="20.7109375" style="38" customWidth="1"/>
    <col min="13827" max="13827" width="14.140625" style="38" customWidth="1"/>
    <col min="13828" max="13828" width="18" style="38" customWidth="1"/>
    <col min="13829" max="14080" width="9.140625" style="38"/>
    <col min="14081" max="14081" width="33" style="38" customWidth="1"/>
    <col min="14082" max="14082" width="20.7109375" style="38" customWidth="1"/>
    <col min="14083" max="14083" width="14.140625" style="38" customWidth="1"/>
    <col min="14084" max="14084" width="18" style="38" customWidth="1"/>
    <col min="14085" max="14336" width="9.140625" style="38"/>
    <col min="14337" max="14337" width="33" style="38" customWidth="1"/>
    <col min="14338" max="14338" width="20.7109375" style="38" customWidth="1"/>
    <col min="14339" max="14339" width="14.140625" style="38" customWidth="1"/>
    <col min="14340" max="14340" width="18" style="38" customWidth="1"/>
    <col min="14341" max="14592" width="9.140625" style="38"/>
    <col min="14593" max="14593" width="33" style="38" customWidth="1"/>
    <col min="14594" max="14594" width="20.7109375" style="38" customWidth="1"/>
    <col min="14595" max="14595" width="14.140625" style="38" customWidth="1"/>
    <col min="14596" max="14596" width="18" style="38" customWidth="1"/>
    <col min="14597" max="14848" width="9.140625" style="38"/>
    <col min="14849" max="14849" width="33" style="38" customWidth="1"/>
    <col min="14850" max="14850" width="20.7109375" style="38" customWidth="1"/>
    <col min="14851" max="14851" width="14.140625" style="38" customWidth="1"/>
    <col min="14852" max="14852" width="18" style="38" customWidth="1"/>
    <col min="14853" max="15104" width="9.140625" style="38"/>
    <col min="15105" max="15105" width="33" style="38" customWidth="1"/>
    <col min="15106" max="15106" width="20.7109375" style="38" customWidth="1"/>
    <col min="15107" max="15107" width="14.140625" style="38" customWidth="1"/>
    <col min="15108" max="15108" width="18" style="38" customWidth="1"/>
    <col min="15109" max="15360" width="9.140625" style="38"/>
    <col min="15361" max="15361" width="33" style="38" customWidth="1"/>
    <col min="15362" max="15362" width="20.7109375" style="38" customWidth="1"/>
    <col min="15363" max="15363" width="14.140625" style="38" customWidth="1"/>
    <col min="15364" max="15364" width="18" style="38" customWidth="1"/>
    <col min="15365" max="15616" width="9.140625" style="38"/>
    <col min="15617" max="15617" width="33" style="38" customWidth="1"/>
    <col min="15618" max="15618" width="20.7109375" style="38" customWidth="1"/>
    <col min="15619" max="15619" width="14.140625" style="38" customWidth="1"/>
    <col min="15620" max="15620" width="18" style="38" customWidth="1"/>
    <col min="15621" max="15872" width="9.140625" style="38"/>
    <col min="15873" max="15873" width="33" style="38" customWidth="1"/>
    <col min="15874" max="15874" width="20.7109375" style="38" customWidth="1"/>
    <col min="15875" max="15875" width="14.140625" style="38" customWidth="1"/>
    <col min="15876" max="15876" width="18" style="38" customWidth="1"/>
    <col min="15877" max="16128" width="9.140625" style="38"/>
    <col min="16129" max="16129" width="33" style="38" customWidth="1"/>
    <col min="16130" max="16130" width="20.7109375" style="38" customWidth="1"/>
    <col min="16131" max="16131" width="14.140625" style="38" customWidth="1"/>
    <col min="16132" max="16132" width="18" style="38" customWidth="1"/>
    <col min="16133" max="16384" width="9.140625" style="38"/>
  </cols>
  <sheetData>
    <row r="1" spans="1:4" ht="18.75" x14ac:dyDescent="0.3">
      <c r="A1" s="201" t="s">
        <v>547</v>
      </c>
      <c r="B1" s="205"/>
      <c r="C1" s="200"/>
      <c r="D1" s="200"/>
    </row>
    <row r="2" spans="1:4" ht="18.75" x14ac:dyDescent="0.3">
      <c r="A2" s="201" t="s">
        <v>232</v>
      </c>
      <c r="B2" s="205"/>
      <c r="C2" s="200"/>
      <c r="D2" s="200"/>
    </row>
    <row r="3" spans="1:4" ht="18.75" x14ac:dyDescent="0.3">
      <c r="A3" s="201" t="s">
        <v>5</v>
      </c>
      <c r="B3" s="205"/>
      <c r="C3" s="200"/>
      <c r="D3" s="200"/>
    </row>
    <row r="4" spans="1:4" ht="18.75" x14ac:dyDescent="0.3">
      <c r="A4" s="201" t="s">
        <v>793</v>
      </c>
      <c r="B4" s="205"/>
      <c r="C4" s="200"/>
      <c r="D4" s="200"/>
    </row>
    <row r="7" spans="1:4" ht="18.75" x14ac:dyDescent="0.3">
      <c r="A7" s="201" t="s">
        <v>242</v>
      </c>
      <c r="B7" s="205"/>
      <c r="C7" s="200"/>
      <c r="D7" s="200"/>
    </row>
    <row r="8" spans="1:4" ht="18.75" x14ac:dyDescent="0.3">
      <c r="A8" s="201" t="s">
        <v>232</v>
      </c>
      <c r="B8" s="205"/>
      <c r="C8" s="200"/>
      <c r="D8" s="200"/>
    </row>
    <row r="9" spans="1:4" ht="18.75" x14ac:dyDescent="0.3">
      <c r="A9" s="201" t="s">
        <v>5</v>
      </c>
      <c r="B9" s="205"/>
      <c r="C9" s="200"/>
      <c r="D9" s="200"/>
    </row>
    <row r="10" spans="1:4" ht="18.75" x14ac:dyDescent="0.3">
      <c r="A10" s="201" t="s">
        <v>260</v>
      </c>
      <c r="B10" s="205"/>
      <c r="C10" s="200"/>
      <c r="D10" s="200"/>
    </row>
    <row r="11" spans="1:4" ht="18.75" x14ac:dyDescent="0.3">
      <c r="A11" s="46"/>
      <c r="B11" s="49"/>
    </row>
    <row r="12" spans="1:4" ht="18.75" x14ac:dyDescent="0.3">
      <c r="A12" s="1"/>
      <c r="B12" s="201" t="s">
        <v>254</v>
      </c>
      <c r="C12" s="198"/>
      <c r="D12" s="198"/>
    </row>
    <row r="13" spans="1:4" ht="18.75" x14ac:dyDescent="0.3">
      <c r="A13" s="165"/>
      <c r="B13" s="165"/>
    </row>
    <row r="14" spans="1:4" ht="18.75" x14ac:dyDescent="0.3">
      <c r="A14" s="204" t="s">
        <v>255</v>
      </c>
      <c r="B14" s="204"/>
      <c r="C14" s="204"/>
      <c r="D14" s="204"/>
    </row>
    <row r="15" spans="1:4" ht="71.25" customHeight="1" x14ac:dyDescent="0.3">
      <c r="A15" s="199" t="s">
        <v>256</v>
      </c>
      <c r="B15" s="199"/>
      <c r="C15" s="199"/>
      <c r="D15" s="199"/>
    </row>
    <row r="16" spans="1:4" ht="18.75" x14ac:dyDescent="0.3">
      <c r="A16" s="199"/>
      <c r="B16" s="199"/>
      <c r="C16" s="199"/>
      <c r="D16" s="199"/>
    </row>
    <row r="17" spans="1:4" ht="112.5" x14ac:dyDescent="0.3">
      <c r="A17" s="41" t="s">
        <v>233</v>
      </c>
      <c r="B17" s="41" t="s">
        <v>247</v>
      </c>
      <c r="C17" s="67" t="s">
        <v>248</v>
      </c>
      <c r="D17" s="67" t="s">
        <v>257</v>
      </c>
    </row>
    <row r="18" spans="1:4" ht="18.75" x14ac:dyDescent="0.3">
      <c r="A18" s="54" t="s">
        <v>234</v>
      </c>
      <c r="B18" s="55">
        <f>B19+B20</f>
        <v>1030.9880000000001</v>
      </c>
      <c r="C18" s="68">
        <f>C19+C20</f>
        <v>0</v>
      </c>
      <c r="D18" s="69">
        <f>D19+D20</f>
        <v>1030.9880000000001</v>
      </c>
    </row>
    <row r="19" spans="1:4" ht="37.5" x14ac:dyDescent="0.3">
      <c r="A19" s="58" t="s">
        <v>235</v>
      </c>
      <c r="B19" s="59">
        <f>C19+D19</f>
        <v>1030.9880000000001</v>
      </c>
      <c r="C19" s="70">
        <f>3049.7-3049.7</f>
        <v>0</v>
      </c>
      <c r="D19" s="71">
        <f>0.182+30.806+1000</f>
        <v>1030.9880000000001</v>
      </c>
    </row>
    <row r="20" spans="1:4" ht="18.75" x14ac:dyDescent="0.3">
      <c r="A20" s="63"/>
      <c r="B20" s="64"/>
      <c r="C20" s="72"/>
      <c r="D20" s="73"/>
    </row>
    <row r="21" spans="1:4" x14ac:dyDescent="0.25">
      <c r="A21" s="43"/>
      <c r="B21" s="48"/>
    </row>
    <row r="22" spans="1:4" x14ac:dyDescent="0.25">
      <c r="A22" s="43"/>
      <c r="B22" s="48"/>
    </row>
    <row r="23" spans="1:4" x14ac:dyDescent="0.25">
      <c r="A23" s="43"/>
    </row>
    <row r="24" spans="1:4" x14ac:dyDescent="0.25">
      <c r="A24" s="43"/>
    </row>
    <row r="25" spans="1:4" ht="18.75" x14ac:dyDescent="0.25">
      <c r="A25" s="74"/>
    </row>
    <row r="26" spans="1:4" x14ac:dyDescent="0.25">
      <c r="A26" s="43"/>
    </row>
    <row r="27" spans="1:4" x14ac:dyDescent="0.25">
      <c r="A27" s="43"/>
    </row>
    <row r="28" spans="1:4" x14ac:dyDescent="0.25">
      <c r="A28" s="43"/>
    </row>
    <row r="29" spans="1:4" x14ac:dyDescent="0.25">
      <c r="A29" s="44"/>
    </row>
    <row r="30" spans="1:4" x14ac:dyDescent="0.25">
      <c r="A30" s="44"/>
    </row>
    <row r="31" spans="1:4" x14ac:dyDescent="0.25">
      <c r="A31" s="43"/>
    </row>
    <row r="32" spans="1:4" x14ac:dyDescent="0.25">
      <c r="A32" s="43"/>
    </row>
    <row r="33" spans="1:1" x14ac:dyDescent="0.25">
      <c r="A33" s="44"/>
    </row>
    <row r="34" spans="1:1" x14ac:dyDescent="0.25">
      <c r="A34" s="44"/>
    </row>
    <row r="35" spans="1:1" x14ac:dyDescent="0.25">
      <c r="A35" s="44"/>
    </row>
    <row r="36" spans="1:1" x14ac:dyDescent="0.25">
      <c r="A36" s="44"/>
    </row>
    <row r="37" spans="1:1" x14ac:dyDescent="0.25">
      <c r="A37" s="44"/>
    </row>
    <row r="38" spans="1:1" x14ac:dyDescent="0.25">
      <c r="A38" s="44"/>
    </row>
    <row r="39" spans="1:1" x14ac:dyDescent="0.25">
      <c r="A39" s="44"/>
    </row>
    <row r="40" spans="1:1" x14ac:dyDescent="0.25">
      <c r="A40" s="45"/>
    </row>
    <row r="41" spans="1:1" x14ac:dyDescent="0.25">
      <c r="A41" s="42"/>
    </row>
  </sheetData>
  <mergeCells count="13">
    <mergeCell ref="A16:D16"/>
    <mergeCell ref="A15:D15"/>
    <mergeCell ref="A7:D7"/>
    <mergeCell ref="A8:D8"/>
    <mergeCell ref="A9:D9"/>
    <mergeCell ref="A10:D10"/>
    <mergeCell ref="B12:D12"/>
    <mergeCell ref="A13:B13"/>
    <mergeCell ref="A1:D1"/>
    <mergeCell ref="A2:D2"/>
    <mergeCell ref="A3:D3"/>
    <mergeCell ref="A4:D4"/>
    <mergeCell ref="A14:D1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L17" sqref="L17"/>
    </sheetView>
  </sheetViews>
  <sheetFormatPr defaultRowHeight="15.75" x14ac:dyDescent="0.25"/>
  <cols>
    <col min="1" max="1" width="33" style="40" customWidth="1"/>
    <col min="2" max="2" width="20.7109375" style="38" customWidth="1"/>
    <col min="3" max="3" width="14.140625" style="38" customWidth="1"/>
    <col min="4" max="4" width="18" style="38" customWidth="1"/>
    <col min="5" max="256" width="9.140625" style="38"/>
    <col min="257" max="257" width="33" style="38" customWidth="1"/>
    <col min="258" max="258" width="20.7109375" style="38" customWidth="1"/>
    <col min="259" max="259" width="14.140625" style="38" customWidth="1"/>
    <col min="260" max="260" width="18" style="38" customWidth="1"/>
    <col min="261" max="512" width="9.140625" style="38"/>
    <col min="513" max="513" width="33" style="38" customWidth="1"/>
    <col min="514" max="514" width="20.7109375" style="38" customWidth="1"/>
    <col min="515" max="515" width="14.140625" style="38" customWidth="1"/>
    <col min="516" max="516" width="18" style="38" customWidth="1"/>
    <col min="517" max="768" width="9.140625" style="38"/>
    <col min="769" max="769" width="33" style="38" customWidth="1"/>
    <col min="770" max="770" width="20.7109375" style="38" customWidth="1"/>
    <col min="771" max="771" width="14.140625" style="38" customWidth="1"/>
    <col min="772" max="772" width="18" style="38" customWidth="1"/>
    <col min="773" max="1024" width="9.140625" style="38"/>
    <col min="1025" max="1025" width="33" style="38" customWidth="1"/>
    <col min="1026" max="1026" width="20.7109375" style="38" customWidth="1"/>
    <col min="1027" max="1027" width="14.140625" style="38" customWidth="1"/>
    <col min="1028" max="1028" width="18" style="38" customWidth="1"/>
    <col min="1029" max="1280" width="9.140625" style="38"/>
    <col min="1281" max="1281" width="33" style="38" customWidth="1"/>
    <col min="1282" max="1282" width="20.7109375" style="38" customWidth="1"/>
    <col min="1283" max="1283" width="14.140625" style="38" customWidth="1"/>
    <col min="1284" max="1284" width="18" style="38" customWidth="1"/>
    <col min="1285" max="1536" width="9.140625" style="38"/>
    <col min="1537" max="1537" width="33" style="38" customWidth="1"/>
    <col min="1538" max="1538" width="20.7109375" style="38" customWidth="1"/>
    <col min="1539" max="1539" width="14.140625" style="38" customWidth="1"/>
    <col min="1540" max="1540" width="18" style="38" customWidth="1"/>
    <col min="1541" max="1792" width="9.140625" style="38"/>
    <col min="1793" max="1793" width="33" style="38" customWidth="1"/>
    <col min="1794" max="1794" width="20.7109375" style="38" customWidth="1"/>
    <col min="1795" max="1795" width="14.140625" style="38" customWidth="1"/>
    <col min="1796" max="1796" width="18" style="38" customWidth="1"/>
    <col min="1797" max="2048" width="9.140625" style="38"/>
    <col min="2049" max="2049" width="33" style="38" customWidth="1"/>
    <col min="2050" max="2050" width="20.7109375" style="38" customWidth="1"/>
    <col min="2051" max="2051" width="14.140625" style="38" customWidth="1"/>
    <col min="2052" max="2052" width="18" style="38" customWidth="1"/>
    <col min="2053" max="2304" width="9.140625" style="38"/>
    <col min="2305" max="2305" width="33" style="38" customWidth="1"/>
    <col min="2306" max="2306" width="20.7109375" style="38" customWidth="1"/>
    <col min="2307" max="2307" width="14.140625" style="38" customWidth="1"/>
    <col min="2308" max="2308" width="18" style="38" customWidth="1"/>
    <col min="2309" max="2560" width="9.140625" style="38"/>
    <col min="2561" max="2561" width="33" style="38" customWidth="1"/>
    <col min="2562" max="2562" width="20.7109375" style="38" customWidth="1"/>
    <col min="2563" max="2563" width="14.140625" style="38" customWidth="1"/>
    <col min="2564" max="2564" width="18" style="38" customWidth="1"/>
    <col min="2565" max="2816" width="9.140625" style="38"/>
    <col min="2817" max="2817" width="33" style="38" customWidth="1"/>
    <col min="2818" max="2818" width="20.7109375" style="38" customWidth="1"/>
    <col min="2819" max="2819" width="14.140625" style="38" customWidth="1"/>
    <col min="2820" max="2820" width="18" style="38" customWidth="1"/>
    <col min="2821" max="3072" width="9.140625" style="38"/>
    <col min="3073" max="3073" width="33" style="38" customWidth="1"/>
    <col min="3074" max="3074" width="20.7109375" style="38" customWidth="1"/>
    <col min="3075" max="3075" width="14.140625" style="38" customWidth="1"/>
    <col min="3076" max="3076" width="18" style="38" customWidth="1"/>
    <col min="3077" max="3328" width="9.140625" style="38"/>
    <col min="3329" max="3329" width="33" style="38" customWidth="1"/>
    <col min="3330" max="3330" width="20.7109375" style="38" customWidth="1"/>
    <col min="3331" max="3331" width="14.140625" style="38" customWidth="1"/>
    <col min="3332" max="3332" width="18" style="38" customWidth="1"/>
    <col min="3333" max="3584" width="9.140625" style="38"/>
    <col min="3585" max="3585" width="33" style="38" customWidth="1"/>
    <col min="3586" max="3586" width="20.7109375" style="38" customWidth="1"/>
    <col min="3587" max="3587" width="14.140625" style="38" customWidth="1"/>
    <col min="3588" max="3588" width="18" style="38" customWidth="1"/>
    <col min="3589" max="3840" width="9.140625" style="38"/>
    <col min="3841" max="3841" width="33" style="38" customWidth="1"/>
    <col min="3842" max="3842" width="20.7109375" style="38" customWidth="1"/>
    <col min="3843" max="3843" width="14.140625" style="38" customWidth="1"/>
    <col min="3844" max="3844" width="18" style="38" customWidth="1"/>
    <col min="3845" max="4096" width="9.140625" style="38"/>
    <col min="4097" max="4097" width="33" style="38" customWidth="1"/>
    <col min="4098" max="4098" width="20.7109375" style="38" customWidth="1"/>
    <col min="4099" max="4099" width="14.140625" style="38" customWidth="1"/>
    <col min="4100" max="4100" width="18" style="38" customWidth="1"/>
    <col min="4101" max="4352" width="9.140625" style="38"/>
    <col min="4353" max="4353" width="33" style="38" customWidth="1"/>
    <col min="4354" max="4354" width="20.7109375" style="38" customWidth="1"/>
    <col min="4355" max="4355" width="14.140625" style="38" customWidth="1"/>
    <col min="4356" max="4356" width="18" style="38" customWidth="1"/>
    <col min="4357" max="4608" width="9.140625" style="38"/>
    <col min="4609" max="4609" width="33" style="38" customWidth="1"/>
    <col min="4610" max="4610" width="20.7109375" style="38" customWidth="1"/>
    <col min="4611" max="4611" width="14.140625" style="38" customWidth="1"/>
    <col min="4612" max="4612" width="18" style="38" customWidth="1"/>
    <col min="4613" max="4864" width="9.140625" style="38"/>
    <col min="4865" max="4865" width="33" style="38" customWidth="1"/>
    <col min="4866" max="4866" width="20.7109375" style="38" customWidth="1"/>
    <col min="4867" max="4867" width="14.140625" style="38" customWidth="1"/>
    <col min="4868" max="4868" width="18" style="38" customWidth="1"/>
    <col min="4869" max="5120" width="9.140625" style="38"/>
    <col min="5121" max="5121" width="33" style="38" customWidth="1"/>
    <col min="5122" max="5122" width="20.7109375" style="38" customWidth="1"/>
    <col min="5123" max="5123" width="14.140625" style="38" customWidth="1"/>
    <col min="5124" max="5124" width="18" style="38" customWidth="1"/>
    <col min="5125" max="5376" width="9.140625" style="38"/>
    <col min="5377" max="5377" width="33" style="38" customWidth="1"/>
    <col min="5378" max="5378" width="20.7109375" style="38" customWidth="1"/>
    <col min="5379" max="5379" width="14.140625" style="38" customWidth="1"/>
    <col min="5380" max="5380" width="18" style="38" customWidth="1"/>
    <col min="5381" max="5632" width="9.140625" style="38"/>
    <col min="5633" max="5633" width="33" style="38" customWidth="1"/>
    <col min="5634" max="5634" width="20.7109375" style="38" customWidth="1"/>
    <col min="5635" max="5635" width="14.140625" style="38" customWidth="1"/>
    <col min="5636" max="5636" width="18" style="38" customWidth="1"/>
    <col min="5637" max="5888" width="9.140625" style="38"/>
    <col min="5889" max="5889" width="33" style="38" customWidth="1"/>
    <col min="5890" max="5890" width="20.7109375" style="38" customWidth="1"/>
    <col min="5891" max="5891" width="14.140625" style="38" customWidth="1"/>
    <col min="5892" max="5892" width="18" style="38" customWidth="1"/>
    <col min="5893" max="6144" width="9.140625" style="38"/>
    <col min="6145" max="6145" width="33" style="38" customWidth="1"/>
    <col min="6146" max="6146" width="20.7109375" style="38" customWidth="1"/>
    <col min="6147" max="6147" width="14.140625" style="38" customWidth="1"/>
    <col min="6148" max="6148" width="18" style="38" customWidth="1"/>
    <col min="6149" max="6400" width="9.140625" style="38"/>
    <col min="6401" max="6401" width="33" style="38" customWidth="1"/>
    <col min="6402" max="6402" width="20.7109375" style="38" customWidth="1"/>
    <col min="6403" max="6403" width="14.140625" style="38" customWidth="1"/>
    <col min="6404" max="6404" width="18" style="38" customWidth="1"/>
    <col min="6405" max="6656" width="9.140625" style="38"/>
    <col min="6657" max="6657" width="33" style="38" customWidth="1"/>
    <col min="6658" max="6658" width="20.7109375" style="38" customWidth="1"/>
    <col min="6659" max="6659" width="14.140625" style="38" customWidth="1"/>
    <col min="6660" max="6660" width="18" style="38" customWidth="1"/>
    <col min="6661" max="6912" width="9.140625" style="38"/>
    <col min="6913" max="6913" width="33" style="38" customWidth="1"/>
    <col min="6914" max="6914" width="20.7109375" style="38" customWidth="1"/>
    <col min="6915" max="6915" width="14.140625" style="38" customWidth="1"/>
    <col min="6916" max="6916" width="18" style="38" customWidth="1"/>
    <col min="6917" max="7168" width="9.140625" style="38"/>
    <col min="7169" max="7169" width="33" style="38" customWidth="1"/>
    <col min="7170" max="7170" width="20.7109375" style="38" customWidth="1"/>
    <col min="7171" max="7171" width="14.140625" style="38" customWidth="1"/>
    <col min="7172" max="7172" width="18" style="38" customWidth="1"/>
    <col min="7173" max="7424" width="9.140625" style="38"/>
    <col min="7425" max="7425" width="33" style="38" customWidth="1"/>
    <col min="7426" max="7426" width="20.7109375" style="38" customWidth="1"/>
    <col min="7427" max="7427" width="14.140625" style="38" customWidth="1"/>
    <col min="7428" max="7428" width="18" style="38" customWidth="1"/>
    <col min="7429" max="7680" width="9.140625" style="38"/>
    <col min="7681" max="7681" width="33" style="38" customWidth="1"/>
    <col min="7682" max="7682" width="20.7109375" style="38" customWidth="1"/>
    <col min="7683" max="7683" width="14.140625" style="38" customWidth="1"/>
    <col min="7684" max="7684" width="18" style="38" customWidth="1"/>
    <col min="7685" max="7936" width="9.140625" style="38"/>
    <col min="7937" max="7937" width="33" style="38" customWidth="1"/>
    <col min="7938" max="7938" width="20.7109375" style="38" customWidth="1"/>
    <col min="7939" max="7939" width="14.140625" style="38" customWidth="1"/>
    <col min="7940" max="7940" width="18" style="38" customWidth="1"/>
    <col min="7941" max="8192" width="9.140625" style="38"/>
    <col min="8193" max="8193" width="33" style="38" customWidth="1"/>
    <col min="8194" max="8194" width="20.7109375" style="38" customWidth="1"/>
    <col min="8195" max="8195" width="14.140625" style="38" customWidth="1"/>
    <col min="8196" max="8196" width="18" style="38" customWidth="1"/>
    <col min="8197" max="8448" width="9.140625" style="38"/>
    <col min="8449" max="8449" width="33" style="38" customWidth="1"/>
    <col min="8450" max="8450" width="20.7109375" style="38" customWidth="1"/>
    <col min="8451" max="8451" width="14.140625" style="38" customWidth="1"/>
    <col min="8452" max="8452" width="18" style="38" customWidth="1"/>
    <col min="8453" max="8704" width="9.140625" style="38"/>
    <col min="8705" max="8705" width="33" style="38" customWidth="1"/>
    <col min="8706" max="8706" width="20.7109375" style="38" customWidth="1"/>
    <col min="8707" max="8707" width="14.140625" style="38" customWidth="1"/>
    <col min="8708" max="8708" width="18" style="38" customWidth="1"/>
    <col min="8709" max="8960" width="9.140625" style="38"/>
    <col min="8961" max="8961" width="33" style="38" customWidth="1"/>
    <col min="8962" max="8962" width="20.7109375" style="38" customWidth="1"/>
    <col min="8963" max="8963" width="14.140625" style="38" customWidth="1"/>
    <col min="8964" max="8964" width="18" style="38" customWidth="1"/>
    <col min="8965" max="9216" width="9.140625" style="38"/>
    <col min="9217" max="9217" width="33" style="38" customWidth="1"/>
    <col min="9218" max="9218" width="20.7109375" style="38" customWidth="1"/>
    <col min="9219" max="9219" width="14.140625" style="38" customWidth="1"/>
    <col min="9220" max="9220" width="18" style="38" customWidth="1"/>
    <col min="9221" max="9472" width="9.140625" style="38"/>
    <col min="9473" max="9473" width="33" style="38" customWidth="1"/>
    <col min="9474" max="9474" width="20.7109375" style="38" customWidth="1"/>
    <col min="9475" max="9475" width="14.140625" style="38" customWidth="1"/>
    <col min="9476" max="9476" width="18" style="38" customWidth="1"/>
    <col min="9477" max="9728" width="9.140625" style="38"/>
    <col min="9729" max="9729" width="33" style="38" customWidth="1"/>
    <col min="9730" max="9730" width="20.7109375" style="38" customWidth="1"/>
    <col min="9731" max="9731" width="14.140625" style="38" customWidth="1"/>
    <col min="9732" max="9732" width="18" style="38" customWidth="1"/>
    <col min="9733" max="9984" width="9.140625" style="38"/>
    <col min="9985" max="9985" width="33" style="38" customWidth="1"/>
    <col min="9986" max="9986" width="20.7109375" style="38" customWidth="1"/>
    <col min="9987" max="9987" width="14.140625" style="38" customWidth="1"/>
    <col min="9988" max="9988" width="18" style="38" customWidth="1"/>
    <col min="9989" max="10240" width="9.140625" style="38"/>
    <col min="10241" max="10241" width="33" style="38" customWidth="1"/>
    <col min="10242" max="10242" width="20.7109375" style="38" customWidth="1"/>
    <col min="10243" max="10243" width="14.140625" style="38" customWidth="1"/>
    <col min="10244" max="10244" width="18" style="38" customWidth="1"/>
    <col min="10245" max="10496" width="9.140625" style="38"/>
    <col min="10497" max="10497" width="33" style="38" customWidth="1"/>
    <col min="10498" max="10498" width="20.7109375" style="38" customWidth="1"/>
    <col min="10499" max="10499" width="14.140625" style="38" customWidth="1"/>
    <col min="10500" max="10500" width="18" style="38" customWidth="1"/>
    <col min="10501" max="10752" width="9.140625" style="38"/>
    <col min="10753" max="10753" width="33" style="38" customWidth="1"/>
    <col min="10754" max="10754" width="20.7109375" style="38" customWidth="1"/>
    <col min="10755" max="10755" width="14.140625" style="38" customWidth="1"/>
    <col min="10756" max="10756" width="18" style="38" customWidth="1"/>
    <col min="10757" max="11008" width="9.140625" style="38"/>
    <col min="11009" max="11009" width="33" style="38" customWidth="1"/>
    <col min="11010" max="11010" width="20.7109375" style="38" customWidth="1"/>
    <col min="11011" max="11011" width="14.140625" style="38" customWidth="1"/>
    <col min="11012" max="11012" width="18" style="38" customWidth="1"/>
    <col min="11013" max="11264" width="9.140625" style="38"/>
    <col min="11265" max="11265" width="33" style="38" customWidth="1"/>
    <col min="11266" max="11266" width="20.7109375" style="38" customWidth="1"/>
    <col min="11267" max="11267" width="14.140625" style="38" customWidth="1"/>
    <col min="11268" max="11268" width="18" style="38" customWidth="1"/>
    <col min="11269" max="11520" width="9.140625" style="38"/>
    <col min="11521" max="11521" width="33" style="38" customWidth="1"/>
    <col min="11522" max="11522" width="20.7109375" style="38" customWidth="1"/>
    <col min="11523" max="11523" width="14.140625" style="38" customWidth="1"/>
    <col min="11524" max="11524" width="18" style="38" customWidth="1"/>
    <col min="11525" max="11776" width="9.140625" style="38"/>
    <col min="11777" max="11777" width="33" style="38" customWidth="1"/>
    <col min="11778" max="11778" width="20.7109375" style="38" customWidth="1"/>
    <col min="11779" max="11779" width="14.140625" style="38" customWidth="1"/>
    <col min="11780" max="11780" width="18" style="38" customWidth="1"/>
    <col min="11781" max="12032" width="9.140625" style="38"/>
    <col min="12033" max="12033" width="33" style="38" customWidth="1"/>
    <col min="12034" max="12034" width="20.7109375" style="38" customWidth="1"/>
    <col min="12035" max="12035" width="14.140625" style="38" customWidth="1"/>
    <col min="12036" max="12036" width="18" style="38" customWidth="1"/>
    <col min="12037" max="12288" width="9.140625" style="38"/>
    <col min="12289" max="12289" width="33" style="38" customWidth="1"/>
    <col min="12290" max="12290" width="20.7109375" style="38" customWidth="1"/>
    <col min="12291" max="12291" width="14.140625" style="38" customWidth="1"/>
    <col min="12292" max="12292" width="18" style="38" customWidth="1"/>
    <col min="12293" max="12544" width="9.140625" style="38"/>
    <col min="12545" max="12545" width="33" style="38" customWidth="1"/>
    <col min="12546" max="12546" width="20.7109375" style="38" customWidth="1"/>
    <col min="12547" max="12547" width="14.140625" style="38" customWidth="1"/>
    <col min="12548" max="12548" width="18" style="38" customWidth="1"/>
    <col min="12549" max="12800" width="9.140625" style="38"/>
    <col min="12801" max="12801" width="33" style="38" customWidth="1"/>
    <col min="12802" max="12802" width="20.7109375" style="38" customWidth="1"/>
    <col min="12803" max="12803" width="14.140625" style="38" customWidth="1"/>
    <col min="12804" max="12804" width="18" style="38" customWidth="1"/>
    <col min="12805" max="13056" width="9.140625" style="38"/>
    <col min="13057" max="13057" width="33" style="38" customWidth="1"/>
    <col min="13058" max="13058" width="20.7109375" style="38" customWidth="1"/>
    <col min="13059" max="13059" width="14.140625" style="38" customWidth="1"/>
    <col min="13060" max="13060" width="18" style="38" customWidth="1"/>
    <col min="13061" max="13312" width="9.140625" style="38"/>
    <col min="13313" max="13313" width="33" style="38" customWidth="1"/>
    <col min="13314" max="13314" width="20.7109375" style="38" customWidth="1"/>
    <col min="13315" max="13315" width="14.140625" style="38" customWidth="1"/>
    <col min="13316" max="13316" width="18" style="38" customWidth="1"/>
    <col min="13317" max="13568" width="9.140625" style="38"/>
    <col min="13569" max="13569" width="33" style="38" customWidth="1"/>
    <col min="13570" max="13570" width="20.7109375" style="38" customWidth="1"/>
    <col min="13571" max="13571" width="14.140625" style="38" customWidth="1"/>
    <col min="13572" max="13572" width="18" style="38" customWidth="1"/>
    <col min="13573" max="13824" width="9.140625" style="38"/>
    <col min="13825" max="13825" width="33" style="38" customWidth="1"/>
    <col min="13826" max="13826" width="20.7109375" style="38" customWidth="1"/>
    <col min="13827" max="13827" width="14.140625" style="38" customWidth="1"/>
    <col min="13828" max="13828" width="18" style="38" customWidth="1"/>
    <col min="13829" max="14080" width="9.140625" style="38"/>
    <col min="14081" max="14081" width="33" style="38" customWidth="1"/>
    <col min="14082" max="14082" width="20.7109375" style="38" customWidth="1"/>
    <col min="14083" max="14083" width="14.140625" style="38" customWidth="1"/>
    <col min="14084" max="14084" width="18" style="38" customWidth="1"/>
    <col min="14085" max="14336" width="9.140625" style="38"/>
    <col min="14337" max="14337" width="33" style="38" customWidth="1"/>
    <col min="14338" max="14338" width="20.7109375" style="38" customWidth="1"/>
    <col min="14339" max="14339" width="14.140625" style="38" customWidth="1"/>
    <col min="14340" max="14340" width="18" style="38" customWidth="1"/>
    <col min="14341" max="14592" width="9.140625" style="38"/>
    <col min="14593" max="14593" width="33" style="38" customWidth="1"/>
    <col min="14594" max="14594" width="20.7109375" style="38" customWidth="1"/>
    <col min="14595" max="14595" width="14.140625" style="38" customWidth="1"/>
    <col min="14596" max="14596" width="18" style="38" customWidth="1"/>
    <col min="14597" max="14848" width="9.140625" style="38"/>
    <col min="14849" max="14849" width="33" style="38" customWidth="1"/>
    <col min="14850" max="14850" width="20.7109375" style="38" customWidth="1"/>
    <col min="14851" max="14851" width="14.140625" style="38" customWidth="1"/>
    <col min="14852" max="14852" width="18" style="38" customWidth="1"/>
    <col min="14853" max="15104" width="9.140625" style="38"/>
    <col min="15105" max="15105" width="33" style="38" customWidth="1"/>
    <col min="15106" max="15106" width="20.7109375" style="38" customWidth="1"/>
    <col min="15107" max="15107" width="14.140625" style="38" customWidth="1"/>
    <col min="15108" max="15108" width="18" style="38" customWidth="1"/>
    <col min="15109" max="15360" width="9.140625" style="38"/>
    <col min="15361" max="15361" width="33" style="38" customWidth="1"/>
    <col min="15362" max="15362" width="20.7109375" style="38" customWidth="1"/>
    <col min="15363" max="15363" width="14.140625" style="38" customWidth="1"/>
    <col min="15364" max="15364" width="18" style="38" customWidth="1"/>
    <col min="15365" max="15616" width="9.140625" style="38"/>
    <col min="15617" max="15617" width="33" style="38" customWidth="1"/>
    <col min="15618" max="15618" width="20.7109375" style="38" customWidth="1"/>
    <col min="15619" max="15619" width="14.140625" style="38" customWidth="1"/>
    <col min="15620" max="15620" width="18" style="38" customWidth="1"/>
    <col min="15621" max="15872" width="9.140625" style="38"/>
    <col min="15873" max="15873" width="33" style="38" customWidth="1"/>
    <col min="15874" max="15874" width="20.7109375" style="38" customWidth="1"/>
    <col min="15875" max="15875" width="14.140625" style="38" customWidth="1"/>
    <col min="15876" max="15876" width="18" style="38" customWidth="1"/>
    <col min="15877" max="16128" width="9.140625" style="38"/>
    <col min="16129" max="16129" width="33" style="38" customWidth="1"/>
    <col min="16130" max="16130" width="20.7109375" style="38" customWidth="1"/>
    <col min="16131" max="16131" width="14.140625" style="38" customWidth="1"/>
    <col min="16132" max="16132" width="18" style="38" customWidth="1"/>
    <col min="16133" max="16384" width="9.140625" style="38"/>
  </cols>
  <sheetData>
    <row r="1" spans="1:4" ht="18.75" x14ac:dyDescent="0.3">
      <c r="A1" s="201" t="s">
        <v>582</v>
      </c>
      <c r="B1" s="205"/>
      <c r="C1" s="200"/>
      <c r="D1" s="200"/>
    </row>
    <row r="2" spans="1:4" ht="18.75" x14ac:dyDescent="0.3">
      <c r="A2" s="201" t="s">
        <v>232</v>
      </c>
      <c r="B2" s="205"/>
      <c r="C2" s="200"/>
      <c r="D2" s="200"/>
    </row>
    <row r="3" spans="1:4" ht="18.75" x14ac:dyDescent="0.3">
      <c r="A3" s="201" t="s">
        <v>5</v>
      </c>
      <c r="B3" s="205"/>
      <c r="C3" s="200"/>
      <c r="D3" s="200"/>
    </row>
    <row r="4" spans="1:4" ht="18.75" x14ac:dyDescent="0.3">
      <c r="A4" s="201" t="s">
        <v>794</v>
      </c>
      <c r="B4" s="205"/>
      <c r="C4" s="200"/>
      <c r="D4" s="200"/>
    </row>
    <row r="7" spans="1:4" ht="18.75" x14ac:dyDescent="0.3">
      <c r="A7" s="201" t="s">
        <v>242</v>
      </c>
      <c r="B7" s="205"/>
      <c r="C7" s="200"/>
      <c r="D7" s="200"/>
    </row>
    <row r="8" spans="1:4" ht="18.75" x14ac:dyDescent="0.3">
      <c r="A8" s="201" t="s">
        <v>232</v>
      </c>
      <c r="B8" s="205"/>
      <c r="C8" s="200"/>
      <c r="D8" s="200"/>
    </row>
    <row r="9" spans="1:4" ht="18.75" x14ac:dyDescent="0.3">
      <c r="A9" s="201" t="s">
        <v>5</v>
      </c>
      <c r="B9" s="205"/>
      <c r="C9" s="200"/>
      <c r="D9" s="200"/>
    </row>
    <row r="10" spans="1:4" ht="18.75" x14ac:dyDescent="0.3">
      <c r="A10" s="201" t="s">
        <v>260</v>
      </c>
      <c r="B10" s="205"/>
      <c r="C10" s="200"/>
      <c r="D10" s="200"/>
    </row>
    <row r="11" spans="1:4" ht="18.75" x14ac:dyDescent="0.3">
      <c r="A11" s="46"/>
      <c r="B11" s="49"/>
    </row>
    <row r="12" spans="1:4" ht="18.75" x14ac:dyDescent="0.3">
      <c r="A12" s="96"/>
      <c r="B12" s="201" t="s">
        <v>581</v>
      </c>
      <c r="C12" s="212"/>
      <c r="D12" s="212"/>
    </row>
    <row r="13" spans="1:4" ht="18.75" x14ac:dyDescent="0.3">
      <c r="A13" s="165"/>
      <c r="B13" s="165"/>
    </row>
    <row r="14" spans="1:4" ht="18.75" x14ac:dyDescent="0.3">
      <c r="A14" s="204" t="s">
        <v>255</v>
      </c>
      <c r="B14" s="204"/>
      <c r="C14" s="204"/>
      <c r="D14" s="204"/>
    </row>
    <row r="15" spans="1:4" ht="120.75" customHeight="1" x14ac:dyDescent="0.3">
      <c r="A15" s="199" t="s">
        <v>562</v>
      </c>
      <c r="B15" s="199"/>
      <c r="C15" s="199"/>
      <c r="D15" s="199"/>
    </row>
    <row r="16" spans="1:4" ht="18.75" x14ac:dyDescent="0.3">
      <c r="A16" s="199"/>
      <c r="B16" s="199"/>
      <c r="C16" s="199"/>
      <c r="D16" s="199"/>
    </row>
    <row r="17" spans="1:4" ht="112.5" x14ac:dyDescent="0.3">
      <c r="A17" s="41" t="s">
        <v>233</v>
      </c>
      <c r="B17" s="41" t="s">
        <v>247</v>
      </c>
      <c r="C17" s="67" t="s">
        <v>248</v>
      </c>
      <c r="D17" s="67" t="s">
        <v>257</v>
      </c>
    </row>
    <row r="18" spans="1:4" ht="18.75" x14ac:dyDescent="0.3">
      <c r="A18" s="94" t="s">
        <v>234</v>
      </c>
      <c r="B18" s="95">
        <f>B19</f>
        <v>400</v>
      </c>
      <c r="C18" s="95">
        <f t="shared" ref="C18" si="0">C19</f>
        <v>0</v>
      </c>
      <c r="D18" s="95">
        <f>D19</f>
        <v>400</v>
      </c>
    </row>
    <row r="19" spans="1:4" ht="37.5" x14ac:dyDescent="0.3">
      <c r="A19" s="63" t="s">
        <v>235</v>
      </c>
      <c r="B19" s="64">
        <f>C19+D19</f>
        <v>400</v>
      </c>
      <c r="C19" s="72">
        <f>3049.7-3049.7</f>
        <v>0</v>
      </c>
      <c r="D19" s="73">
        <v>400</v>
      </c>
    </row>
    <row r="20" spans="1:4" x14ac:dyDescent="0.25">
      <c r="A20" s="43"/>
      <c r="B20" s="48"/>
    </row>
    <row r="21" spans="1:4" x14ac:dyDescent="0.25">
      <c r="A21" s="43"/>
      <c r="B21" s="48"/>
    </row>
    <row r="22" spans="1:4" x14ac:dyDescent="0.25">
      <c r="A22" s="43"/>
    </row>
    <row r="23" spans="1:4" x14ac:dyDescent="0.25">
      <c r="A23" s="43"/>
    </row>
    <row r="24" spans="1:4" ht="18.75" x14ac:dyDescent="0.25">
      <c r="A24" s="74"/>
    </row>
    <row r="25" spans="1:4" x14ac:dyDescent="0.25">
      <c r="A25" s="43"/>
    </row>
    <row r="26" spans="1:4" x14ac:dyDescent="0.25">
      <c r="A26" s="43"/>
    </row>
    <row r="27" spans="1:4" x14ac:dyDescent="0.25">
      <c r="A27" s="43"/>
    </row>
    <row r="28" spans="1:4" x14ac:dyDescent="0.25">
      <c r="A28" s="44"/>
    </row>
    <row r="29" spans="1:4" x14ac:dyDescent="0.25">
      <c r="A29" s="44"/>
    </row>
    <row r="30" spans="1:4" x14ac:dyDescent="0.25">
      <c r="A30" s="43"/>
    </row>
    <row r="31" spans="1:4" x14ac:dyDescent="0.25">
      <c r="A31" s="43"/>
    </row>
    <row r="32" spans="1:4" x14ac:dyDescent="0.25">
      <c r="A32" s="44"/>
    </row>
    <row r="33" spans="1:1" x14ac:dyDescent="0.25">
      <c r="A33" s="44"/>
    </row>
    <row r="34" spans="1:1" x14ac:dyDescent="0.25">
      <c r="A34" s="44"/>
    </row>
    <row r="35" spans="1:1" x14ac:dyDescent="0.25">
      <c r="A35" s="44"/>
    </row>
    <row r="36" spans="1:1" x14ac:dyDescent="0.25">
      <c r="A36" s="44"/>
    </row>
    <row r="37" spans="1:1" x14ac:dyDescent="0.25">
      <c r="A37" s="44"/>
    </row>
    <row r="38" spans="1:1" x14ac:dyDescent="0.25">
      <c r="A38" s="44"/>
    </row>
    <row r="39" spans="1:1" x14ac:dyDescent="0.25">
      <c r="A39" s="45"/>
    </row>
    <row r="40" spans="1:1" x14ac:dyDescent="0.25">
      <c r="A40" s="42"/>
    </row>
  </sheetData>
  <mergeCells count="13">
    <mergeCell ref="A16:D16"/>
    <mergeCell ref="A9:D9"/>
    <mergeCell ref="A10:D10"/>
    <mergeCell ref="B12:D12"/>
    <mergeCell ref="A13:B13"/>
    <mergeCell ref="A14:D14"/>
    <mergeCell ref="A15:D15"/>
    <mergeCell ref="A8:D8"/>
    <mergeCell ref="A1:D1"/>
    <mergeCell ref="A2:D2"/>
    <mergeCell ref="A3:D3"/>
    <mergeCell ref="A4:D4"/>
    <mergeCell ref="A7:D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G18" sqref="G18"/>
    </sheetView>
  </sheetViews>
  <sheetFormatPr defaultRowHeight="15.75" x14ac:dyDescent="0.25"/>
  <cols>
    <col min="1" max="1" width="27.7109375" style="40" customWidth="1"/>
    <col min="2" max="2" width="13.28515625" style="40" customWidth="1"/>
    <col min="3" max="3" width="22.42578125" style="38" customWidth="1"/>
    <col min="4" max="4" width="29.85546875" style="38" customWidth="1"/>
    <col min="5" max="256" width="9.140625" style="38"/>
    <col min="257" max="257" width="27.7109375" style="38" customWidth="1"/>
    <col min="258" max="258" width="15.140625" style="38" customWidth="1"/>
    <col min="259" max="259" width="20" style="38" customWidth="1"/>
    <col min="260" max="260" width="21" style="38" customWidth="1"/>
    <col min="261" max="512" width="9.140625" style="38"/>
    <col min="513" max="513" width="27.7109375" style="38" customWidth="1"/>
    <col min="514" max="514" width="15.140625" style="38" customWidth="1"/>
    <col min="515" max="515" width="20" style="38" customWidth="1"/>
    <col min="516" max="516" width="21" style="38" customWidth="1"/>
    <col min="517" max="768" width="9.140625" style="38"/>
    <col min="769" max="769" width="27.7109375" style="38" customWidth="1"/>
    <col min="770" max="770" width="15.140625" style="38" customWidth="1"/>
    <col min="771" max="771" width="20" style="38" customWidth="1"/>
    <col min="772" max="772" width="21" style="38" customWidth="1"/>
    <col min="773" max="1024" width="9.140625" style="38"/>
    <col min="1025" max="1025" width="27.7109375" style="38" customWidth="1"/>
    <col min="1026" max="1026" width="15.140625" style="38" customWidth="1"/>
    <col min="1027" max="1027" width="20" style="38" customWidth="1"/>
    <col min="1028" max="1028" width="21" style="38" customWidth="1"/>
    <col min="1029" max="1280" width="9.140625" style="38"/>
    <col min="1281" max="1281" width="27.7109375" style="38" customWidth="1"/>
    <col min="1282" max="1282" width="15.140625" style="38" customWidth="1"/>
    <col min="1283" max="1283" width="20" style="38" customWidth="1"/>
    <col min="1284" max="1284" width="21" style="38" customWidth="1"/>
    <col min="1285" max="1536" width="9.140625" style="38"/>
    <col min="1537" max="1537" width="27.7109375" style="38" customWidth="1"/>
    <col min="1538" max="1538" width="15.140625" style="38" customWidth="1"/>
    <col min="1539" max="1539" width="20" style="38" customWidth="1"/>
    <col min="1540" max="1540" width="21" style="38" customWidth="1"/>
    <col min="1541" max="1792" width="9.140625" style="38"/>
    <col min="1793" max="1793" width="27.7109375" style="38" customWidth="1"/>
    <col min="1794" max="1794" width="15.140625" style="38" customWidth="1"/>
    <col min="1795" max="1795" width="20" style="38" customWidth="1"/>
    <col min="1796" max="1796" width="21" style="38" customWidth="1"/>
    <col min="1797" max="2048" width="9.140625" style="38"/>
    <col min="2049" max="2049" width="27.7109375" style="38" customWidth="1"/>
    <col min="2050" max="2050" width="15.140625" style="38" customWidth="1"/>
    <col min="2051" max="2051" width="20" style="38" customWidth="1"/>
    <col min="2052" max="2052" width="21" style="38" customWidth="1"/>
    <col min="2053" max="2304" width="9.140625" style="38"/>
    <col min="2305" max="2305" width="27.7109375" style="38" customWidth="1"/>
    <col min="2306" max="2306" width="15.140625" style="38" customWidth="1"/>
    <col min="2307" max="2307" width="20" style="38" customWidth="1"/>
    <col min="2308" max="2308" width="21" style="38" customWidth="1"/>
    <col min="2309" max="2560" width="9.140625" style="38"/>
    <col min="2561" max="2561" width="27.7109375" style="38" customWidth="1"/>
    <col min="2562" max="2562" width="15.140625" style="38" customWidth="1"/>
    <col min="2563" max="2563" width="20" style="38" customWidth="1"/>
    <col min="2564" max="2564" width="21" style="38" customWidth="1"/>
    <col min="2565" max="2816" width="9.140625" style="38"/>
    <col min="2817" max="2817" width="27.7109375" style="38" customWidth="1"/>
    <col min="2818" max="2818" width="15.140625" style="38" customWidth="1"/>
    <col min="2819" max="2819" width="20" style="38" customWidth="1"/>
    <col min="2820" max="2820" width="21" style="38" customWidth="1"/>
    <col min="2821" max="3072" width="9.140625" style="38"/>
    <col min="3073" max="3073" width="27.7109375" style="38" customWidth="1"/>
    <col min="3074" max="3074" width="15.140625" style="38" customWidth="1"/>
    <col min="3075" max="3075" width="20" style="38" customWidth="1"/>
    <col min="3076" max="3076" width="21" style="38" customWidth="1"/>
    <col min="3077" max="3328" width="9.140625" style="38"/>
    <col min="3329" max="3329" width="27.7109375" style="38" customWidth="1"/>
    <col min="3330" max="3330" width="15.140625" style="38" customWidth="1"/>
    <col min="3331" max="3331" width="20" style="38" customWidth="1"/>
    <col min="3332" max="3332" width="21" style="38" customWidth="1"/>
    <col min="3333" max="3584" width="9.140625" style="38"/>
    <col min="3585" max="3585" width="27.7109375" style="38" customWidth="1"/>
    <col min="3586" max="3586" width="15.140625" style="38" customWidth="1"/>
    <col min="3587" max="3587" width="20" style="38" customWidth="1"/>
    <col min="3588" max="3588" width="21" style="38" customWidth="1"/>
    <col min="3589" max="3840" width="9.140625" style="38"/>
    <col min="3841" max="3841" width="27.7109375" style="38" customWidth="1"/>
    <col min="3842" max="3842" width="15.140625" style="38" customWidth="1"/>
    <col min="3843" max="3843" width="20" style="38" customWidth="1"/>
    <col min="3844" max="3844" width="21" style="38" customWidth="1"/>
    <col min="3845" max="4096" width="9.140625" style="38"/>
    <col min="4097" max="4097" width="27.7109375" style="38" customWidth="1"/>
    <col min="4098" max="4098" width="15.140625" style="38" customWidth="1"/>
    <col min="4099" max="4099" width="20" style="38" customWidth="1"/>
    <col min="4100" max="4100" width="21" style="38" customWidth="1"/>
    <col min="4101" max="4352" width="9.140625" style="38"/>
    <col min="4353" max="4353" width="27.7109375" style="38" customWidth="1"/>
    <col min="4354" max="4354" width="15.140625" style="38" customWidth="1"/>
    <col min="4355" max="4355" width="20" style="38" customWidth="1"/>
    <col min="4356" max="4356" width="21" style="38" customWidth="1"/>
    <col min="4357" max="4608" width="9.140625" style="38"/>
    <col min="4609" max="4609" width="27.7109375" style="38" customWidth="1"/>
    <col min="4610" max="4610" width="15.140625" style="38" customWidth="1"/>
    <col min="4611" max="4611" width="20" style="38" customWidth="1"/>
    <col min="4612" max="4612" width="21" style="38" customWidth="1"/>
    <col min="4613" max="4864" width="9.140625" style="38"/>
    <col min="4865" max="4865" width="27.7109375" style="38" customWidth="1"/>
    <col min="4866" max="4866" width="15.140625" style="38" customWidth="1"/>
    <col min="4867" max="4867" width="20" style="38" customWidth="1"/>
    <col min="4868" max="4868" width="21" style="38" customWidth="1"/>
    <col min="4869" max="5120" width="9.140625" style="38"/>
    <col min="5121" max="5121" width="27.7109375" style="38" customWidth="1"/>
    <col min="5122" max="5122" width="15.140625" style="38" customWidth="1"/>
    <col min="5123" max="5123" width="20" style="38" customWidth="1"/>
    <col min="5124" max="5124" width="21" style="38" customWidth="1"/>
    <col min="5125" max="5376" width="9.140625" style="38"/>
    <col min="5377" max="5377" width="27.7109375" style="38" customWidth="1"/>
    <col min="5378" max="5378" width="15.140625" style="38" customWidth="1"/>
    <col min="5379" max="5379" width="20" style="38" customWidth="1"/>
    <col min="5380" max="5380" width="21" style="38" customWidth="1"/>
    <col min="5381" max="5632" width="9.140625" style="38"/>
    <col min="5633" max="5633" width="27.7109375" style="38" customWidth="1"/>
    <col min="5634" max="5634" width="15.140625" style="38" customWidth="1"/>
    <col min="5635" max="5635" width="20" style="38" customWidth="1"/>
    <col min="5636" max="5636" width="21" style="38" customWidth="1"/>
    <col min="5637" max="5888" width="9.140625" style="38"/>
    <col min="5889" max="5889" width="27.7109375" style="38" customWidth="1"/>
    <col min="5890" max="5890" width="15.140625" style="38" customWidth="1"/>
    <col min="5891" max="5891" width="20" style="38" customWidth="1"/>
    <col min="5892" max="5892" width="21" style="38" customWidth="1"/>
    <col min="5893" max="6144" width="9.140625" style="38"/>
    <col min="6145" max="6145" width="27.7109375" style="38" customWidth="1"/>
    <col min="6146" max="6146" width="15.140625" style="38" customWidth="1"/>
    <col min="6147" max="6147" width="20" style="38" customWidth="1"/>
    <col min="6148" max="6148" width="21" style="38" customWidth="1"/>
    <col min="6149" max="6400" width="9.140625" style="38"/>
    <col min="6401" max="6401" width="27.7109375" style="38" customWidth="1"/>
    <col min="6402" max="6402" width="15.140625" style="38" customWidth="1"/>
    <col min="6403" max="6403" width="20" style="38" customWidth="1"/>
    <col min="6404" max="6404" width="21" style="38" customWidth="1"/>
    <col min="6405" max="6656" width="9.140625" style="38"/>
    <col min="6657" max="6657" width="27.7109375" style="38" customWidth="1"/>
    <col min="6658" max="6658" width="15.140625" style="38" customWidth="1"/>
    <col min="6659" max="6659" width="20" style="38" customWidth="1"/>
    <col min="6660" max="6660" width="21" style="38" customWidth="1"/>
    <col min="6661" max="6912" width="9.140625" style="38"/>
    <col min="6913" max="6913" width="27.7109375" style="38" customWidth="1"/>
    <col min="6914" max="6914" width="15.140625" style="38" customWidth="1"/>
    <col min="6915" max="6915" width="20" style="38" customWidth="1"/>
    <col min="6916" max="6916" width="21" style="38" customWidth="1"/>
    <col min="6917" max="7168" width="9.140625" style="38"/>
    <col min="7169" max="7169" width="27.7109375" style="38" customWidth="1"/>
    <col min="7170" max="7170" width="15.140625" style="38" customWidth="1"/>
    <col min="7171" max="7171" width="20" style="38" customWidth="1"/>
    <col min="7172" max="7172" width="21" style="38" customWidth="1"/>
    <col min="7173" max="7424" width="9.140625" style="38"/>
    <col min="7425" max="7425" width="27.7109375" style="38" customWidth="1"/>
    <col min="7426" max="7426" width="15.140625" style="38" customWidth="1"/>
    <col min="7427" max="7427" width="20" style="38" customWidth="1"/>
    <col min="7428" max="7428" width="21" style="38" customWidth="1"/>
    <col min="7429" max="7680" width="9.140625" style="38"/>
    <col min="7681" max="7681" width="27.7109375" style="38" customWidth="1"/>
    <col min="7682" max="7682" width="15.140625" style="38" customWidth="1"/>
    <col min="7683" max="7683" width="20" style="38" customWidth="1"/>
    <col min="7684" max="7684" width="21" style="38" customWidth="1"/>
    <col min="7685" max="7936" width="9.140625" style="38"/>
    <col min="7937" max="7937" width="27.7109375" style="38" customWidth="1"/>
    <col min="7938" max="7938" width="15.140625" style="38" customWidth="1"/>
    <col min="7939" max="7939" width="20" style="38" customWidth="1"/>
    <col min="7940" max="7940" width="21" style="38" customWidth="1"/>
    <col min="7941" max="8192" width="9.140625" style="38"/>
    <col min="8193" max="8193" width="27.7109375" style="38" customWidth="1"/>
    <col min="8194" max="8194" width="15.140625" style="38" customWidth="1"/>
    <col min="8195" max="8195" width="20" style="38" customWidth="1"/>
    <col min="8196" max="8196" width="21" style="38" customWidth="1"/>
    <col min="8197" max="8448" width="9.140625" style="38"/>
    <col min="8449" max="8449" width="27.7109375" style="38" customWidth="1"/>
    <col min="8450" max="8450" width="15.140625" style="38" customWidth="1"/>
    <col min="8451" max="8451" width="20" style="38" customWidth="1"/>
    <col min="8452" max="8452" width="21" style="38" customWidth="1"/>
    <col min="8453" max="8704" width="9.140625" style="38"/>
    <col min="8705" max="8705" width="27.7109375" style="38" customWidth="1"/>
    <col min="8706" max="8706" width="15.140625" style="38" customWidth="1"/>
    <col min="8707" max="8707" width="20" style="38" customWidth="1"/>
    <col min="8708" max="8708" width="21" style="38" customWidth="1"/>
    <col min="8709" max="8960" width="9.140625" style="38"/>
    <col min="8961" max="8961" width="27.7109375" style="38" customWidth="1"/>
    <col min="8962" max="8962" width="15.140625" style="38" customWidth="1"/>
    <col min="8963" max="8963" width="20" style="38" customWidth="1"/>
    <col min="8964" max="8964" width="21" style="38" customWidth="1"/>
    <col min="8965" max="9216" width="9.140625" style="38"/>
    <col min="9217" max="9217" width="27.7109375" style="38" customWidth="1"/>
    <col min="9218" max="9218" width="15.140625" style="38" customWidth="1"/>
    <col min="9219" max="9219" width="20" style="38" customWidth="1"/>
    <col min="9220" max="9220" width="21" style="38" customWidth="1"/>
    <col min="9221" max="9472" width="9.140625" style="38"/>
    <col min="9473" max="9473" width="27.7109375" style="38" customWidth="1"/>
    <col min="9474" max="9474" width="15.140625" style="38" customWidth="1"/>
    <col min="9475" max="9475" width="20" style="38" customWidth="1"/>
    <col min="9476" max="9476" width="21" style="38" customWidth="1"/>
    <col min="9477" max="9728" width="9.140625" style="38"/>
    <col min="9729" max="9729" width="27.7109375" style="38" customWidth="1"/>
    <col min="9730" max="9730" width="15.140625" style="38" customWidth="1"/>
    <col min="9731" max="9731" width="20" style="38" customWidth="1"/>
    <col min="9732" max="9732" width="21" style="38" customWidth="1"/>
    <col min="9733" max="9984" width="9.140625" style="38"/>
    <col min="9985" max="9985" width="27.7109375" style="38" customWidth="1"/>
    <col min="9986" max="9986" width="15.140625" style="38" customWidth="1"/>
    <col min="9987" max="9987" width="20" style="38" customWidth="1"/>
    <col min="9988" max="9988" width="21" style="38" customWidth="1"/>
    <col min="9989" max="10240" width="9.140625" style="38"/>
    <col min="10241" max="10241" width="27.7109375" style="38" customWidth="1"/>
    <col min="10242" max="10242" width="15.140625" style="38" customWidth="1"/>
    <col min="10243" max="10243" width="20" style="38" customWidth="1"/>
    <col min="10244" max="10244" width="21" style="38" customWidth="1"/>
    <col min="10245" max="10496" width="9.140625" style="38"/>
    <col min="10497" max="10497" width="27.7109375" style="38" customWidth="1"/>
    <col min="10498" max="10498" width="15.140625" style="38" customWidth="1"/>
    <col min="10499" max="10499" width="20" style="38" customWidth="1"/>
    <col min="10500" max="10500" width="21" style="38" customWidth="1"/>
    <col min="10501" max="10752" width="9.140625" style="38"/>
    <col min="10753" max="10753" width="27.7109375" style="38" customWidth="1"/>
    <col min="10754" max="10754" width="15.140625" style="38" customWidth="1"/>
    <col min="10755" max="10755" width="20" style="38" customWidth="1"/>
    <col min="10756" max="10756" width="21" style="38" customWidth="1"/>
    <col min="10757" max="11008" width="9.140625" style="38"/>
    <col min="11009" max="11009" width="27.7109375" style="38" customWidth="1"/>
    <col min="11010" max="11010" width="15.140625" style="38" customWidth="1"/>
    <col min="11011" max="11011" width="20" style="38" customWidth="1"/>
    <col min="11012" max="11012" width="21" style="38" customWidth="1"/>
    <col min="11013" max="11264" width="9.140625" style="38"/>
    <col min="11265" max="11265" width="27.7109375" style="38" customWidth="1"/>
    <col min="11266" max="11266" width="15.140625" style="38" customWidth="1"/>
    <col min="11267" max="11267" width="20" style="38" customWidth="1"/>
    <col min="11268" max="11268" width="21" style="38" customWidth="1"/>
    <col min="11269" max="11520" width="9.140625" style="38"/>
    <col min="11521" max="11521" width="27.7109375" style="38" customWidth="1"/>
    <col min="11522" max="11522" width="15.140625" style="38" customWidth="1"/>
    <col min="11523" max="11523" width="20" style="38" customWidth="1"/>
    <col min="11524" max="11524" width="21" style="38" customWidth="1"/>
    <col min="11525" max="11776" width="9.140625" style="38"/>
    <col min="11777" max="11777" width="27.7109375" style="38" customWidth="1"/>
    <col min="11778" max="11778" width="15.140625" style="38" customWidth="1"/>
    <col min="11779" max="11779" width="20" style="38" customWidth="1"/>
    <col min="11780" max="11780" width="21" style="38" customWidth="1"/>
    <col min="11781" max="12032" width="9.140625" style="38"/>
    <col min="12033" max="12033" width="27.7109375" style="38" customWidth="1"/>
    <col min="12034" max="12034" width="15.140625" style="38" customWidth="1"/>
    <col min="12035" max="12035" width="20" style="38" customWidth="1"/>
    <col min="12036" max="12036" width="21" style="38" customWidth="1"/>
    <col min="12037" max="12288" width="9.140625" style="38"/>
    <col min="12289" max="12289" width="27.7109375" style="38" customWidth="1"/>
    <col min="12290" max="12290" width="15.140625" style="38" customWidth="1"/>
    <col min="12291" max="12291" width="20" style="38" customWidth="1"/>
    <col min="12292" max="12292" width="21" style="38" customWidth="1"/>
    <col min="12293" max="12544" width="9.140625" style="38"/>
    <col min="12545" max="12545" width="27.7109375" style="38" customWidth="1"/>
    <col min="12546" max="12546" width="15.140625" style="38" customWidth="1"/>
    <col min="12547" max="12547" width="20" style="38" customWidth="1"/>
    <col min="12548" max="12548" width="21" style="38" customWidth="1"/>
    <col min="12549" max="12800" width="9.140625" style="38"/>
    <col min="12801" max="12801" width="27.7109375" style="38" customWidth="1"/>
    <col min="12802" max="12802" width="15.140625" style="38" customWidth="1"/>
    <col min="12803" max="12803" width="20" style="38" customWidth="1"/>
    <col min="12804" max="12804" width="21" style="38" customWidth="1"/>
    <col min="12805" max="13056" width="9.140625" style="38"/>
    <col min="13057" max="13057" width="27.7109375" style="38" customWidth="1"/>
    <col min="13058" max="13058" width="15.140625" style="38" customWidth="1"/>
    <col min="13059" max="13059" width="20" style="38" customWidth="1"/>
    <col min="13060" max="13060" width="21" style="38" customWidth="1"/>
    <col min="13061" max="13312" width="9.140625" style="38"/>
    <col min="13313" max="13313" width="27.7109375" style="38" customWidth="1"/>
    <col min="13314" max="13314" width="15.140625" style="38" customWidth="1"/>
    <col min="13315" max="13315" width="20" style="38" customWidth="1"/>
    <col min="13316" max="13316" width="21" style="38" customWidth="1"/>
    <col min="13317" max="13568" width="9.140625" style="38"/>
    <col min="13569" max="13569" width="27.7109375" style="38" customWidth="1"/>
    <col min="13570" max="13570" width="15.140625" style="38" customWidth="1"/>
    <col min="13571" max="13571" width="20" style="38" customWidth="1"/>
    <col min="13572" max="13572" width="21" style="38" customWidth="1"/>
    <col min="13573" max="13824" width="9.140625" style="38"/>
    <col min="13825" max="13825" width="27.7109375" style="38" customWidth="1"/>
    <col min="13826" max="13826" width="15.140625" style="38" customWidth="1"/>
    <col min="13827" max="13827" width="20" style="38" customWidth="1"/>
    <col min="13828" max="13828" width="21" style="38" customWidth="1"/>
    <col min="13829" max="14080" width="9.140625" style="38"/>
    <col min="14081" max="14081" width="27.7109375" style="38" customWidth="1"/>
    <col min="14082" max="14082" width="15.140625" style="38" customWidth="1"/>
    <col min="14083" max="14083" width="20" style="38" customWidth="1"/>
    <col min="14084" max="14084" width="21" style="38" customWidth="1"/>
    <col min="14085" max="14336" width="9.140625" style="38"/>
    <col min="14337" max="14337" width="27.7109375" style="38" customWidth="1"/>
    <col min="14338" max="14338" width="15.140625" style="38" customWidth="1"/>
    <col min="14339" max="14339" width="20" style="38" customWidth="1"/>
    <col min="14340" max="14340" width="21" style="38" customWidth="1"/>
    <col min="14341" max="14592" width="9.140625" style="38"/>
    <col min="14593" max="14593" width="27.7109375" style="38" customWidth="1"/>
    <col min="14594" max="14594" width="15.140625" style="38" customWidth="1"/>
    <col min="14595" max="14595" width="20" style="38" customWidth="1"/>
    <col min="14596" max="14596" width="21" style="38" customWidth="1"/>
    <col min="14597" max="14848" width="9.140625" style="38"/>
    <col min="14849" max="14849" width="27.7109375" style="38" customWidth="1"/>
    <col min="14850" max="14850" width="15.140625" style="38" customWidth="1"/>
    <col min="14851" max="14851" width="20" style="38" customWidth="1"/>
    <col min="14852" max="14852" width="21" style="38" customWidth="1"/>
    <col min="14853" max="15104" width="9.140625" style="38"/>
    <col min="15105" max="15105" width="27.7109375" style="38" customWidth="1"/>
    <col min="15106" max="15106" width="15.140625" style="38" customWidth="1"/>
    <col min="15107" max="15107" width="20" style="38" customWidth="1"/>
    <col min="15108" max="15108" width="21" style="38" customWidth="1"/>
    <col min="15109" max="15360" width="9.140625" style="38"/>
    <col min="15361" max="15361" width="27.7109375" style="38" customWidth="1"/>
    <col min="15362" max="15362" width="15.140625" style="38" customWidth="1"/>
    <col min="15363" max="15363" width="20" style="38" customWidth="1"/>
    <col min="15364" max="15364" width="21" style="38" customWidth="1"/>
    <col min="15365" max="15616" width="9.140625" style="38"/>
    <col min="15617" max="15617" width="27.7109375" style="38" customWidth="1"/>
    <col min="15618" max="15618" width="15.140625" style="38" customWidth="1"/>
    <col min="15619" max="15619" width="20" style="38" customWidth="1"/>
    <col min="15620" max="15620" width="21" style="38" customWidth="1"/>
    <col min="15621" max="15872" width="9.140625" style="38"/>
    <col min="15873" max="15873" width="27.7109375" style="38" customWidth="1"/>
    <col min="15874" max="15874" width="15.140625" style="38" customWidth="1"/>
    <col min="15875" max="15875" width="20" style="38" customWidth="1"/>
    <col min="15876" max="15876" width="21" style="38" customWidth="1"/>
    <col min="15877" max="16128" width="9.140625" style="38"/>
    <col min="16129" max="16129" width="27.7109375" style="38" customWidth="1"/>
    <col min="16130" max="16130" width="15.140625" style="38" customWidth="1"/>
    <col min="16131" max="16131" width="20" style="38" customWidth="1"/>
    <col min="16132" max="16132" width="21" style="38" customWidth="1"/>
    <col min="16133" max="16384" width="9.140625" style="38"/>
  </cols>
  <sheetData>
    <row r="1" spans="1:4" ht="18.75" x14ac:dyDescent="0.3">
      <c r="A1" s="201" t="s">
        <v>583</v>
      </c>
      <c r="B1" s="202"/>
      <c r="C1" s="202"/>
      <c r="D1" s="202"/>
    </row>
    <row r="2" spans="1:4" ht="18.75" x14ac:dyDescent="0.3">
      <c r="A2" s="201" t="s">
        <v>232</v>
      </c>
      <c r="B2" s="202"/>
      <c r="C2" s="202"/>
      <c r="D2" s="202"/>
    </row>
    <row r="3" spans="1:4" ht="18.75" customHeight="1" x14ac:dyDescent="0.3">
      <c r="A3" s="201" t="s">
        <v>5</v>
      </c>
      <c r="B3" s="202"/>
      <c r="C3" s="202"/>
      <c r="D3" s="202"/>
    </row>
    <row r="4" spans="1:4" ht="18.75" customHeight="1" x14ac:dyDescent="0.3">
      <c r="A4" s="201" t="s">
        <v>794</v>
      </c>
      <c r="B4" s="201"/>
      <c r="C4" s="201"/>
      <c r="D4" s="201"/>
    </row>
    <row r="5" spans="1:4" ht="18.75" customHeight="1" x14ac:dyDescent="0.3">
      <c r="A5" s="123"/>
      <c r="B5" s="123"/>
      <c r="C5" s="123"/>
      <c r="D5" s="123"/>
    </row>
    <row r="6" spans="1:4" ht="18.75" x14ac:dyDescent="0.3">
      <c r="A6" s="201" t="s">
        <v>242</v>
      </c>
      <c r="B6" s="201"/>
      <c r="C6" s="202"/>
      <c r="D6" s="202"/>
    </row>
    <row r="7" spans="1:4" ht="18.75" x14ac:dyDescent="0.3">
      <c r="A7" s="201" t="s">
        <v>232</v>
      </c>
      <c r="B7" s="201"/>
      <c r="C7" s="202"/>
      <c r="D7" s="202"/>
    </row>
    <row r="8" spans="1:4" ht="18.75" x14ac:dyDescent="0.3">
      <c r="A8" s="201" t="s">
        <v>5</v>
      </c>
      <c r="B8" s="201"/>
      <c r="C8" s="202"/>
      <c r="D8" s="202"/>
    </row>
    <row r="9" spans="1:4" ht="18.75" x14ac:dyDescent="0.3">
      <c r="A9" s="201" t="s">
        <v>260</v>
      </c>
      <c r="B9" s="201"/>
      <c r="C9" s="201"/>
      <c r="D9" s="201"/>
    </row>
    <row r="10" spans="1:4" ht="18.75" x14ac:dyDescent="0.3">
      <c r="A10" s="46"/>
      <c r="B10" s="46"/>
      <c r="C10" s="49"/>
      <c r="D10" s="49"/>
    </row>
    <row r="11" spans="1:4" ht="18.75" x14ac:dyDescent="0.3">
      <c r="A11" s="96"/>
      <c r="B11" s="96"/>
      <c r="C11" s="201" t="s">
        <v>558</v>
      </c>
      <c r="D11" s="205"/>
    </row>
    <row r="12" spans="1:4" ht="18.75" x14ac:dyDescent="0.3">
      <c r="A12" s="165"/>
      <c r="B12" s="165"/>
      <c r="C12" s="165"/>
      <c r="D12" s="49"/>
    </row>
    <row r="13" spans="1:4" ht="18.75" x14ac:dyDescent="0.3">
      <c r="A13" s="96"/>
      <c r="B13" s="96"/>
      <c r="C13" s="49"/>
      <c r="D13" s="49"/>
    </row>
    <row r="14" spans="1:4" ht="18.75" x14ac:dyDescent="0.3">
      <c r="A14" s="204" t="s">
        <v>255</v>
      </c>
      <c r="B14" s="204"/>
      <c r="C14" s="205"/>
      <c r="D14" s="205"/>
    </row>
    <row r="15" spans="1:4" ht="35.25" customHeight="1" x14ac:dyDescent="0.3">
      <c r="A15" s="199" t="s">
        <v>559</v>
      </c>
      <c r="B15" s="199"/>
      <c r="C15" s="205"/>
      <c r="D15" s="205"/>
    </row>
    <row r="16" spans="1:4" ht="18.75" x14ac:dyDescent="0.3">
      <c r="A16" s="97"/>
      <c r="B16" s="97"/>
      <c r="C16" s="49"/>
      <c r="D16" s="49"/>
    </row>
    <row r="17" spans="1:4" ht="18.75" x14ac:dyDescent="0.3">
      <c r="A17" s="50"/>
      <c r="B17" s="98"/>
      <c r="C17" s="49"/>
      <c r="D17" s="46" t="s">
        <v>560</v>
      </c>
    </row>
    <row r="18" spans="1:4" ht="36.75" customHeight="1" x14ac:dyDescent="0.25">
      <c r="A18" s="206" t="s">
        <v>233</v>
      </c>
      <c r="B18" s="208" t="s">
        <v>234</v>
      </c>
      <c r="C18" s="210" t="s">
        <v>257</v>
      </c>
      <c r="D18" s="211"/>
    </row>
    <row r="19" spans="1:4" ht="125.25" customHeight="1" x14ac:dyDescent="0.25">
      <c r="A19" s="207"/>
      <c r="B19" s="209"/>
      <c r="C19" s="4" t="s">
        <v>54</v>
      </c>
      <c r="D19" s="4" t="s">
        <v>52</v>
      </c>
    </row>
    <row r="20" spans="1:4" ht="15.75" customHeight="1" x14ac:dyDescent="0.3">
      <c r="A20" s="38"/>
      <c r="B20" s="99"/>
      <c r="C20" s="100"/>
      <c r="D20" s="101"/>
    </row>
    <row r="21" spans="1:4" ht="37.5" x14ac:dyDescent="0.3">
      <c r="A21" s="102" t="s">
        <v>253</v>
      </c>
      <c r="B21" s="103">
        <f>C21+D21</f>
        <v>1000.216</v>
      </c>
      <c r="C21" s="104">
        <f>400+600</f>
        <v>1000</v>
      </c>
      <c r="D21" s="62">
        <v>0.216</v>
      </c>
    </row>
    <row r="22" spans="1:4" ht="37.5" x14ac:dyDescent="0.3">
      <c r="A22" s="105" t="s">
        <v>235</v>
      </c>
      <c r="B22" s="108">
        <f>C22</f>
        <v>100</v>
      </c>
      <c r="C22" s="106">
        <v>100</v>
      </c>
      <c r="D22" s="107" t="s">
        <v>561</v>
      </c>
    </row>
    <row r="23" spans="1:4" ht="18.75" x14ac:dyDescent="0.3">
      <c r="A23" s="46"/>
      <c r="B23" s="46"/>
      <c r="C23" s="49"/>
      <c r="D23" s="49"/>
    </row>
    <row r="24" spans="1:4" ht="18.75" x14ac:dyDescent="0.3">
      <c r="A24" s="46"/>
      <c r="B24" s="46"/>
      <c r="C24" s="49"/>
      <c r="D24" s="49"/>
    </row>
    <row r="25" spans="1:4" ht="18.75" x14ac:dyDescent="0.3">
      <c r="A25" s="46"/>
      <c r="B25" s="46"/>
      <c r="C25" s="49"/>
      <c r="D25" s="49"/>
    </row>
    <row r="38" spans="1:2" ht="15" x14ac:dyDescent="0.25">
      <c r="A38" s="38"/>
      <c r="B38" s="38"/>
    </row>
    <row r="39" spans="1:2" ht="15" x14ac:dyDescent="0.25">
      <c r="A39" s="38"/>
      <c r="B39" s="38"/>
    </row>
    <row r="40" spans="1:2" ht="15" x14ac:dyDescent="0.25">
      <c r="A40" s="38"/>
      <c r="B40" s="38"/>
    </row>
    <row r="41" spans="1:2" ht="15" x14ac:dyDescent="0.25">
      <c r="A41" s="38"/>
      <c r="B41" s="38"/>
    </row>
    <row r="42" spans="1:2" ht="15" x14ac:dyDescent="0.25">
      <c r="A42" s="38"/>
      <c r="B42" s="38"/>
    </row>
    <row r="43" spans="1:2" ht="15" x14ac:dyDescent="0.25">
      <c r="A43" s="38"/>
      <c r="B43" s="38"/>
    </row>
    <row r="44" spans="1:2" ht="15" x14ac:dyDescent="0.25">
      <c r="A44" s="38"/>
      <c r="B44" s="38"/>
    </row>
    <row r="45" spans="1:2" ht="15" x14ac:dyDescent="0.25">
      <c r="A45" s="38"/>
      <c r="B45" s="38"/>
    </row>
    <row r="46" spans="1:2" ht="15" x14ac:dyDescent="0.25">
      <c r="A46" s="38"/>
      <c r="B46" s="38"/>
    </row>
  </sheetData>
  <mergeCells count="15">
    <mergeCell ref="A1:D1"/>
    <mergeCell ref="A2:D2"/>
    <mergeCell ref="A3:D3"/>
    <mergeCell ref="C11:D11"/>
    <mergeCell ref="A12:C12"/>
    <mergeCell ref="A6:D6"/>
    <mergeCell ref="A7:D7"/>
    <mergeCell ref="A8:D8"/>
    <mergeCell ref="A9:D9"/>
    <mergeCell ref="A4:D4"/>
    <mergeCell ref="A18:A19"/>
    <mergeCell ref="B18:B19"/>
    <mergeCell ref="C18:D18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K17" sqref="K17"/>
    </sheetView>
  </sheetViews>
  <sheetFormatPr defaultRowHeight="15.75" x14ac:dyDescent="0.25"/>
  <cols>
    <col min="1" max="1" width="33" style="40" customWidth="1"/>
    <col min="2" max="2" width="20.7109375" style="38" customWidth="1"/>
    <col min="3" max="3" width="14.140625" style="38" customWidth="1"/>
    <col min="4" max="4" width="18" style="38" customWidth="1"/>
    <col min="5" max="256" width="9.140625" style="38"/>
    <col min="257" max="257" width="33" style="38" customWidth="1"/>
    <col min="258" max="258" width="20.7109375" style="38" customWidth="1"/>
    <col min="259" max="259" width="14.140625" style="38" customWidth="1"/>
    <col min="260" max="260" width="18" style="38" customWidth="1"/>
    <col min="261" max="512" width="9.140625" style="38"/>
    <col min="513" max="513" width="33" style="38" customWidth="1"/>
    <col min="514" max="514" width="20.7109375" style="38" customWidth="1"/>
    <col min="515" max="515" width="14.140625" style="38" customWidth="1"/>
    <col min="516" max="516" width="18" style="38" customWidth="1"/>
    <col min="517" max="768" width="9.140625" style="38"/>
    <col min="769" max="769" width="33" style="38" customWidth="1"/>
    <col min="770" max="770" width="20.7109375" style="38" customWidth="1"/>
    <col min="771" max="771" width="14.140625" style="38" customWidth="1"/>
    <col min="772" max="772" width="18" style="38" customWidth="1"/>
    <col min="773" max="1024" width="9.140625" style="38"/>
    <col min="1025" max="1025" width="33" style="38" customWidth="1"/>
    <col min="1026" max="1026" width="20.7109375" style="38" customWidth="1"/>
    <col min="1027" max="1027" width="14.140625" style="38" customWidth="1"/>
    <col min="1028" max="1028" width="18" style="38" customWidth="1"/>
    <col min="1029" max="1280" width="9.140625" style="38"/>
    <col min="1281" max="1281" width="33" style="38" customWidth="1"/>
    <col min="1282" max="1282" width="20.7109375" style="38" customWidth="1"/>
    <col min="1283" max="1283" width="14.140625" style="38" customWidth="1"/>
    <col min="1284" max="1284" width="18" style="38" customWidth="1"/>
    <col min="1285" max="1536" width="9.140625" style="38"/>
    <col min="1537" max="1537" width="33" style="38" customWidth="1"/>
    <col min="1538" max="1538" width="20.7109375" style="38" customWidth="1"/>
    <col min="1539" max="1539" width="14.140625" style="38" customWidth="1"/>
    <col min="1540" max="1540" width="18" style="38" customWidth="1"/>
    <col min="1541" max="1792" width="9.140625" style="38"/>
    <col min="1793" max="1793" width="33" style="38" customWidth="1"/>
    <col min="1794" max="1794" width="20.7109375" style="38" customWidth="1"/>
    <col min="1795" max="1795" width="14.140625" style="38" customWidth="1"/>
    <col min="1796" max="1796" width="18" style="38" customWidth="1"/>
    <col min="1797" max="2048" width="9.140625" style="38"/>
    <col min="2049" max="2049" width="33" style="38" customWidth="1"/>
    <col min="2050" max="2050" width="20.7109375" style="38" customWidth="1"/>
    <col min="2051" max="2051" width="14.140625" style="38" customWidth="1"/>
    <col min="2052" max="2052" width="18" style="38" customWidth="1"/>
    <col min="2053" max="2304" width="9.140625" style="38"/>
    <col min="2305" max="2305" width="33" style="38" customWidth="1"/>
    <col min="2306" max="2306" width="20.7109375" style="38" customWidth="1"/>
    <col min="2307" max="2307" width="14.140625" style="38" customWidth="1"/>
    <col min="2308" max="2308" width="18" style="38" customWidth="1"/>
    <col min="2309" max="2560" width="9.140625" style="38"/>
    <col min="2561" max="2561" width="33" style="38" customWidth="1"/>
    <col min="2562" max="2562" width="20.7109375" style="38" customWidth="1"/>
    <col min="2563" max="2563" width="14.140625" style="38" customWidth="1"/>
    <col min="2564" max="2564" width="18" style="38" customWidth="1"/>
    <col min="2565" max="2816" width="9.140625" style="38"/>
    <col min="2817" max="2817" width="33" style="38" customWidth="1"/>
    <col min="2818" max="2818" width="20.7109375" style="38" customWidth="1"/>
    <col min="2819" max="2819" width="14.140625" style="38" customWidth="1"/>
    <col min="2820" max="2820" width="18" style="38" customWidth="1"/>
    <col min="2821" max="3072" width="9.140625" style="38"/>
    <col min="3073" max="3073" width="33" style="38" customWidth="1"/>
    <col min="3074" max="3074" width="20.7109375" style="38" customWidth="1"/>
    <col min="3075" max="3075" width="14.140625" style="38" customWidth="1"/>
    <col min="3076" max="3076" width="18" style="38" customWidth="1"/>
    <col min="3077" max="3328" width="9.140625" style="38"/>
    <col min="3329" max="3329" width="33" style="38" customWidth="1"/>
    <col min="3330" max="3330" width="20.7109375" style="38" customWidth="1"/>
    <col min="3331" max="3331" width="14.140625" style="38" customWidth="1"/>
    <col min="3332" max="3332" width="18" style="38" customWidth="1"/>
    <col min="3333" max="3584" width="9.140625" style="38"/>
    <col min="3585" max="3585" width="33" style="38" customWidth="1"/>
    <col min="3586" max="3586" width="20.7109375" style="38" customWidth="1"/>
    <col min="3587" max="3587" width="14.140625" style="38" customWidth="1"/>
    <col min="3588" max="3588" width="18" style="38" customWidth="1"/>
    <col min="3589" max="3840" width="9.140625" style="38"/>
    <col min="3841" max="3841" width="33" style="38" customWidth="1"/>
    <col min="3842" max="3842" width="20.7109375" style="38" customWidth="1"/>
    <col min="3843" max="3843" width="14.140625" style="38" customWidth="1"/>
    <col min="3844" max="3844" width="18" style="38" customWidth="1"/>
    <col min="3845" max="4096" width="9.140625" style="38"/>
    <col min="4097" max="4097" width="33" style="38" customWidth="1"/>
    <col min="4098" max="4098" width="20.7109375" style="38" customWidth="1"/>
    <col min="4099" max="4099" width="14.140625" style="38" customWidth="1"/>
    <col min="4100" max="4100" width="18" style="38" customWidth="1"/>
    <col min="4101" max="4352" width="9.140625" style="38"/>
    <col min="4353" max="4353" width="33" style="38" customWidth="1"/>
    <col min="4354" max="4354" width="20.7109375" style="38" customWidth="1"/>
    <col min="4355" max="4355" width="14.140625" style="38" customWidth="1"/>
    <col min="4356" max="4356" width="18" style="38" customWidth="1"/>
    <col min="4357" max="4608" width="9.140625" style="38"/>
    <col min="4609" max="4609" width="33" style="38" customWidth="1"/>
    <col min="4610" max="4610" width="20.7109375" style="38" customWidth="1"/>
    <col min="4611" max="4611" width="14.140625" style="38" customWidth="1"/>
    <col min="4612" max="4612" width="18" style="38" customWidth="1"/>
    <col min="4613" max="4864" width="9.140625" style="38"/>
    <col min="4865" max="4865" width="33" style="38" customWidth="1"/>
    <col min="4866" max="4866" width="20.7109375" style="38" customWidth="1"/>
    <col min="4867" max="4867" width="14.140625" style="38" customWidth="1"/>
    <col min="4868" max="4868" width="18" style="38" customWidth="1"/>
    <col min="4869" max="5120" width="9.140625" style="38"/>
    <col min="5121" max="5121" width="33" style="38" customWidth="1"/>
    <col min="5122" max="5122" width="20.7109375" style="38" customWidth="1"/>
    <col min="5123" max="5123" width="14.140625" style="38" customWidth="1"/>
    <col min="5124" max="5124" width="18" style="38" customWidth="1"/>
    <col min="5125" max="5376" width="9.140625" style="38"/>
    <col min="5377" max="5377" width="33" style="38" customWidth="1"/>
    <col min="5378" max="5378" width="20.7109375" style="38" customWidth="1"/>
    <col min="5379" max="5379" width="14.140625" style="38" customWidth="1"/>
    <col min="5380" max="5380" width="18" style="38" customWidth="1"/>
    <col min="5381" max="5632" width="9.140625" style="38"/>
    <col min="5633" max="5633" width="33" style="38" customWidth="1"/>
    <col min="5634" max="5634" width="20.7109375" style="38" customWidth="1"/>
    <col min="5635" max="5635" width="14.140625" style="38" customWidth="1"/>
    <col min="5636" max="5636" width="18" style="38" customWidth="1"/>
    <col min="5637" max="5888" width="9.140625" style="38"/>
    <col min="5889" max="5889" width="33" style="38" customWidth="1"/>
    <col min="5890" max="5890" width="20.7109375" style="38" customWidth="1"/>
    <col min="5891" max="5891" width="14.140625" style="38" customWidth="1"/>
    <col min="5892" max="5892" width="18" style="38" customWidth="1"/>
    <col min="5893" max="6144" width="9.140625" style="38"/>
    <col min="6145" max="6145" width="33" style="38" customWidth="1"/>
    <col min="6146" max="6146" width="20.7109375" style="38" customWidth="1"/>
    <col min="6147" max="6147" width="14.140625" style="38" customWidth="1"/>
    <col min="6148" max="6148" width="18" style="38" customWidth="1"/>
    <col min="6149" max="6400" width="9.140625" style="38"/>
    <col min="6401" max="6401" width="33" style="38" customWidth="1"/>
    <col min="6402" max="6402" width="20.7109375" style="38" customWidth="1"/>
    <col min="6403" max="6403" width="14.140625" style="38" customWidth="1"/>
    <col min="6404" max="6404" width="18" style="38" customWidth="1"/>
    <col min="6405" max="6656" width="9.140625" style="38"/>
    <col min="6657" max="6657" width="33" style="38" customWidth="1"/>
    <col min="6658" max="6658" width="20.7109375" style="38" customWidth="1"/>
    <col min="6659" max="6659" width="14.140625" style="38" customWidth="1"/>
    <col min="6660" max="6660" width="18" style="38" customWidth="1"/>
    <col min="6661" max="6912" width="9.140625" style="38"/>
    <col min="6913" max="6913" width="33" style="38" customWidth="1"/>
    <col min="6914" max="6914" width="20.7109375" style="38" customWidth="1"/>
    <col min="6915" max="6915" width="14.140625" style="38" customWidth="1"/>
    <col min="6916" max="6916" width="18" style="38" customWidth="1"/>
    <col min="6917" max="7168" width="9.140625" style="38"/>
    <col min="7169" max="7169" width="33" style="38" customWidth="1"/>
    <col min="7170" max="7170" width="20.7109375" style="38" customWidth="1"/>
    <col min="7171" max="7171" width="14.140625" style="38" customWidth="1"/>
    <col min="7172" max="7172" width="18" style="38" customWidth="1"/>
    <col min="7173" max="7424" width="9.140625" style="38"/>
    <col min="7425" max="7425" width="33" style="38" customWidth="1"/>
    <col min="7426" max="7426" width="20.7109375" style="38" customWidth="1"/>
    <col min="7427" max="7427" width="14.140625" style="38" customWidth="1"/>
    <col min="7428" max="7428" width="18" style="38" customWidth="1"/>
    <col min="7429" max="7680" width="9.140625" style="38"/>
    <col min="7681" max="7681" width="33" style="38" customWidth="1"/>
    <col min="7682" max="7682" width="20.7109375" style="38" customWidth="1"/>
    <col min="7683" max="7683" width="14.140625" style="38" customWidth="1"/>
    <col min="7684" max="7684" width="18" style="38" customWidth="1"/>
    <col min="7685" max="7936" width="9.140625" style="38"/>
    <col min="7937" max="7937" width="33" style="38" customWidth="1"/>
    <col min="7938" max="7938" width="20.7109375" style="38" customWidth="1"/>
    <col min="7939" max="7939" width="14.140625" style="38" customWidth="1"/>
    <col min="7940" max="7940" width="18" style="38" customWidth="1"/>
    <col min="7941" max="8192" width="9.140625" style="38"/>
    <col min="8193" max="8193" width="33" style="38" customWidth="1"/>
    <col min="8194" max="8194" width="20.7109375" style="38" customWidth="1"/>
    <col min="8195" max="8195" width="14.140625" style="38" customWidth="1"/>
    <col min="8196" max="8196" width="18" style="38" customWidth="1"/>
    <col min="8197" max="8448" width="9.140625" style="38"/>
    <col min="8449" max="8449" width="33" style="38" customWidth="1"/>
    <col min="8450" max="8450" width="20.7109375" style="38" customWidth="1"/>
    <col min="8451" max="8451" width="14.140625" style="38" customWidth="1"/>
    <col min="8452" max="8452" width="18" style="38" customWidth="1"/>
    <col min="8453" max="8704" width="9.140625" style="38"/>
    <col min="8705" max="8705" width="33" style="38" customWidth="1"/>
    <col min="8706" max="8706" width="20.7109375" style="38" customWidth="1"/>
    <col min="8707" max="8707" width="14.140625" style="38" customWidth="1"/>
    <col min="8708" max="8708" width="18" style="38" customWidth="1"/>
    <col min="8709" max="8960" width="9.140625" style="38"/>
    <col min="8961" max="8961" width="33" style="38" customWidth="1"/>
    <col min="8962" max="8962" width="20.7109375" style="38" customWidth="1"/>
    <col min="8963" max="8963" width="14.140625" style="38" customWidth="1"/>
    <col min="8964" max="8964" width="18" style="38" customWidth="1"/>
    <col min="8965" max="9216" width="9.140625" style="38"/>
    <col min="9217" max="9217" width="33" style="38" customWidth="1"/>
    <col min="9218" max="9218" width="20.7109375" style="38" customWidth="1"/>
    <col min="9219" max="9219" width="14.140625" style="38" customWidth="1"/>
    <col min="9220" max="9220" width="18" style="38" customWidth="1"/>
    <col min="9221" max="9472" width="9.140625" style="38"/>
    <col min="9473" max="9473" width="33" style="38" customWidth="1"/>
    <col min="9474" max="9474" width="20.7109375" style="38" customWidth="1"/>
    <col min="9475" max="9475" width="14.140625" style="38" customWidth="1"/>
    <col min="9476" max="9476" width="18" style="38" customWidth="1"/>
    <col min="9477" max="9728" width="9.140625" style="38"/>
    <col min="9729" max="9729" width="33" style="38" customWidth="1"/>
    <col min="9730" max="9730" width="20.7109375" style="38" customWidth="1"/>
    <col min="9731" max="9731" width="14.140625" style="38" customWidth="1"/>
    <col min="9732" max="9732" width="18" style="38" customWidth="1"/>
    <col min="9733" max="9984" width="9.140625" style="38"/>
    <col min="9985" max="9985" width="33" style="38" customWidth="1"/>
    <col min="9986" max="9986" width="20.7109375" style="38" customWidth="1"/>
    <col min="9987" max="9987" width="14.140625" style="38" customWidth="1"/>
    <col min="9988" max="9988" width="18" style="38" customWidth="1"/>
    <col min="9989" max="10240" width="9.140625" style="38"/>
    <col min="10241" max="10241" width="33" style="38" customWidth="1"/>
    <col min="10242" max="10242" width="20.7109375" style="38" customWidth="1"/>
    <col min="10243" max="10243" width="14.140625" style="38" customWidth="1"/>
    <col min="10244" max="10244" width="18" style="38" customWidth="1"/>
    <col min="10245" max="10496" width="9.140625" style="38"/>
    <col min="10497" max="10497" width="33" style="38" customWidth="1"/>
    <col min="10498" max="10498" width="20.7109375" style="38" customWidth="1"/>
    <col min="10499" max="10499" width="14.140625" style="38" customWidth="1"/>
    <col min="10500" max="10500" width="18" style="38" customWidth="1"/>
    <col min="10501" max="10752" width="9.140625" style="38"/>
    <col min="10753" max="10753" width="33" style="38" customWidth="1"/>
    <col min="10754" max="10754" width="20.7109375" style="38" customWidth="1"/>
    <col min="10755" max="10755" width="14.140625" style="38" customWidth="1"/>
    <col min="10756" max="10756" width="18" style="38" customWidth="1"/>
    <col min="10757" max="11008" width="9.140625" style="38"/>
    <col min="11009" max="11009" width="33" style="38" customWidth="1"/>
    <col min="11010" max="11010" width="20.7109375" style="38" customWidth="1"/>
    <col min="11011" max="11011" width="14.140625" style="38" customWidth="1"/>
    <col min="11012" max="11012" width="18" style="38" customWidth="1"/>
    <col min="11013" max="11264" width="9.140625" style="38"/>
    <col min="11265" max="11265" width="33" style="38" customWidth="1"/>
    <col min="11266" max="11266" width="20.7109375" style="38" customWidth="1"/>
    <col min="11267" max="11267" width="14.140625" style="38" customWidth="1"/>
    <col min="11268" max="11268" width="18" style="38" customWidth="1"/>
    <col min="11269" max="11520" width="9.140625" style="38"/>
    <col min="11521" max="11521" width="33" style="38" customWidth="1"/>
    <col min="11522" max="11522" width="20.7109375" style="38" customWidth="1"/>
    <col min="11523" max="11523" width="14.140625" style="38" customWidth="1"/>
    <col min="11524" max="11524" width="18" style="38" customWidth="1"/>
    <col min="11525" max="11776" width="9.140625" style="38"/>
    <col min="11777" max="11777" width="33" style="38" customWidth="1"/>
    <col min="11778" max="11778" width="20.7109375" style="38" customWidth="1"/>
    <col min="11779" max="11779" width="14.140625" style="38" customWidth="1"/>
    <col min="11780" max="11780" width="18" style="38" customWidth="1"/>
    <col min="11781" max="12032" width="9.140625" style="38"/>
    <col min="12033" max="12033" width="33" style="38" customWidth="1"/>
    <col min="12034" max="12034" width="20.7109375" style="38" customWidth="1"/>
    <col min="12035" max="12035" width="14.140625" style="38" customWidth="1"/>
    <col min="12036" max="12036" width="18" style="38" customWidth="1"/>
    <col min="12037" max="12288" width="9.140625" style="38"/>
    <col min="12289" max="12289" width="33" style="38" customWidth="1"/>
    <col min="12290" max="12290" width="20.7109375" style="38" customWidth="1"/>
    <col min="12291" max="12291" width="14.140625" style="38" customWidth="1"/>
    <col min="12292" max="12292" width="18" style="38" customWidth="1"/>
    <col min="12293" max="12544" width="9.140625" style="38"/>
    <col min="12545" max="12545" width="33" style="38" customWidth="1"/>
    <col min="12546" max="12546" width="20.7109375" style="38" customWidth="1"/>
    <col min="12547" max="12547" width="14.140625" style="38" customWidth="1"/>
    <col min="12548" max="12548" width="18" style="38" customWidth="1"/>
    <col min="12549" max="12800" width="9.140625" style="38"/>
    <col min="12801" max="12801" width="33" style="38" customWidth="1"/>
    <col min="12802" max="12802" width="20.7109375" style="38" customWidth="1"/>
    <col min="12803" max="12803" width="14.140625" style="38" customWidth="1"/>
    <col min="12804" max="12804" width="18" style="38" customWidth="1"/>
    <col min="12805" max="13056" width="9.140625" style="38"/>
    <col min="13057" max="13057" width="33" style="38" customWidth="1"/>
    <col min="13058" max="13058" width="20.7109375" style="38" customWidth="1"/>
    <col min="13059" max="13059" width="14.140625" style="38" customWidth="1"/>
    <col min="13060" max="13060" width="18" style="38" customWidth="1"/>
    <col min="13061" max="13312" width="9.140625" style="38"/>
    <col min="13313" max="13313" width="33" style="38" customWidth="1"/>
    <col min="13314" max="13314" width="20.7109375" style="38" customWidth="1"/>
    <col min="13315" max="13315" width="14.140625" style="38" customWidth="1"/>
    <col min="13316" max="13316" width="18" style="38" customWidth="1"/>
    <col min="13317" max="13568" width="9.140625" style="38"/>
    <col min="13569" max="13569" width="33" style="38" customWidth="1"/>
    <col min="13570" max="13570" width="20.7109375" style="38" customWidth="1"/>
    <col min="13571" max="13571" width="14.140625" style="38" customWidth="1"/>
    <col min="13572" max="13572" width="18" style="38" customWidth="1"/>
    <col min="13573" max="13824" width="9.140625" style="38"/>
    <col min="13825" max="13825" width="33" style="38" customWidth="1"/>
    <col min="13826" max="13826" width="20.7109375" style="38" customWidth="1"/>
    <col min="13827" max="13827" width="14.140625" style="38" customWidth="1"/>
    <col min="13828" max="13828" width="18" style="38" customWidth="1"/>
    <col min="13829" max="14080" width="9.140625" style="38"/>
    <col min="14081" max="14081" width="33" style="38" customWidth="1"/>
    <col min="14082" max="14082" width="20.7109375" style="38" customWidth="1"/>
    <col min="14083" max="14083" width="14.140625" style="38" customWidth="1"/>
    <col min="14084" max="14084" width="18" style="38" customWidth="1"/>
    <col min="14085" max="14336" width="9.140625" style="38"/>
    <col min="14337" max="14337" width="33" style="38" customWidth="1"/>
    <col min="14338" max="14338" width="20.7109375" style="38" customWidth="1"/>
    <col min="14339" max="14339" width="14.140625" style="38" customWidth="1"/>
    <col min="14340" max="14340" width="18" style="38" customWidth="1"/>
    <col min="14341" max="14592" width="9.140625" style="38"/>
    <col min="14593" max="14593" width="33" style="38" customWidth="1"/>
    <col min="14594" max="14594" width="20.7109375" style="38" customWidth="1"/>
    <col min="14595" max="14595" width="14.140625" style="38" customWidth="1"/>
    <col min="14596" max="14596" width="18" style="38" customWidth="1"/>
    <col min="14597" max="14848" width="9.140625" style="38"/>
    <col min="14849" max="14849" width="33" style="38" customWidth="1"/>
    <col min="14850" max="14850" width="20.7109375" style="38" customWidth="1"/>
    <col min="14851" max="14851" width="14.140625" style="38" customWidth="1"/>
    <col min="14852" max="14852" width="18" style="38" customWidth="1"/>
    <col min="14853" max="15104" width="9.140625" style="38"/>
    <col min="15105" max="15105" width="33" style="38" customWidth="1"/>
    <col min="15106" max="15106" width="20.7109375" style="38" customWidth="1"/>
    <col min="15107" max="15107" width="14.140625" style="38" customWidth="1"/>
    <col min="15108" max="15108" width="18" style="38" customWidth="1"/>
    <col min="15109" max="15360" width="9.140625" style="38"/>
    <col min="15361" max="15361" width="33" style="38" customWidth="1"/>
    <col min="15362" max="15362" width="20.7109375" style="38" customWidth="1"/>
    <col min="15363" max="15363" width="14.140625" style="38" customWidth="1"/>
    <col min="15364" max="15364" width="18" style="38" customWidth="1"/>
    <col min="15365" max="15616" width="9.140625" style="38"/>
    <col min="15617" max="15617" width="33" style="38" customWidth="1"/>
    <col min="15618" max="15618" width="20.7109375" style="38" customWidth="1"/>
    <col min="15619" max="15619" width="14.140625" style="38" customWidth="1"/>
    <col min="15620" max="15620" width="18" style="38" customWidth="1"/>
    <col min="15621" max="15872" width="9.140625" style="38"/>
    <col min="15873" max="15873" width="33" style="38" customWidth="1"/>
    <col min="15874" max="15874" width="20.7109375" style="38" customWidth="1"/>
    <col min="15875" max="15875" width="14.140625" style="38" customWidth="1"/>
    <col min="15876" max="15876" width="18" style="38" customWidth="1"/>
    <col min="15877" max="16128" width="9.140625" style="38"/>
    <col min="16129" max="16129" width="33" style="38" customWidth="1"/>
    <col min="16130" max="16130" width="20.7109375" style="38" customWidth="1"/>
    <col min="16131" max="16131" width="14.140625" style="38" customWidth="1"/>
    <col min="16132" max="16132" width="18" style="38" customWidth="1"/>
    <col min="16133" max="16384" width="9.140625" style="38"/>
  </cols>
  <sheetData>
    <row r="1" spans="1:4" ht="18.75" x14ac:dyDescent="0.3">
      <c r="A1" s="201" t="s">
        <v>242</v>
      </c>
      <c r="B1" s="205"/>
      <c r="C1" s="200"/>
      <c r="D1" s="200"/>
    </row>
    <row r="2" spans="1:4" ht="18.75" x14ac:dyDescent="0.3">
      <c r="A2" s="201" t="s">
        <v>232</v>
      </c>
      <c r="B2" s="205"/>
      <c r="C2" s="200"/>
      <c r="D2" s="200"/>
    </row>
    <row r="3" spans="1:4" ht="18.75" x14ac:dyDescent="0.3">
      <c r="A3" s="201" t="s">
        <v>5</v>
      </c>
      <c r="B3" s="205"/>
      <c r="C3" s="200"/>
      <c r="D3" s="200"/>
    </row>
    <row r="4" spans="1:4" ht="18.75" x14ac:dyDescent="0.3">
      <c r="A4" s="201" t="s">
        <v>788</v>
      </c>
      <c r="B4" s="205"/>
      <c r="C4" s="200"/>
      <c r="D4" s="200"/>
    </row>
    <row r="7" spans="1:4" ht="18.75" x14ac:dyDescent="0.3">
      <c r="A7" s="201" t="s">
        <v>242</v>
      </c>
      <c r="B7" s="205"/>
      <c r="C7" s="200"/>
      <c r="D7" s="200"/>
    </row>
    <row r="8" spans="1:4" ht="18.75" x14ac:dyDescent="0.3">
      <c r="A8" s="201" t="s">
        <v>232</v>
      </c>
      <c r="B8" s="205"/>
      <c r="C8" s="200"/>
      <c r="D8" s="200"/>
    </row>
    <row r="9" spans="1:4" ht="18.75" x14ac:dyDescent="0.3">
      <c r="A9" s="201" t="s">
        <v>5</v>
      </c>
      <c r="B9" s="205"/>
      <c r="C9" s="200"/>
      <c r="D9" s="200"/>
    </row>
    <row r="10" spans="1:4" ht="18.75" x14ac:dyDescent="0.3">
      <c r="A10" s="201" t="s">
        <v>260</v>
      </c>
      <c r="B10" s="205"/>
      <c r="C10" s="200"/>
      <c r="D10" s="200"/>
    </row>
    <row r="11" spans="1:4" ht="18.75" x14ac:dyDescent="0.3">
      <c r="A11" s="46"/>
      <c r="B11" s="49"/>
    </row>
    <row r="12" spans="1:4" ht="18.75" x14ac:dyDescent="0.3">
      <c r="A12" s="87"/>
      <c r="B12" s="201" t="s">
        <v>275</v>
      </c>
      <c r="C12" s="212"/>
      <c r="D12" s="212"/>
    </row>
    <row r="13" spans="1:4" ht="18.75" x14ac:dyDescent="0.3">
      <c r="A13" s="165"/>
      <c r="B13" s="165"/>
    </row>
    <row r="14" spans="1:4" ht="18.75" x14ac:dyDescent="0.3">
      <c r="A14" s="204" t="s">
        <v>255</v>
      </c>
      <c r="B14" s="204"/>
      <c r="C14" s="204"/>
      <c r="D14" s="204"/>
    </row>
    <row r="15" spans="1:4" ht="38.25" customHeight="1" x14ac:dyDescent="0.3">
      <c r="A15" s="199" t="s">
        <v>274</v>
      </c>
      <c r="B15" s="199"/>
      <c r="C15" s="199"/>
      <c r="D15" s="199"/>
    </row>
    <row r="16" spans="1:4" ht="18.75" x14ac:dyDescent="0.3">
      <c r="A16" s="199" t="s">
        <v>258</v>
      </c>
      <c r="B16" s="199"/>
      <c r="C16" s="199"/>
      <c r="D16" s="199"/>
    </row>
    <row r="17" spans="1:4" ht="112.5" x14ac:dyDescent="0.3">
      <c r="A17" s="41" t="s">
        <v>233</v>
      </c>
      <c r="B17" s="41" t="s">
        <v>247</v>
      </c>
      <c r="C17" s="67" t="s">
        <v>248</v>
      </c>
      <c r="D17" s="67" t="s">
        <v>257</v>
      </c>
    </row>
    <row r="18" spans="1:4" ht="18.75" x14ac:dyDescent="0.3">
      <c r="A18" s="54" t="s">
        <v>234</v>
      </c>
      <c r="B18" s="55">
        <f>B19+B20</f>
        <v>300</v>
      </c>
      <c r="C18" s="68">
        <f>C19+C20</f>
        <v>0</v>
      </c>
      <c r="D18" s="69">
        <f>D19+D20</f>
        <v>300</v>
      </c>
    </row>
    <row r="19" spans="1:4" ht="37.5" x14ac:dyDescent="0.3">
      <c r="A19" s="58" t="s">
        <v>235</v>
      </c>
      <c r="B19" s="59">
        <f>C19+D19</f>
        <v>300</v>
      </c>
      <c r="C19" s="70">
        <f>3049.7-3049.7</f>
        <v>0</v>
      </c>
      <c r="D19" s="71">
        <v>300</v>
      </c>
    </row>
    <row r="20" spans="1:4" ht="18.75" x14ac:dyDescent="0.3">
      <c r="A20" s="63"/>
      <c r="B20" s="64"/>
      <c r="C20" s="72"/>
      <c r="D20" s="73"/>
    </row>
    <row r="21" spans="1:4" x14ac:dyDescent="0.25">
      <c r="A21" s="43"/>
      <c r="B21" s="48"/>
    </row>
    <row r="22" spans="1:4" x14ac:dyDescent="0.25">
      <c r="A22" s="43"/>
      <c r="B22" s="48"/>
    </row>
    <row r="23" spans="1:4" x14ac:dyDescent="0.25">
      <c r="A23" s="43"/>
    </row>
    <row r="24" spans="1:4" x14ac:dyDescent="0.25">
      <c r="A24" s="43"/>
    </row>
    <row r="25" spans="1:4" ht="18.75" x14ac:dyDescent="0.25">
      <c r="A25" s="74"/>
    </row>
    <row r="26" spans="1:4" x14ac:dyDescent="0.25">
      <c r="A26" s="43"/>
    </row>
    <row r="27" spans="1:4" x14ac:dyDescent="0.25">
      <c r="A27" s="43"/>
    </row>
    <row r="28" spans="1:4" x14ac:dyDescent="0.25">
      <c r="A28" s="43"/>
    </row>
    <row r="29" spans="1:4" x14ac:dyDescent="0.25">
      <c r="A29" s="44"/>
    </row>
    <row r="30" spans="1:4" x14ac:dyDescent="0.25">
      <c r="A30" s="44"/>
    </row>
    <row r="31" spans="1:4" x14ac:dyDescent="0.25">
      <c r="A31" s="43"/>
    </row>
    <row r="32" spans="1:4" x14ac:dyDescent="0.25">
      <c r="A32" s="43"/>
    </row>
    <row r="33" spans="1:1" x14ac:dyDescent="0.25">
      <c r="A33" s="44"/>
    </row>
    <row r="34" spans="1:1" x14ac:dyDescent="0.25">
      <c r="A34" s="44"/>
    </row>
    <row r="35" spans="1:1" x14ac:dyDescent="0.25">
      <c r="A35" s="44"/>
    </row>
    <row r="36" spans="1:1" x14ac:dyDescent="0.25">
      <c r="A36" s="44"/>
    </row>
    <row r="37" spans="1:1" x14ac:dyDescent="0.25">
      <c r="A37" s="44"/>
    </row>
    <row r="38" spans="1:1" x14ac:dyDescent="0.25">
      <c r="A38" s="44"/>
    </row>
    <row r="39" spans="1:1" x14ac:dyDescent="0.25">
      <c r="A39" s="44"/>
    </row>
    <row r="40" spans="1:1" x14ac:dyDescent="0.25">
      <c r="A40" s="45"/>
    </row>
    <row r="41" spans="1:1" x14ac:dyDescent="0.25">
      <c r="A41" s="42"/>
    </row>
  </sheetData>
  <mergeCells count="13">
    <mergeCell ref="A15:D15"/>
    <mergeCell ref="A16:D16"/>
    <mergeCell ref="A7:D7"/>
    <mergeCell ref="A8:D8"/>
    <mergeCell ref="A9:D9"/>
    <mergeCell ref="A10:D10"/>
    <mergeCell ref="B12:D12"/>
    <mergeCell ref="A13:B13"/>
    <mergeCell ref="A1:D1"/>
    <mergeCell ref="A2:D2"/>
    <mergeCell ref="A3:D3"/>
    <mergeCell ref="A4:D4"/>
    <mergeCell ref="A14:D1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H17" sqref="H17"/>
    </sheetView>
  </sheetViews>
  <sheetFormatPr defaultRowHeight="15.75" x14ac:dyDescent="0.25"/>
  <cols>
    <col min="1" max="1" width="33" style="40" customWidth="1"/>
    <col min="2" max="2" width="20.7109375" style="38" customWidth="1"/>
    <col min="3" max="3" width="14.140625" style="38" customWidth="1"/>
    <col min="4" max="4" width="18" style="38" customWidth="1"/>
    <col min="5" max="256" width="9.140625" style="38"/>
    <col min="257" max="257" width="33" style="38" customWidth="1"/>
    <col min="258" max="258" width="20.7109375" style="38" customWidth="1"/>
    <col min="259" max="259" width="14.140625" style="38" customWidth="1"/>
    <col min="260" max="260" width="18" style="38" customWidth="1"/>
    <col min="261" max="512" width="9.140625" style="38"/>
    <col min="513" max="513" width="33" style="38" customWidth="1"/>
    <col min="514" max="514" width="20.7109375" style="38" customWidth="1"/>
    <col min="515" max="515" width="14.140625" style="38" customWidth="1"/>
    <col min="516" max="516" width="18" style="38" customWidth="1"/>
    <col min="517" max="768" width="9.140625" style="38"/>
    <col min="769" max="769" width="33" style="38" customWidth="1"/>
    <col min="770" max="770" width="20.7109375" style="38" customWidth="1"/>
    <col min="771" max="771" width="14.140625" style="38" customWidth="1"/>
    <col min="772" max="772" width="18" style="38" customWidth="1"/>
    <col min="773" max="1024" width="9.140625" style="38"/>
    <col min="1025" max="1025" width="33" style="38" customWidth="1"/>
    <col min="1026" max="1026" width="20.7109375" style="38" customWidth="1"/>
    <col min="1027" max="1027" width="14.140625" style="38" customWidth="1"/>
    <col min="1028" max="1028" width="18" style="38" customWidth="1"/>
    <col min="1029" max="1280" width="9.140625" style="38"/>
    <col min="1281" max="1281" width="33" style="38" customWidth="1"/>
    <col min="1282" max="1282" width="20.7109375" style="38" customWidth="1"/>
    <col min="1283" max="1283" width="14.140625" style="38" customWidth="1"/>
    <col min="1284" max="1284" width="18" style="38" customWidth="1"/>
    <col min="1285" max="1536" width="9.140625" style="38"/>
    <col min="1537" max="1537" width="33" style="38" customWidth="1"/>
    <col min="1538" max="1538" width="20.7109375" style="38" customWidth="1"/>
    <col min="1539" max="1539" width="14.140625" style="38" customWidth="1"/>
    <col min="1540" max="1540" width="18" style="38" customWidth="1"/>
    <col min="1541" max="1792" width="9.140625" style="38"/>
    <col min="1793" max="1793" width="33" style="38" customWidth="1"/>
    <col min="1794" max="1794" width="20.7109375" style="38" customWidth="1"/>
    <col min="1795" max="1795" width="14.140625" style="38" customWidth="1"/>
    <col min="1796" max="1796" width="18" style="38" customWidth="1"/>
    <col min="1797" max="2048" width="9.140625" style="38"/>
    <col min="2049" max="2049" width="33" style="38" customWidth="1"/>
    <col min="2050" max="2050" width="20.7109375" style="38" customWidth="1"/>
    <col min="2051" max="2051" width="14.140625" style="38" customWidth="1"/>
    <col min="2052" max="2052" width="18" style="38" customWidth="1"/>
    <col min="2053" max="2304" width="9.140625" style="38"/>
    <col min="2305" max="2305" width="33" style="38" customWidth="1"/>
    <col min="2306" max="2306" width="20.7109375" style="38" customWidth="1"/>
    <col min="2307" max="2307" width="14.140625" style="38" customWidth="1"/>
    <col min="2308" max="2308" width="18" style="38" customWidth="1"/>
    <col min="2309" max="2560" width="9.140625" style="38"/>
    <col min="2561" max="2561" width="33" style="38" customWidth="1"/>
    <col min="2562" max="2562" width="20.7109375" style="38" customWidth="1"/>
    <col min="2563" max="2563" width="14.140625" style="38" customWidth="1"/>
    <col min="2564" max="2564" width="18" style="38" customWidth="1"/>
    <col min="2565" max="2816" width="9.140625" style="38"/>
    <col min="2817" max="2817" width="33" style="38" customWidth="1"/>
    <col min="2818" max="2818" width="20.7109375" style="38" customWidth="1"/>
    <col min="2819" max="2819" width="14.140625" style="38" customWidth="1"/>
    <col min="2820" max="2820" width="18" style="38" customWidth="1"/>
    <col min="2821" max="3072" width="9.140625" style="38"/>
    <col min="3073" max="3073" width="33" style="38" customWidth="1"/>
    <col min="3074" max="3074" width="20.7109375" style="38" customWidth="1"/>
    <col min="3075" max="3075" width="14.140625" style="38" customWidth="1"/>
    <col min="3076" max="3076" width="18" style="38" customWidth="1"/>
    <col min="3077" max="3328" width="9.140625" style="38"/>
    <col min="3329" max="3329" width="33" style="38" customWidth="1"/>
    <col min="3330" max="3330" width="20.7109375" style="38" customWidth="1"/>
    <col min="3331" max="3331" width="14.140625" style="38" customWidth="1"/>
    <col min="3332" max="3332" width="18" style="38" customWidth="1"/>
    <col min="3333" max="3584" width="9.140625" style="38"/>
    <col min="3585" max="3585" width="33" style="38" customWidth="1"/>
    <col min="3586" max="3586" width="20.7109375" style="38" customWidth="1"/>
    <col min="3587" max="3587" width="14.140625" style="38" customWidth="1"/>
    <col min="3588" max="3588" width="18" style="38" customWidth="1"/>
    <col min="3589" max="3840" width="9.140625" style="38"/>
    <col min="3841" max="3841" width="33" style="38" customWidth="1"/>
    <col min="3842" max="3842" width="20.7109375" style="38" customWidth="1"/>
    <col min="3843" max="3843" width="14.140625" style="38" customWidth="1"/>
    <col min="3844" max="3844" width="18" style="38" customWidth="1"/>
    <col min="3845" max="4096" width="9.140625" style="38"/>
    <col min="4097" max="4097" width="33" style="38" customWidth="1"/>
    <col min="4098" max="4098" width="20.7109375" style="38" customWidth="1"/>
    <col min="4099" max="4099" width="14.140625" style="38" customWidth="1"/>
    <col min="4100" max="4100" width="18" style="38" customWidth="1"/>
    <col min="4101" max="4352" width="9.140625" style="38"/>
    <col min="4353" max="4353" width="33" style="38" customWidth="1"/>
    <col min="4354" max="4354" width="20.7109375" style="38" customWidth="1"/>
    <col min="4355" max="4355" width="14.140625" style="38" customWidth="1"/>
    <col min="4356" max="4356" width="18" style="38" customWidth="1"/>
    <col min="4357" max="4608" width="9.140625" style="38"/>
    <col min="4609" max="4609" width="33" style="38" customWidth="1"/>
    <col min="4610" max="4610" width="20.7109375" style="38" customWidth="1"/>
    <col min="4611" max="4611" width="14.140625" style="38" customWidth="1"/>
    <col min="4612" max="4612" width="18" style="38" customWidth="1"/>
    <col min="4613" max="4864" width="9.140625" style="38"/>
    <col min="4865" max="4865" width="33" style="38" customWidth="1"/>
    <col min="4866" max="4866" width="20.7109375" style="38" customWidth="1"/>
    <col min="4867" max="4867" width="14.140625" style="38" customWidth="1"/>
    <col min="4868" max="4868" width="18" style="38" customWidth="1"/>
    <col min="4869" max="5120" width="9.140625" style="38"/>
    <col min="5121" max="5121" width="33" style="38" customWidth="1"/>
    <col min="5122" max="5122" width="20.7109375" style="38" customWidth="1"/>
    <col min="5123" max="5123" width="14.140625" style="38" customWidth="1"/>
    <col min="5124" max="5124" width="18" style="38" customWidth="1"/>
    <col min="5125" max="5376" width="9.140625" style="38"/>
    <col min="5377" max="5377" width="33" style="38" customWidth="1"/>
    <col min="5378" max="5378" width="20.7109375" style="38" customWidth="1"/>
    <col min="5379" max="5379" width="14.140625" style="38" customWidth="1"/>
    <col min="5380" max="5380" width="18" style="38" customWidth="1"/>
    <col min="5381" max="5632" width="9.140625" style="38"/>
    <col min="5633" max="5633" width="33" style="38" customWidth="1"/>
    <col min="5634" max="5634" width="20.7109375" style="38" customWidth="1"/>
    <col min="5635" max="5635" width="14.140625" style="38" customWidth="1"/>
    <col min="5636" max="5636" width="18" style="38" customWidth="1"/>
    <col min="5637" max="5888" width="9.140625" style="38"/>
    <col min="5889" max="5889" width="33" style="38" customWidth="1"/>
    <col min="5890" max="5890" width="20.7109375" style="38" customWidth="1"/>
    <col min="5891" max="5891" width="14.140625" style="38" customWidth="1"/>
    <col min="5892" max="5892" width="18" style="38" customWidth="1"/>
    <col min="5893" max="6144" width="9.140625" style="38"/>
    <col min="6145" max="6145" width="33" style="38" customWidth="1"/>
    <col min="6146" max="6146" width="20.7109375" style="38" customWidth="1"/>
    <col min="6147" max="6147" width="14.140625" style="38" customWidth="1"/>
    <col min="6148" max="6148" width="18" style="38" customWidth="1"/>
    <col min="6149" max="6400" width="9.140625" style="38"/>
    <col min="6401" max="6401" width="33" style="38" customWidth="1"/>
    <col min="6402" max="6402" width="20.7109375" style="38" customWidth="1"/>
    <col min="6403" max="6403" width="14.140625" style="38" customWidth="1"/>
    <col min="6404" max="6404" width="18" style="38" customWidth="1"/>
    <col min="6405" max="6656" width="9.140625" style="38"/>
    <col min="6657" max="6657" width="33" style="38" customWidth="1"/>
    <col min="6658" max="6658" width="20.7109375" style="38" customWidth="1"/>
    <col min="6659" max="6659" width="14.140625" style="38" customWidth="1"/>
    <col min="6660" max="6660" width="18" style="38" customWidth="1"/>
    <col min="6661" max="6912" width="9.140625" style="38"/>
    <col min="6913" max="6913" width="33" style="38" customWidth="1"/>
    <col min="6914" max="6914" width="20.7109375" style="38" customWidth="1"/>
    <col min="6915" max="6915" width="14.140625" style="38" customWidth="1"/>
    <col min="6916" max="6916" width="18" style="38" customWidth="1"/>
    <col min="6917" max="7168" width="9.140625" style="38"/>
    <col min="7169" max="7169" width="33" style="38" customWidth="1"/>
    <col min="7170" max="7170" width="20.7109375" style="38" customWidth="1"/>
    <col min="7171" max="7171" width="14.140625" style="38" customWidth="1"/>
    <col min="7172" max="7172" width="18" style="38" customWidth="1"/>
    <col min="7173" max="7424" width="9.140625" style="38"/>
    <col min="7425" max="7425" width="33" style="38" customWidth="1"/>
    <col min="7426" max="7426" width="20.7109375" style="38" customWidth="1"/>
    <col min="7427" max="7427" width="14.140625" style="38" customWidth="1"/>
    <col min="7428" max="7428" width="18" style="38" customWidth="1"/>
    <col min="7429" max="7680" width="9.140625" style="38"/>
    <col min="7681" max="7681" width="33" style="38" customWidth="1"/>
    <col min="7682" max="7682" width="20.7109375" style="38" customWidth="1"/>
    <col min="7683" max="7683" width="14.140625" style="38" customWidth="1"/>
    <col min="7684" max="7684" width="18" style="38" customWidth="1"/>
    <col min="7685" max="7936" width="9.140625" style="38"/>
    <col min="7937" max="7937" width="33" style="38" customWidth="1"/>
    <col min="7938" max="7938" width="20.7109375" style="38" customWidth="1"/>
    <col min="7939" max="7939" width="14.140625" style="38" customWidth="1"/>
    <col min="7940" max="7940" width="18" style="38" customWidth="1"/>
    <col min="7941" max="8192" width="9.140625" style="38"/>
    <col min="8193" max="8193" width="33" style="38" customWidth="1"/>
    <col min="8194" max="8194" width="20.7109375" style="38" customWidth="1"/>
    <col min="8195" max="8195" width="14.140625" style="38" customWidth="1"/>
    <col min="8196" max="8196" width="18" style="38" customWidth="1"/>
    <col min="8197" max="8448" width="9.140625" style="38"/>
    <col min="8449" max="8449" width="33" style="38" customWidth="1"/>
    <col min="8450" max="8450" width="20.7109375" style="38" customWidth="1"/>
    <col min="8451" max="8451" width="14.140625" style="38" customWidth="1"/>
    <col min="8452" max="8452" width="18" style="38" customWidth="1"/>
    <col min="8453" max="8704" width="9.140625" style="38"/>
    <col min="8705" max="8705" width="33" style="38" customWidth="1"/>
    <col min="8706" max="8706" width="20.7109375" style="38" customWidth="1"/>
    <col min="8707" max="8707" width="14.140625" style="38" customWidth="1"/>
    <col min="8708" max="8708" width="18" style="38" customWidth="1"/>
    <col min="8709" max="8960" width="9.140625" style="38"/>
    <col min="8961" max="8961" width="33" style="38" customWidth="1"/>
    <col min="8962" max="8962" width="20.7109375" style="38" customWidth="1"/>
    <col min="8963" max="8963" width="14.140625" style="38" customWidth="1"/>
    <col min="8964" max="8964" width="18" style="38" customWidth="1"/>
    <col min="8965" max="9216" width="9.140625" style="38"/>
    <col min="9217" max="9217" width="33" style="38" customWidth="1"/>
    <col min="9218" max="9218" width="20.7109375" style="38" customWidth="1"/>
    <col min="9219" max="9219" width="14.140625" style="38" customWidth="1"/>
    <col min="9220" max="9220" width="18" style="38" customWidth="1"/>
    <col min="9221" max="9472" width="9.140625" style="38"/>
    <col min="9473" max="9473" width="33" style="38" customWidth="1"/>
    <col min="9474" max="9474" width="20.7109375" style="38" customWidth="1"/>
    <col min="9475" max="9475" width="14.140625" style="38" customWidth="1"/>
    <col min="9476" max="9476" width="18" style="38" customWidth="1"/>
    <col min="9477" max="9728" width="9.140625" style="38"/>
    <col min="9729" max="9729" width="33" style="38" customWidth="1"/>
    <col min="9730" max="9730" width="20.7109375" style="38" customWidth="1"/>
    <col min="9731" max="9731" width="14.140625" style="38" customWidth="1"/>
    <col min="9732" max="9732" width="18" style="38" customWidth="1"/>
    <col min="9733" max="9984" width="9.140625" style="38"/>
    <col min="9985" max="9985" width="33" style="38" customWidth="1"/>
    <col min="9986" max="9986" width="20.7109375" style="38" customWidth="1"/>
    <col min="9987" max="9987" width="14.140625" style="38" customWidth="1"/>
    <col min="9988" max="9988" width="18" style="38" customWidth="1"/>
    <col min="9989" max="10240" width="9.140625" style="38"/>
    <col min="10241" max="10241" width="33" style="38" customWidth="1"/>
    <col min="10242" max="10242" width="20.7109375" style="38" customWidth="1"/>
    <col min="10243" max="10243" width="14.140625" style="38" customWidth="1"/>
    <col min="10244" max="10244" width="18" style="38" customWidth="1"/>
    <col min="10245" max="10496" width="9.140625" style="38"/>
    <col min="10497" max="10497" width="33" style="38" customWidth="1"/>
    <col min="10498" max="10498" width="20.7109375" style="38" customWidth="1"/>
    <col min="10499" max="10499" width="14.140625" style="38" customWidth="1"/>
    <col min="10500" max="10500" width="18" style="38" customWidth="1"/>
    <col min="10501" max="10752" width="9.140625" style="38"/>
    <col min="10753" max="10753" width="33" style="38" customWidth="1"/>
    <col min="10754" max="10754" width="20.7109375" style="38" customWidth="1"/>
    <col min="10755" max="10755" width="14.140625" style="38" customWidth="1"/>
    <col min="10756" max="10756" width="18" style="38" customWidth="1"/>
    <col min="10757" max="11008" width="9.140625" style="38"/>
    <col min="11009" max="11009" width="33" style="38" customWidth="1"/>
    <col min="11010" max="11010" width="20.7109375" style="38" customWidth="1"/>
    <col min="11011" max="11011" width="14.140625" style="38" customWidth="1"/>
    <col min="11012" max="11012" width="18" style="38" customWidth="1"/>
    <col min="11013" max="11264" width="9.140625" style="38"/>
    <col min="11265" max="11265" width="33" style="38" customWidth="1"/>
    <col min="11266" max="11266" width="20.7109375" style="38" customWidth="1"/>
    <col min="11267" max="11267" width="14.140625" style="38" customWidth="1"/>
    <col min="11268" max="11268" width="18" style="38" customWidth="1"/>
    <col min="11269" max="11520" width="9.140625" style="38"/>
    <col min="11521" max="11521" width="33" style="38" customWidth="1"/>
    <col min="11522" max="11522" width="20.7109375" style="38" customWidth="1"/>
    <col min="11523" max="11523" width="14.140625" style="38" customWidth="1"/>
    <col min="11524" max="11524" width="18" style="38" customWidth="1"/>
    <col min="11525" max="11776" width="9.140625" style="38"/>
    <col min="11777" max="11777" width="33" style="38" customWidth="1"/>
    <col min="11778" max="11778" width="20.7109375" style="38" customWidth="1"/>
    <col min="11779" max="11779" width="14.140625" style="38" customWidth="1"/>
    <col min="11780" max="11780" width="18" style="38" customWidth="1"/>
    <col min="11781" max="12032" width="9.140625" style="38"/>
    <col min="12033" max="12033" width="33" style="38" customWidth="1"/>
    <col min="12034" max="12034" width="20.7109375" style="38" customWidth="1"/>
    <col min="12035" max="12035" width="14.140625" style="38" customWidth="1"/>
    <col min="12036" max="12036" width="18" style="38" customWidth="1"/>
    <col min="12037" max="12288" width="9.140625" style="38"/>
    <col min="12289" max="12289" width="33" style="38" customWidth="1"/>
    <col min="12290" max="12290" width="20.7109375" style="38" customWidth="1"/>
    <col min="12291" max="12291" width="14.140625" style="38" customWidth="1"/>
    <col min="12292" max="12292" width="18" style="38" customWidth="1"/>
    <col min="12293" max="12544" width="9.140625" style="38"/>
    <col min="12545" max="12545" width="33" style="38" customWidth="1"/>
    <col min="12546" max="12546" width="20.7109375" style="38" customWidth="1"/>
    <col min="12547" max="12547" width="14.140625" style="38" customWidth="1"/>
    <col min="12548" max="12548" width="18" style="38" customWidth="1"/>
    <col min="12549" max="12800" width="9.140625" style="38"/>
    <col min="12801" max="12801" width="33" style="38" customWidth="1"/>
    <col min="12802" max="12802" width="20.7109375" style="38" customWidth="1"/>
    <col min="12803" max="12803" width="14.140625" style="38" customWidth="1"/>
    <col min="12804" max="12804" width="18" style="38" customWidth="1"/>
    <col min="12805" max="13056" width="9.140625" style="38"/>
    <col min="13057" max="13057" width="33" style="38" customWidth="1"/>
    <col min="13058" max="13058" width="20.7109375" style="38" customWidth="1"/>
    <col min="13059" max="13059" width="14.140625" style="38" customWidth="1"/>
    <col min="13060" max="13060" width="18" style="38" customWidth="1"/>
    <col min="13061" max="13312" width="9.140625" style="38"/>
    <col min="13313" max="13313" width="33" style="38" customWidth="1"/>
    <col min="13314" max="13314" width="20.7109375" style="38" customWidth="1"/>
    <col min="13315" max="13315" width="14.140625" style="38" customWidth="1"/>
    <col min="13316" max="13316" width="18" style="38" customWidth="1"/>
    <col min="13317" max="13568" width="9.140625" style="38"/>
    <col min="13569" max="13569" width="33" style="38" customWidth="1"/>
    <col min="13570" max="13570" width="20.7109375" style="38" customWidth="1"/>
    <col min="13571" max="13571" width="14.140625" style="38" customWidth="1"/>
    <col min="13572" max="13572" width="18" style="38" customWidth="1"/>
    <col min="13573" max="13824" width="9.140625" style="38"/>
    <col min="13825" max="13825" width="33" style="38" customWidth="1"/>
    <col min="13826" max="13826" width="20.7109375" style="38" customWidth="1"/>
    <col min="13827" max="13827" width="14.140625" style="38" customWidth="1"/>
    <col min="13828" max="13828" width="18" style="38" customWidth="1"/>
    <col min="13829" max="14080" width="9.140625" style="38"/>
    <col min="14081" max="14081" width="33" style="38" customWidth="1"/>
    <col min="14082" max="14082" width="20.7109375" style="38" customWidth="1"/>
    <col min="14083" max="14083" width="14.140625" style="38" customWidth="1"/>
    <col min="14084" max="14084" width="18" style="38" customWidth="1"/>
    <col min="14085" max="14336" width="9.140625" style="38"/>
    <col min="14337" max="14337" width="33" style="38" customWidth="1"/>
    <col min="14338" max="14338" width="20.7109375" style="38" customWidth="1"/>
    <col min="14339" max="14339" width="14.140625" style="38" customWidth="1"/>
    <col min="14340" max="14340" width="18" style="38" customWidth="1"/>
    <col min="14341" max="14592" width="9.140625" style="38"/>
    <col min="14593" max="14593" width="33" style="38" customWidth="1"/>
    <col min="14594" max="14594" width="20.7109375" style="38" customWidth="1"/>
    <col min="14595" max="14595" width="14.140625" style="38" customWidth="1"/>
    <col min="14596" max="14596" width="18" style="38" customWidth="1"/>
    <col min="14597" max="14848" width="9.140625" style="38"/>
    <col min="14849" max="14849" width="33" style="38" customWidth="1"/>
    <col min="14850" max="14850" width="20.7109375" style="38" customWidth="1"/>
    <col min="14851" max="14851" width="14.140625" style="38" customWidth="1"/>
    <col min="14852" max="14852" width="18" style="38" customWidth="1"/>
    <col min="14853" max="15104" width="9.140625" style="38"/>
    <col min="15105" max="15105" width="33" style="38" customWidth="1"/>
    <col min="15106" max="15106" width="20.7109375" style="38" customWidth="1"/>
    <col min="15107" max="15107" width="14.140625" style="38" customWidth="1"/>
    <col min="15108" max="15108" width="18" style="38" customWidth="1"/>
    <col min="15109" max="15360" width="9.140625" style="38"/>
    <col min="15361" max="15361" width="33" style="38" customWidth="1"/>
    <col min="15362" max="15362" width="20.7109375" style="38" customWidth="1"/>
    <col min="15363" max="15363" width="14.140625" style="38" customWidth="1"/>
    <col min="15364" max="15364" width="18" style="38" customWidth="1"/>
    <col min="15365" max="15616" width="9.140625" style="38"/>
    <col min="15617" max="15617" width="33" style="38" customWidth="1"/>
    <col min="15618" max="15618" width="20.7109375" style="38" customWidth="1"/>
    <col min="15619" max="15619" width="14.140625" style="38" customWidth="1"/>
    <col min="15620" max="15620" width="18" style="38" customWidth="1"/>
    <col min="15621" max="15872" width="9.140625" style="38"/>
    <col min="15873" max="15873" width="33" style="38" customWidth="1"/>
    <col min="15874" max="15874" width="20.7109375" style="38" customWidth="1"/>
    <col min="15875" max="15875" width="14.140625" style="38" customWidth="1"/>
    <col min="15876" max="15876" width="18" style="38" customWidth="1"/>
    <col min="15877" max="16128" width="9.140625" style="38"/>
    <col min="16129" max="16129" width="33" style="38" customWidth="1"/>
    <col min="16130" max="16130" width="20.7109375" style="38" customWidth="1"/>
    <col min="16131" max="16131" width="14.140625" style="38" customWidth="1"/>
    <col min="16132" max="16132" width="18" style="38" customWidth="1"/>
    <col min="16133" max="16384" width="9.140625" style="38"/>
  </cols>
  <sheetData>
    <row r="1" spans="1:4" ht="18.75" x14ac:dyDescent="0.3">
      <c r="A1" s="201" t="s">
        <v>286</v>
      </c>
      <c r="B1" s="205"/>
      <c r="C1" s="200"/>
      <c r="D1" s="200"/>
    </row>
    <row r="2" spans="1:4" ht="18.75" x14ac:dyDescent="0.3">
      <c r="A2" s="201" t="s">
        <v>232</v>
      </c>
      <c r="B2" s="205"/>
      <c r="C2" s="200"/>
      <c r="D2" s="200"/>
    </row>
    <row r="3" spans="1:4" ht="18.75" x14ac:dyDescent="0.3">
      <c r="A3" s="201" t="s">
        <v>5</v>
      </c>
      <c r="B3" s="205"/>
      <c r="C3" s="200"/>
      <c r="D3" s="200"/>
    </row>
    <row r="4" spans="1:4" ht="18.75" x14ac:dyDescent="0.3">
      <c r="A4" s="201" t="s">
        <v>794</v>
      </c>
      <c r="B4" s="205"/>
      <c r="C4" s="200"/>
      <c r="D4" s="200"/>
    </row>
    <row r="7" spans="1:4" ht="18.75" x14ac:dyDescent="0.3">
      <c r="A7" s="201" t="s">
        <v>242</v>
      </c>
      <c r="B7" s="205"/>
      <c r="C7" s="200"/>
      <c r="D7" s="200"/>
    </row>
    <row r="8" spans="1:4" ht="18.75" x14ac:dyDescent="0.3">
      <c r="A8" s="201" t="s">
        <v>232</v>
      </c>
      <c r="B8" s="205"/>
      <c r="C8" s="200"/>
      <c r="D8" s="200"/>
    </row>
    <row r="9" spans="1:4" ht="18.75" x14ac:dyDescent="0.3">
      <c r="A9" s="201" t="s">
        <v>5</v>
      </c>
      <c r="B9" s="205"/>
      <c r="C9" s="200"/>
      <c r="D9" s="200"/>
    </row>
    <row r="10" spans="1:4" ht="18.75" x14ac:dyDescent="0.3">
      <c r="A10" s="201" t="s">
        <v>260</v>
      </c>
      <c r="B10" s="205"/>
      <c r="C10" s="200"/>
      <c r="D10" s="200"/>
    </row>
    <row r="11" spans="1:4" ht="18.75" x14ac:dyDescent="0.3">
      <c r="A11" s="46"/>
      <c r="B11" s="49"/>
    </row>
    <row r="12" spans="1:4" ht="18.75" x14ac:dyDescent="0.3">
      <c r="A12" s="87"/>
      <c r="B12" s="201" t="s">
        <v>276</v>
      </c>
      <c r="C12" s="212"/>
      <c r="D12" s="212"/>
    </row>
    <row r="13" spans="1:4" ht="18.75" x14ac:dyDescent="0.3">
      <c r="A13" s="165"/>
      <c r="B13" s="165"/>
    </row>
    <row r="14" spans="1:4" ht="18.75" x14ac:dyDescent="0.3">
      <c r="A14" s="204" t="s">
        <v>255</v>
      </c>
      <c r="B14" s="204"/>
      <c r="C14" s="204"/>
      <c r="D14" s="204"/>
    </row>
    <row r="15" spans="1:4" ht="83.25" customHeight="1" x14ac:dyDescent="0.3">
      <c r="A15" s="199" t="s">
        <v>277</v>
      </c>
      <c r="B15" s="199"/>
      <c r="C15" s="199"/>
      <c r="D15" s="199"/>
    </row>
    <row r="16" spans="1:4" ht="18.75" x14ac:dyDescent="0.3">
      <c r="A16" s="199"/>
      <c r="B16" s="199"/>
      <c r="C16" s="199"/>
      <c r="D16" s="199"/>
    </row>
    <row r="17" spans="1:4" ht="112.5" x14ac:dyDescent="0.3">
      <c r="A17" s="41" t="s">
        <v>233</v>
      </c>
      <c r="B17" s="41" t="s">
        <v>247</v>
      </c>
      <c r="C17" s="67" t="s">
        <v>248</v>
      </c>
      <c r="D17" s="67" t="s">
        <v>257</v>
      </c>
    </row>
    <row r="18" spans="1:4" ht="18.75" x14ac:dyDescent="0.3">
      <c r="A18" s="54" t="s">
        <v>234</v>
      </c>
      <c r="B18" s="55">
        <f>B19+B20</f>
        <v>77.141999999999996</v>
      </c>
      <c r="C18" s="68">
        <f>C19+C20</f>
        <v>0</v>
      </c>
      <c r="D18" s="69">
        <f>D19+D20</f>
        <v>77.141999999999996</v>
      </c>
    </row>
    <row r="19" spans="1:4" ht="37.5" x14ac:dyDescent="0.3">
      <c r="A19" s="58" t="s">
        <v>235</v>
      </c>
      <c r="B19" s="59">
        <f>C19+D19</f>
        <v>77.141999999999996</v>
      </c>
      <c r="C19" s="70">
        <f>3049.7-3049.7</f>
        <v>0</v>
      </c>
      <c r="D19" s="71">
        <v>77.141999999999996</v>
      </c>
    </row>
    <row r="20" spans="1:4" ht="18.75" x14ac:dyDescent="0.3">
      <c r="A20" s="63"/>
      <c r="B20" s="64"/>
      <c r="C20" s="72"/>
      <c r="D20" s="73"/>
    </row>
    <row r="21" spans="1:4" x14ac:dyDescent="0.25">
      <c r="A21" s="43"/>
      <c r="B21" s="48"/>
    </row>
    <row r="22" spans="1:4" x14ac:dyDescent="0.25">
      <c r="A22" s="43"/>
      <c r="B22" s="48"/>
    </row>
    <row r="23" spans="1:4" x14ac:dyDescent="0.25">
      <c r="A23" s="43"/>
    </row>
    <row r="24" spans="1:4" x14ac:dyDescent="0.25">
      <c r="A24" s="43"/>
    </row>
    <row r="25" spans="1:4" ht="18.75" x14ac:dyDescent="0.25">
      <c r="A25" s="74"/>
    </row>
    <row r="26" spans="1:4" x14ac:dyDescent="0.25">
      <c r="A26" s="43"/>
    </row>
    <row r="27" spans="1:4" x14ac:dyDescent="0.25">
      <c r="A27" s="43"/>
    </row>
    <row r="28" spans="1:4" x14ac:dyDescent="0.25">
      <c r="A28" s="43"/>
    </row>
    <row r="29" spans="1:4" x14ac:dyDescent="0.25">
      <c r="A29" s="44"/>
    </row>
    <row r="30" spans="1:4" x14ac:dyDescent="0.25">
      <c r="A30" s="44"/>
    </row>
    <row r="31" spans="1:4" x14ac:dyDescent="0.25">
      <c r="A31" s="43"/>
    </row>
    <row r="32" spans="1:4" x14ac:dyDescent="0.25">
      <c r="A32" s="43"/>
    </row>
    <row r="33" spans="1:1" x14ac:dyDescent="0.25">
      <c r="A33" s="44"/>
    </row>
    <row r="34" spans="1:1" x14ac:dyDescent="0.25">
      <c r="A34" s="44"/>
    </row>
    <row r="35" spans="1:1" x14ac:dyDescent="0.25">
      <c r="A35" s="44"/>
    </row>
    <row r="36" spans="1:1" x14ac:dyDescent="0.25">
      <c r="A36" s="44"/>
    </row>
    <row r="37" spans="1:1" x14ac:dyDescent="0.25">
      <c r="A37" s="44"/>
    </row>
    <row r="38" spans="1:1" x14ac:dyDescent="0.25">
      <c r="A38" s="44"/>
    </row>
    <row r="39" spans="1:1" x14ac:dyDescent="0.25">
      <c r="A39" s="44"/>
    </row>
    <row r="40" spans="1:1" x14ac:dyDescent="0.25">
      <c r="A40" s="45"/>
    </row>
    <row r="41" spans="1:1" x14ac:dyDescent="0.25">
      <c r="A41" s="42"/>
    </row>
  </sheetData>
  <mergeCells count="13">
    <mergeCell ref="A15:D15"/>
    <mergeCell ref="A16:D16"/>
    <mergeCell ref="A7:D7"/>
    <mergeCell ref="A8:D8"/>
    <mergeCell ref="A9:D9"/>
    <mergeCell ref="A10:D10"/>
    <mergeCell ref="B12:D12"/>
    <mergeCell ref="A13:B13"/>
    <mergeCell ref="A1:D1"/>
    <mergeCell ref="A2:D2"/>
    <mergeCell ref="A3:D3"/>
    <mergeCell ref="A4:D4"/>
    <mergeCell ref="A14:D1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Q24" sqref="Q24"/>
    </sheetView>
  </sheetViews>
  <sheetFormatPr defaultRowHeight="15.75" x14ac:dyDescent="0.25"/>
  <cols>
    <col min="1" max="1" width="33" style="40" customWidth="1"/>
    <col min="2" max="2" width="20.7109375" style="38" customWidth="1"/>
    <col min="3" max="3" width="14.140625" style="38" customWidth="1"/>
    <col min="4" max="4" width="18" style="38" customWidth="1"/>
    <col min="5" max="256" width="9.140625" style="38"/>
    <col min="257" max="257" width="33" style="38" customWidth="1"/>
    <col min="258" max="258" width="20.7109375" style="38" customWidth="1"/>
    <col min="259" max="259" width="14.140625" style="38" customWidth="1"/>
    <col min="260" max="260" width="18" style="38" customWidth="1"/>
    <col min="261" max="512" width="9.140625" style="38"/>
    <col min="513" max="513" width="33" style="38" customWidth="1"/>
    <col min="514" max="514" width="20.7109375" style="38" customWidth="1"/>
    <col min="515" max="515" width="14.140625" style="38" customWidth="1"/>
    <col min="516" max="516" width="18" style="38" customWidth="1"/>
    <col min="517" max="768" width="9.140625" style="38"/>
    <col min="769" max="769" width="33" style="38" customWidth="1"/>
    <col min="770" max="770" width="20.7109375" style="38" customWidth="1"/>
    <col min="771" max="771" width="14.140625" style="38" customWidth="1"/>
    <col min="772" max="772" width="18" style="38" customWidth="1"/>
    <col min="773" max="1024" width="9.140625" style="38"/>
    <col min="1025" max="1025" width="33" style="38" customWidth="1"/>
    <col min="1026" max="1026" width="20.7109375" style="38" customWidth="1"/>
    <col min="1027" max="1027" width="14.140625" style="38" customWidth="1"/>
    <col min="1028" max="1028" width="18" style="38" customWidth="1"/>
    <col min="1029" max="1280" width="9.140625" style="38"/>
    <col min="1281" max="1281" width="33" style="38" customWidth="1"/>
    <col min="1282" max="1282" width="20.7109375" style="38" customWidth="1"/>
    <col min="1283" max="1283" width="14.140625" style="38" customWidth="1"/>
    <col min="1284" max="1284" width="18" style="38" customWidth="1"/>
    <col min="1285" max="1536" width="9.140625" style="38"/>
    <col min="1537" max="1537" width="33" style="38" customWidth="1"/>
    <col min="1538" max="1538" width="20.7109375" style="38" customWidth="1"/>
    <col min="1539" max="1539" width="14.140625" style="38" customWidth="1"/>
    <col min="1540" max="1540" width="18" style="38" customWidth="1"/>
    <col min="1541" max="1792" width="9.140625" style="38"/>
    <col min="1793" max="1793" width="33" style="38" customWidth="1"/>
    <col min="1794" max="1794" width="20.7109375" style="38" customWidth="1"/>
    <col min="1795" max="1795" width="14.140625" style="38" customWidth="1"/>
    <col min="1796" max="1796" width="18" style="38" customWidth="1"/>
    <col min="1797" max="2048" width="9.140625" style="38"/>
    <col min="2049" max="2049" width="33" style="38" customWidth="1"/>
    <col min="2050" max="2050" width="20.7109375" style="38" customWidth="1"/>
    <col min="2051" max="2051" width="14.140625" style="38" customWidth="1"/>
    <col min="2052" max="2052" width="18" style="38" customWidth="1"/>
    <col min="2053" max="2304" width="9.140625" style="38"/>
    <col min="2305" max="2305" width="33" style="38" customWidth="1"/>
    <col min="2306" max="2306" width="20.7109375" style="38" customWidth="1"/>
    <col min="2307" max="2307" width="14.140625" style="38" customWidth="1"/>
    <col min="2308" max="2308" width="18" style="38" customWidth="1"/>
    <col min="2309" max="2560" width="9.140625" style="38"/>
    <col min="2561" max="2561" width="33" style="38" customWidth="1"/>
    <col min="2562" max="2562" width="20.7109375" style="38" customWidth="1"/>
    <col min="2563" max="2563" width="14.140625" style="38" customWidth="1"/>
    <col min="2564" max="2564" width="18" style="38" customWidth="1"/>
    <col min="2565" max="2816" width="9.140625" style="38"/>
    <col min="2817" max="2817" width="33" style="38" customWidth="1"/>
    <col min="2818" max="2818" width="20.7109375" style="38" customWidth="1"/>
    <col min="2819" max="2819" width="14.140625" style="38" customWidth="1"/>
    <col min="2820" max="2820" width="18" style="38" customWidth="1"/>
    <col min="2821" max="3072" width="9.140625" style="38"/>
    <col min="3073" max="3073" width="33" style="38" customWidth="1"/>
    <col min="3074" max="3074" width="20.7109375" style="38" customWidth="1"/>
    <col min="3075" max="3075" width="14.140625" style="38" customWidth="1"/>
    <col min="3076" max="3076" width="18" style="38" customWidth="1"/>
    <col min="3077" max="3328" width="9.140625" style="38"/>
    <col min="3329" max="3329" width="33" style="38" customWidth="1"/>
    <col min="3330" max="3330" width="20.7109375" style="38" customWidth="1"/>
    <col min="3331" max="3331" width="14.140625" style="38" customWidth="1"/>
    <col min="3332" max="3332" width="18" style="38" customWidth="1"/>
    <col min="3333" max="3584" width="9.140625" style="38"/>
    <col min="3585" max="3585" width="33" style="38" customWidth="1"/>
    <col min="3586" max="3586" width="20.7109375" style="38" customWidth="1"/>
    <col min="3587" max="3587" width="14.140625" style="38" customWidth="1"/>
    <col min="3588" max="3588" width="18" style="38" customWidth="1"/>
    <col min="3589" max="3840" width="9.140625" style="38"/>
    <col min="3841" max="3841" width="33" style="38" customWidth="1"/>
    <col min="3842" max="3842" width="20.7109375" style="38" customWidth="1"/>
    <col min="3843" max="3843" width="14.140625" style="38" customWidth="1"/>
    <col min="3844" max="3844" width="18" style="38" customWidth="1"/>
    <col min="3845" max="4096" width="9.140625" style="38"/>
    <col min="4097" max="4097" width="33" style="38" customWidth="1"/>
    <col min="4098" max="4098" width="20.7109375" style="38" customWidth="1"/>
    <col min="4099" max="4099" width="14.140625" style="38" customWidth="1"/>
    <col min="4100" max="4100" width="18" style="38" customWidth="1"/>
    <col min="4101" max="4352" width="9.140625" style="38"/>
    <col min="4353" max="4353" width="33" style="38" customWidth="1"/>
    <col min="4354" max="4354" width="20.7109375" style="38" customWidth="1"/>
    <col min="4355" max="4355" width="14.140625" style="38" customWidth="1"/>
    <col min="4356" max="4356" width="18" style="38" customWidth="1"/>
    <col min="4357" max="4608" width="9.140625" style="38"/>
    <col min="4609" max="4609" width="33" style="38" customWidth="1"/>
    <col min="4610" max="4610" width="20.7109375" style="38" customWidth="1"/>
    <col min="4611" max="4611" width="14.140625" style="38" customWidth="1"/>
    <col min="4612" max="4612" width="18" style="38" customWidth="1"/>
    <col min="4613" max="4864" width="9.140625" style="38"/>
    <col min="4865" max="4865" width="33" style="38" customWidth="1"/>
    <col min="4866" max="4866" width="20.7109375" style="38" customWidth="1"/>
    <col min="4867" max="4867" width="14.140625" style="38" customWidth="1"/>
    <col min="4868" max="4868" width="18" style="38" customWidth="1"/>
    <col min="4869" max="5120" width="9.140625" style="38"/>
    <col min="5121" max="5121" width="33" style="38" customWidth="1"/>
    <col min="5122" max="5122" width="20.7109375" style="38" customWidth="1"/>
    <col min="5123" max="5123" width="14.140625" style="38" customWidth="1"/>
    <col min="5124" max="5124" width="18" style="38" customWidth="1"/>
    <col min="5125" max="5376" width="9.140625" style="38"/>
    <col min="5377" max="5377" width="33" style="38" customWidth="1"/>
    <col min="5378" max="5378" width="20.7109375" style="38" customWidth="1"/>
    <col min="5379" max="5379" width="14.140625" style="38" customWidth="1"/>
    <col min="5380" max="5380" width="18" style="38" customWidth="1"/>
    <col min="5381" max="5632" width="9.140625" style="38"/>
    <col min="5633" max="5633" width="33" style="38" customWidth="1"/>
    <col min="5634" max="5634" width="20.7109375" style="38" customWidth="1"/>
    <col min="5635" max="5635" width="14.140625" style="38" customWidth="1"/>
    <col min="5636" max="5636" width="18" style="38" customWidth="1"/>
    <col min="5637" max="5888" width="9.140625" style="38"/>
    <col min="5889" max="5889" width="33" style="38" customWidth="1"/>
    <col min="5890" max="5890" width="20.7109375" style="38" customWidth="1"/>
    <col min="5891" max="5891" width="14.140625" style="38" customWidth="1"/>
    <col min="5892" max="5892" width="18" style="38" customWidth="1"/>
    <col min="5893" max="6144" width="9.140625" style="38"/>
    <col min="6145" max="6145" width="33" style="38" customWidth="1"/>
    <col min="6146" max="6146" width="20.7109375" style="38" customWidth="1"/>
    <col min="6147" max="6147" width="14.140625" style="38" customWidth="1"/>
    <col min="6148" max="6148" width="18" style="38" customWidth="1"/>
    <col min="6149" max="6400" width="9.140625" style="38"/>
    <col min="6401" max="6401" width="33" style="38" customWidth="1"/>
    <col min="6402" max="6402" width="20.7109375" style="38" customWidth="1"/>
    <col min="6403" max="6403" width="14.140625" style="38" customWidth="1"/>
    <col min="6404" max="6404" width="18" style="38" customWidth="1"/>
    <col min="6405" max="6656" width="9.140625" style="38"/>
    <col min="6657" max="6657" width="33" style="38" customWidth="1"/>
    <col min="6658" max="6658" width="20.7109375" style="38" customWidth="1"/>
    <col min="6659" max="6659" width="14.140625" style="38" customWidth="1"/>
    <col min="6660" max="6660" width="18" style="38" customWidth="1"/>
    <col min="6661" max="6912" width="9.140625" style="38"/>
    <col min="6913" max="6913" width="33" style="38" customWidth="1"/>
    <col min="6914" max="6914" width="20.7109375" style="38" customWidth="1"/>
    <col min="6915" max="6915" width="14.140625" style="38" customWidth="1"/>
    <col min="6916" max="6916" width="18" style="38" customWidth="1"/>
    <col min="6917" max="7168" width="9.140625" style="38"/>
    <col min="7169" max="7169" width="33" style="38" customWidth="1"/>
    <col min="7170" max="7170" width="20.7109375" style="38" customWidth="1"/>
    <col min="7171" max="7171" width="14.140625" style="38" customWidth="1"/>
    <col min="7172" max="7172" width="18" style="38" customWidth="1"/>
    <col min="7173" max="7424" width="9.140625" style="38"/>
    <col min="7425" max="7425" width="33" style="38" customWidth="1"/>
    <col min="7426" max="7426" width="20.7109375" style="38" customWidth="1"/>
    <col min="7427" max="7427" width="14.140625" style="38" customWidth="1"/>
    <col min="7428" max="7428" width="18" style="38" customWidth="1"/>
    <col min="7429" max="7680" width="9.140625" style="38"/>
    <col min="7681" max="7681" width="33" style="38" customWidth="1"/>
    <col min="7682" max="7682" width="20.7109375" style="38" customWidth="1"/>
    <col min="7683" max="7683" width="14.140625" style="38" customWidth="1"/>
    <col min="7684" max="7684" width="18" style="38" customWidth="1"/>
    <col min="7685" max="7936" width="9.140625" style="38"/>
    <col min="7937" max="7937" width="33" style="38" customWidth="1"/>
    <col min="7938" max="7938" width="20.7109375" style="38" customWidth="1"/>
    <col min="7939" max="7939" width="14.140625" style="38" customWidth="1"/>
    <col min="7940" max="7940" width="18" style="38" customWidth="1"/>
    <col min="7941" max="8192" width="9.140625" style="38"/>
    <col min="8193" max="8193" width="33" style="38" customWidth="1"/>
    <col min="8194" max="8194" width="20.7109375" style="38" customWidth="1"/>
    <col min="8195" max="8195" width="14.140625" style="38" customWidth="1"/>
    <col min="8196" max="8196" width="18" style="38" customWidth="1"/>
    <col min="8197" max="8448" width="9.140625" style="38"/>
    <col min="8449" max="8449" width="33" style="38" customWidth="1"/>
    <col min="8450" max="8450" width="20.7109375" style="38" customWidth="1"/>
    <col min="8451" max="8451" width="14.140625" style="38" customWidth="1"/>
    <col min="8452" max="8452" width="18" style="38" customWidth="1"/>
    <col min="8453" max="8704" width="9.140625" style="38"/>
    <col min="8705" max="8705" width="33" style="38" customWidth="1"/>
    <col min="8706" max="8706" width="20.7109375" style="38" customWidth="1"/>
    <col min="8707" max="8707" width="14.140625" style="38" customWidth="1"/>
    <col min="8708" max="8708" width="18" style="38" customWidth="1"/>
    <col min="8709" max="8960" width="9.140625" style="38"/>
    <col min="8961" max="8961" width="33" style="38" customWidth="1"/>
    <col min="8962" max="8962" width="20.7109375" style="38" customWidth="1"/>
    <col min="8963" max="8963" width="14.140625" style="38" customWidth="1"/>
    <col min="8964" max="8964" width="18" style="38" customWidth="1"/>
    <col min="8965" max="9216" width="9.140625" style="38"/>
    <col min="9217" max="9217" width="33" style="38" customWidth="1"/>
    <col min="9218" max="9218" width="20.7109375" style="38" customWidth="1"/>
    <col min="9219" max="9219" width="14.140625" style="38" customWidth="1"/>
    <col min="9220" max="9220" width="18" style="38" customWidth="1"/>
    <col min="9221" max="9472" width="9.140625" style="38"/>
    <col min="9473" max="9473" width="33" style="38" customWidth="1"/>
    <col min="9474" max="9474" width="20.7109375" style="38" customWidth="1"/>
    <col min="9475" max="9475" width="14.140625" style="38" customWidth="1"/>
    <col min="9476" max="9476" width="18" style="38" customWidth="1"/>
    <col min="9477" max="9728" width="9.140625" style="38"/>
    <col min="9729" max="9729" width="33" style="38" customWidth="1"/>
    <col min="9730" max="9730" width="20.7109375" style="38" customWidth="1"/>
    <col min="9731" max="9731" width="14.140625" style="38" customWidth="1"/>
    <col min="9732" max="9732" width="18" style="38" customWidth="1"/>
    <col min="9733" max="9984" width="9.140625" style="38"/>
    <col min="9985" max="9985" width="33" style="38" customWidth="1"/>
    <col min="9986" max="9986" width="20.7109375" style="38" customWidth="1"/>
    <col min="9987" max="9987" width="14.140625" style="38" customWidth="1"/>
    <col min="9988" max="9988" width="18" style="38" customWidth="1"/>
    <col min="9989" max="10240" width="9.140625" style="38"/>
    <col min="10241" max="10241" width="33" style="38" customWidth="1"/>
    <col min="10242" max="10242" width="20.7109375" style="38" customWidth="1"/>
    <col min="10243" max="10243" width="14.140625" style="38" customWidth="1"/>
    <col min="10244" max="10244" width="18" style="38" customWidth="1"/>
    <col min="10245" max="10496" width="9.140625" style="38"/>
    <col min="10497" max="10497" width="33" style="38" customWidth="1"/>
    <col min="10498" max="10498" width="20.7109375" style="38" customWidth="1"/>
    <col min="10499" max="10499" width="14.140625" style="38" customWidth="1"/>
    <col min="10500" max="10500" width="18" style="38" customWidth="1"/>
    <col min="10501" max="10752" width="9.140625" style="38"/>
    <col min="10753" max="10753" width="33" style="38" customWidth="1"/>
    <col min="10754" max="10754" width="20.7109375" style="38" customWidth="1"/>
    <col min="10755" max="10755" width="14.140625" style="38" customWidth="1"/>
    <col min="10756" max="10756" width="18" style="38" customWidth="1"/>
    <col min="10757" max="11008" width="9.140625" style="38"/>
    <col min="11009" max="11009" width="33" style="38" customWidth="1"/>
    <col min="11010" max="11010" width="20.7109375" style="38" customWidth="1"/>
    <col min="11011" max="11011" width="14.140625" style="38" customWidth="1"/>
    <col min="11012" max="11012" width="18" style="38" customWidth="1"/>
    <col min="11013" max="11264" width="9.140625" style="38"/>
    <col min="11265" max="11265" width="33" style="38" customWidth="1"/>
    <col min="11266" max="11266" width="20.7109375" style="38" customWidth="1"/>
    <col min="11267" max="11267" width="14.140625" style="38" customWidth="1"/>
    <col min="11268" max="11268" width="18" style="38" customWidth="1"/>
    <col min="11269" max="11520" width="9.140625" style="38"/>
    <col min="11521" max="11521" width="33" style="38" customWidth="1"/>
    <col min="11522" max="11522" width="20.7109375" style="38" customWidth="1"/>
    <col min="11523" max="11523" width="14.140625" style="38" customWidth="1"/>
    <col min="11524" max="11524" width="18" style="38" customWidth="1"/>
    <col min="11525" max="11776" width="9.140625" style="38"/>
    <col min="11777" max="11777" width="33" style="38" customWidth="1"/>
    <col min="11778" max="11778" width="20.7109375" style="38" customWidth="1"/>
    <col min="11779" max="11779" width="14.140625" style="38" customWidth="1"/>
    <col min="11780" max="11780" width="18" style="38" customWidth="1"/>
    <col min="11781" max="12032" width="9.140625" style="38"/>
    <col min="12033" max="12033" width="33" style="38" customWidth="1"/>
    <col min="12034" max="12034" width="20.7109375" style="38" customWidth="1"/>
    <col min="12035" max="12035" width="14.140625" style="38" customWidth="1"/>
    <col min="12036" max="12036" width="18" style="38" customWidth="1"/>
    <col min="12037" max="12288" width="9.140625" style="38"/>
    <col min="12289" max="12289" width="33" style="38" customWidth="1"/>
    <col min="12290" max="12290" width="20.7109375" style="38" customWidth="1"/>
    <col min="12291" max="12291" width="14.140625" style="38" customWidth="1"/>
    <col min="12292" max="12292" width="18" style="38" customWidth="1"/>
    <col min="12293" max="12544" width="9.140625" style="38"/>
    <col min="12545" max="12545" width="33" style="38" customWidth="1"/>
    <col min="12546" max="12546" width="20.7109375" style="38" customWidth="1"/>
    <col min="12547" max="12547" width="14.140625" style="38" customWidth="1"/>
    <col min="12548" max="12548" width="18" style="38" customWidth="1"/>
    <col min="12549" max="12800" width="9.140625" style="38"/>
    <col min="12801" max="12801" width="33" style="38" customWidth="1"/>
    <col min="12802" max="12802" width="20.7109375" style="38" customWidth="1"/>
    <col min="12803" max="12803" width="14.140625" style="38" customWidth="1"/>
    <col min="12804" max="12804" width="18" style="38" customWidth="1"/>
    <col min="12805" max="13056" width="9.140625" style="38"/>
    <col min="13057" max="13057" width="33" style="38" customWidth="1"/>
    <col min="13058" max="13058" width="20.7109375" style="38" customWidth="1"/>
    <col min="13059" max="13059" width="14.140625" style="38" customWidth="1"/>
    <col min="13060" max="13060" width="18" style="38" customWidth="1"/>
    <col min="13061" max="13312" width="9.140625" style="38"/>
    <col min="13313" max="13313" width="33" style="38" customWidth="1"/>
    <col min="13314" max="13314" width="20.7109375" style="38" customWidth="1"/>
    <col min="13315" max="13315" width="14.140625" style="38" customWidth="1"/>
    <col min="13316" max="13316" width="18" style="38" customWidth="1"/>
    <col min="13317" max="13568" width="9.140625" style="38"/>
    <col min="13569" max="13569" width="33" style="38" customWidth="1"/>
    <col min="13570" max="13570" width="20.7109375" style="38" customWidth="1"/>
    <col min="13571" max="13571" width="14.140625" style="38" customWidth="1"/>
    <col min="13572" max="13572" width="18" style="38" customWidth="1"/>
    <col min="13573" max="13824" width="9.140625" style="38"/>
    <col min="13825" max="13825" width="33" style="38" customWidth="1"/>
    <col min="13826" max="13826" width="20.7109375" style="38" customWidth="1"/>
    <col min="13827" max="13827" width="14.140625" style="38" customWidth="1"/>
    <col min="13828" max="13828" width="18" style="38" customWidth="1"/>
    <col min="13829" max="14080" width="9.140625" style="38"/>
    <col min="14081" max="14081" width="33" style="38" customWidth="1"/>
    <col min="14082" max="14082" width="20.7109375" style="38" customWidth="1"/>
    <col min="14083" max="14083" width="14.140625" style="38" customWidth="1"/>
    <col min="14084" max="14084" width="18" style="38" customWidth="1"/>
    <col min="14085" max="14336" width="9.140625" style="38"/>
    <col min="14337" max="14337" width="33" style="38" customWidth="1"/>
    <col min="14338" max="14338" width="20.7109375" style="38" customWidth="1"/>
    <col min="14339" max="14339" width="14.140625" style="38" customWidth="1"/>
    <col min="14340" max="14340" width="18" style="38" customWidth="1"/>
    <col min="14341" max="14592" width="9.140625" style="38"/>
    <col min="14593" max="14593" width="33" style="38" customWidth="1"/>
    <col min="14594" max="14594" width="20.7109375" style="38" customWidth="1"/>
    <col min="14595" max="14595" width="14.140625" style="38" customWidth="1"/>
    <col min="14596" max="14596" width="18" style="38" customWidth="1"/>
    <col min="14597" max="14848" width="9.140625" style="38"/>
    <col min="14849" max="14849" width="33" style="38" customWidth="1"/>
    <col min="14850" max="14850" width="20.7109375" style="38" customWidth="1"/>
    <col min="14851" max="14851" width="14.140625" style="38" customWidth="1"/>
    <col min="14852" max="14852" width="18" style="38" customWidth="1"/>
    <col min="14853" max="15104" width="9.140625" style="38"/>
    <col min="15105" max="15105" width="33" style="38" customWidth="1"/>
    <col min="15106" max="15106" width="20.7109375" style="38" customWidth="1"/>
    <col min="15107" max="15107" width="14.140625" style="38" customWidth="1"/>
    <col min="15108" max="15108" width="18" style="38" customWidth="1"/>
    <col min="15109" max="15360" width="9.140625" style="38"/>
    <col min="15361" max="15361" width="33" style="38" customWidth="1"/>
    <col min="15362" max="15362" width="20.7109375" style="38" customWidth="1"/>
    <col min="15363" max="15363" width="14.140625" style="38" customWidth="1"/>
    <col min="15364" max="15364" width="18" style="38" customWidth="1"/>
    <col min="15365" max="15616" width="9.140625" style="38"/>
    <col min="15617" max="15617" width="33" style="38" customWidth="1"/>
    <col min="15618" max="15618" width="20.7109375" style="38" customWidth="1"/>
    <col min="15619" max="15619" width="14.140625" style="38" customWidth="1"/>
    <col min="15620" max="15620" width="18" style="38" customWidth="1"/>
    <col min="15621" max="15872" width="9.140625" style="38"/>
    <col min="15873" max="15873" width="33" style="38" customWidth="1"/>
    <col min="15874" max="15874" width="20.7109375" style="38" customWidth="1"/>
    <col min="15875" max="15875" width="14.140625" style="38" customWidth="1"/>
    <col min="15876" max="15876" width="18" style="38" customWidth="1"/>
    <col min="15877" max="16128" width="9.140625" style="38"/>
    <col min="16129" max="16129" width="33" style="38" customWidth="1"/>
    <col min="16130" max="16130" width="20.7109375" style="38" customWidth="1"/>
    <col min="16131" max="16131" width="14.140625" style="38" customWidth="1"/>
    <col min="16132" max="16132" width="18" style="38" customWidth="1"/>
    <col min="16133" max="16384" width="9.140625" style="38"/>
  </cols>
  <sheetData>
    <row r="1" spans="1:4" ht="18.75" x14ac:dyDescent="0.3">
      <c r="A1" s="201" t="s">
        <v>287</v>
      </c>
      <c r="B1" s="205"/>
      <c r="C1" s="200"/>
      <c r="D1" s="200"/>
    </row>
    <row r="2" spans="1:4" ht="18.75" x14ac:dyDescent="0.3">
      <c r="A2" s="201" t="s">
        <v>232</v>
      </c>
      <c r="B2" s="205"/>
      <c r="C2" s="200"/>
      <c r="D2" s="200"/>
    </row>
    <row r="3" spans="1:4" ht="18.75" x14ac:dyDescent="0.3">
      <c r="A3" s="201" t="s">
        <v>5</v>
      </c>
      <c r="B3" s="205"/>
      <c r="C3" s="200"/>
      <c r="D3" s="200"/>
    </row>
    <row r="4" spans="1:4" ht="18.75" x14ac:dyDescent="0.3">
      <c r="A4" s="201" t="s">
        <v>795</v>
      </c>
      <c r="B4" s="205"/>
      <c r="C4" s="200"/>
      <c r="D4" s="200"/>
    </row>
    <row r="7" spans="1:4" ht="18.75" x14ac:dyDescent="0.3">
      <c r="A7" s="201" t="s">
        <v>242</v>
      </c>
      <c r="B7" s="205"/>
      <c r="C7" s="200"/>
      <c r="D7" s="200"/>
    </row>
    <row r="8" spans="1:4" ht="18.75" x14ac:dyDescent="0.3">
      <c r="A8" s="201" t="s">
        <v>232</v>
      </c>
      <c r="B8" s="205"/>
      <c r="C8" s="200"/>
      <c r="D8" s="200"/>
    </row>
    <row r="9" spans="1:4" ht="18.75" x14ac:dyDescent="0.3">
      <c r="A9" s="201" t="s">
        <v>5</v>
      </c>
      <c r="B9" s="205"/>
      <c r="C9" s="200"/>
      <c r="D9" s="200"/>
    </row>
    <row r="10" spans="1:4" ht="18.75" x14ac:dyDescent="0.3">
      <c r="A10" s="201" t="s">
        <v>260</v>
      </c>
      <c r="B10" s="205"/>
      <c r="C10" s="200"/>
      <c r="D10" s="200"/>
    </row>
    <row r="11" spans="1:4" ht="18.75" x14ac:dyDescent="0.3">
      <c r="A11" s="46"/>
      <c r="B11" s="49"/>
    </row>
    <row r="12" spans="1:4" ht="18.75" x14ac:dyDescent="0.3">
      <c r="A12" s="87"/>
      <c r="B12" s="201" t="s">
        <v>278</v>
      </c>
      <c r="C12" s="212"/>
      <c r="D12" s="212"/>
    </row>
    <row r="13" spans="1:4" ht="18.75" x14ac:dyDescent="0.3">
      <c r="A13" s="165"/>
      <c r="B13" s="165"/>
    </row>
    <row r="14" spans="1:4" ht="18.75" x14ac:dyDescent="0.3">
      <c r="A14" s="204" t="s">
        <v>255</v>
      </c>
      <c r="B14" s="204"/>
      <c r="C14" s="204"/>
      <c r="D14" s="204"/>
    </row>
    <row r="15" spans="1:4" ht="83.25" customHeight="1" x14ac:dyDescent="0.3">
      <c r="A15" s="199" t="s">
        <v>279</v>
      </c>
      <c r="B15" s="199"/>
      <c r="C15" s="199"/>
      <c r="D15" s="199"/>
    </row>
    <row r="16" spans="1:4" ht="18.75" x14ac:dyDescent="0.3">
      <c r="A16" s="199"/>
      <c r="B16" s="199"/>
      <c r="C16" s="199"/>
      <c r="D16" s="199"/>
    </row>
    <row r="17" spans="1:4" ht="112.5" x14ac:dyDescent="0.3">
      <c r="A17" s="41" t="s">
        <v>233</v>
      </c>
      <c r="B17" s="41" t="s">
        <v>247</v>
      </c>
      <c r="C17" s="67" t="s">
        <v>248</v>
      </c>
      <c r="D17" s="67" t="s">
        <v>257</v>
      </c>
    </row>
    <row r="18" spans="1:4" ht="18.75" x14ac:dyDescent="0.3">
      <c r="A18" s="54" t="s">
        <v>234</v>
      </c>
      <c r="B18" s="55">
        <f>B19+B20</f>
        <v>50</v>
      </c>
      <c r="C18" s="68">
        <f>C19+C20</f>
        <v>0</v>
      </c>
      <c r="D18" s="69">
        <f>D19+D20</f>
        <v>50</v>
      </c>
    </row>
    <row r="19" spans="1:4" ht="37.5" x14ac:dyDescent="0.3">
      <c r="A19" s="58" t="s">
        <v>280</v>
      </c>
      <c r="B19" s="59">
        <f>C19+D19</f>
        <v>25</v>
      </c>
      <c r="C19" s="70">
        <f>3049.7-3049.7</f>
        <v>0</v>
      </c>
      <c r="D19" s="71">
        <v>25</v>
      </c>
    </row>
    <row r="20" spans="1:4" ht="37.5" x14ac:dyDescent="0.3">
      <c r="A20" s="63" t="s">
        <v>281</v>
      </c>
      <c r="B20" s="64">
        <f>C20+D20</f>
        <v>25</v>
      </c>
      <c r="C20" s="72"/>
      <c r="D20" s="73">
        <v>25</v>
      </c>
    </row>
    <row r="21" spans="1:4" x14ac:dyDescent="0.25">
      <c r="A21" s="43"/>
      <c r="B21" s="48"/>
    </row>
    <row r="22" spans="1:4" x14ac:dyDescent="0.25">
      <c r="A22" s="43"/>
      <c r="B22" s="48"/>
    </row>
    <row r="23" spans="1:4" x14ac:dyDescent="0.25">
      <c r="A23" s="43"/>
    </row>
    <row r="24" spans="1:4" x14ac:dyDescent="0.25">
      <c r="A24" s="43"/>
    </row>
    <row r="25" spans="1:4" ht="18.75" x14ac:dyDescent="0.25">
      <c r="A25" s="74"/>
    </row>
    <row r="26" spans="1:4" x14ac:dyDescent="0.25">
      <c r="A26" s="43"/>
    </row>
    <row r="27" spans="1:4" x14ac:dyDescent="0.25">
      <c r="A27" s="43"/>
    </row>
    <row r="28" spans="1:4" x14ac:dyDescent="0.25">
      <c r="A28" s="43"/>
    </row>
    <row r="29" spans="1:4" x14ac:dyDescent="0.25">
      <c r="A29" s="44"/>
    </row>
    <row r="30" spans="1:4" x14ac:dyDescent="0.25">
      <c r="A30" s="44"/>
    </row>
    <row r="31" spans="1:4" x14ac:dyDescent="0.25">
      <c r="A31" s="43"/>
    </row>
    <row r="32" spans="1:4" x14ac:dyDescent="0.25">
      <c r="A32" s="43"/>
    </row>
    <row r="33" spans="1:1" x14ac:dyDescent="0.25">
      <c r="A33" s="44"/>
    </row>
    <row r="34" spans="1:1" x14ac:dyDescent="0.25">
      <c r="A34" s="44"/>
    </row>
    <row r="35" spans="1:1" x14ac:dyDescent="0.25">
      <c r="A35" s="44"/>
    </row>
    <row r="36" spans="1:1" x14ac:dyDescent="0.25">
      <c r="A36" s="44"/>
    </row>
    <row r="37" spans="1:1" x14ac:dyDescent="0.25">
      <c r="A37" s="44"/>
    </row>
    <row r="38" spans="1:1" x14ac:dyDescent="0.25">
      <c r="A38" s="44"/>
    </row>
    <row r="39" spans="1:1" x14ac:dyDescent="0.25">
      <c r="A39" s="44"/>
    </row>
    <row r="40" spans="1:1" x14ac:dyDescent="0.25">
      <c r="A40" s="45"/>
    </row>
    <row r="41" spans="1:1" x14ac:dyDescent="0.25">
      <c r="A41" s="42"/>
    </row>
  </sheetData>
  <mergeCells count="13">
    <mergeCell ref="A15:D15"/>
    <mergeCell ref="A16:D16"/>
    <mergeCell ref="A7:D7"/>
    <mergeCell ref="A8:D8"/>
    <mergeCell ref="A9:D9"/>
    <mergeCell ref="A10:D10"/>
    <mergeCell ref="B12:D12"/>
    <mergeCell ref="A13:B13"/>
    <mergeCell ref="A1:D1"/>
    <mergeCell ref="A2:D2"/>
    <mergeCell ref="A3:D3"/>
    <mergeCell ref="A4:D4"/>
    <mergeCell ref="A14:D1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G15" sqref="G15"/>
    </sheetView>
  </sheetViews>
  <sheetFormatPr defaultRowHeight="15.75" x14ac:dyDescent="0.25"/>
  <cols>
    <col min="1" max="1" width="33" style="40" customWidth="1"/>
    <col min="2" max="2" width="20.7109375" style="38" customWidth="1"/>
    <col min="3" max="3" width="14.140625" style="38" customWidth="1"/>
    <col min="4" max="4" width="18" style="38" customWidth="1"/>
    <col min="5" max="256" width="9.140625" style="38"/>
    <col min="257" max="257" width="33" style="38" customWidth="1"/>
    <col min="258" max="258" width="20.7109375" style="38" customWidth="1"/>
    <col min="259" max="259" width="14.140625" style="38" customWidth="1"/>
    <col min="260" max="260" width="18" style="38" customWidth="1"/>
    <col min="261" max="512" width="9.140625" style="38"/>
    <col min="513" max="513" width="33" style="38" customWidth="1"/>
    <col min="514" max="514" width="20.7109375" style="38" customWidth="1"/>
    <col min="515" max="515" width="14.140625" style="38" customWidth="1"/>
    <col min="516" max="516" width="18" style="38" customWidth="1"/>
    <col min="517" max="768" width="9.140625" style="38"/>
    <col min="769" max="769" width="33" style="38" customWidth="1"/>
    <col min="770" max="770" width="20.7109375" style="38" customWidth="1"/>
    <col min="771" max="771" width="14.140625" style="38" customWidth="1"/>
    <col min="772" max="772" width="18" style="38" customWidth="1"/>
    <col min="773" max="1024" width="9.140625" style="38"/>
    <col min="1025" max="1025" width="33" style="38" customWidth="1"/>
    <col min="1026" max="1026" width="20.7109375" style="38" customWidth="1"/>
    <col min="1027" max="1027" width="14.140625" style="38" customWidth="1"/>
    <col min="1028" max="1028" width="18" style="38" customWidth="1"/>
    <col min="1029" max="1280" width="9.140625" style="38"/>
    <col min="1281" max="1281" width="33" style="38" customWidth="1"/>
    <col min="1282" max="1282" width="20.7109375" style="38" customWidth="1"/>
    <col min="1283" max="1283" width="14.140625" style="38" customWidth="1"/>
    <col min="1284" max="1284" width="18" style="38" customWidth="1"/>
    <col min="1285" max="1536" width="9.140625" style="38"/>
    <col min="1537" max="1537" width="33" style="38" customWidth="1"/>
    <col min="1538" max="1538" width="20.7109375" style="38" customWidth="1"/>
    <col min="1539" max="1539" width="14.140625" style="38" customWidth="1"/>
    <col min="1540" max="1540" width="18" style="38" customWidth="1"/>
    <col min="1541" max="1792" width="9.140625" style="38"/>
    <col min="1793" max="1793" width="33" style="38" customWidth="1"/>
    <col min="1794" max="1794" width="20.7109375" style="38" customWidth="1"/>
    <col min="1795" max="1795" width="14.140625" style="38" customWidth="1"/>
    <col min="1796" max="1796" width="18" style="38" customWidth="1"/>
    <col min="1797" max="2048" width="9.140625" style="38"/>
    <col min="2049" max="2049" width="33" style="38" customWidth="1"/>
    <col min="2050" max="2050" width="20.7109375" style="38" customWidth="1"/>
    <col min="2051" max="2051" width="14.140625" style="38" customWidth="1"/>
    <col min="2052" max="2052" width="18" style="38" customWidth="1"/>
    <col min="2053" max="2304" width="9.140625" style="38"/>
    <col min="2305" max="2305" width="33" style="38" customWidth="1"/>
    <col min="2306" max="2306" width="20.7109375" style="38" customWidth="1"/>
    <col min="2307" max="2307" width="14.140625" style="38" customWidth="1"/>
    <col min="2308" max="2308" width="18" style="38" customWidth="1"/>
    <col min="2309" max="2560" width="9.140625" style="38"/>
    <col min="2561" max="2561" width="33" style="38" customWidth="1"/>
    <col min="2562" max="2562" width="20.7109375" style="38" customWidth="1"/>
    <col min="2563" max="2563" width="14.140625" style="38" customWidth="1"/>
    <col min="2564" max="2564" width="18" style="38" customWidth="1"/>
    <col min="2565" max="2816" width="9.140625" style="38"/>
    <col min="2817" max="2817" width="33" style="38" customWidth="1"/>
    <col min="2818" max="2818" width="20.7109375" style="38" customWidth="1"/>
    <col min="2819" max="2819" width="14.140625" style="38" customWidth="1"/>
    <col min="2820" max="2820" width="18" style="38" customWidth="1"/>
    <col min="2821" max="3072" width="9.140625" style="38"/>
    <col min="3073" max="3073" width="33" style="38" customWidth="1"/>
    <col min="3074" max="3074" width="20.7109375" style="38" customWidth="1"/>
    <col min="3075" max="3075" width="14.140625" style="38" customWidth="1"/>
    <col min="3076" max="3076" width="18" style="38" customWidth="1"/>
    <col min="3077" max="3328" width="9.140625" style="38"/>
    <col min="3329" max="3329" width="33" style="38" customWidth="1"/>
    <col min="3330" max="3330" width="20.7109375" style="38" customWidth="1"/>
    <col min="3331" max="3331" width="14.140625" style="38" customWidth="1"/>
    <col min="3332" max="3332" width="18" style="38" customWidth="1"/>
    <col min="3333" max="3584" width="9.140625" style="38"/>
    <col min="3585" max="3585" width="33" style="38" customWidth="1"/>
    <col min="3586" max="3586" width="20.7109375" style="38" customWidth="1"/>
    <col min="3587" max="3587" width="14.140625" style="38" customWidth="1"/>
    <col min="3588" max="3588" width="18" style="38" customWidth="1"/>
    <col min="3589" max="3840" width="9.140625" style="38"/>
    <col min="3841" max="3841" width="33" style="38" customWidth="1"/>
    <col min="3842" max="3842" width="20.7109375" style="38" customWidth="1"/>
    <col min="3843" max="3843" width="14.140625" style="38" customWidth="1"/>
    <col min="3844" max="3844" width="18" style="38" customWidth="1"/>
    <col min="3845" max="4096" width="9.140625" style="38"/>
    <col min="4097" max="4097" width="33" style="38" customWidth="1"/>
    <col min="4098" max="4098" width="20.7109375" style="38" customWidth="1"/>
    <col min="4099" max="4099" width="14.140625" style="38" customWidth="1"/>
    <col min="4100" max="4100" width="18" style="38" customWidth="1"/>
    <col min="4101" max="4352" width="9.140625" style="38"/>
    <col min="4353" max="4353" width="33" style="38" customWidth="1"/>
    <col min="4354" max="4354" width="20.7109375" style="38" customWidth="1"/>
    <col min="4355" max="4355" width="14.140625" style="38" customWidth="1"/>
    <col min="4356" max="4356" width="18" style="38" customWidth="1"/>
    <col min="4357" max="4608" width="9.140625" style="38"/>
    <col min="4609" max="4609" width="33" style="38" customWidth="1"/>
    <col min="4610" max="4610" width="20.7109375" style="38" customWidth="1"/>
    <col min="4611" max="4611" width="14.140625" style="38" customWidth="1"/>
    <col min="4612" max="4612" width="18" style="38" customWidth="1"/>
    <col min="4613" max="4864" width="9.140625" style="38"/>
    <col min="4865" max="4865" width="33" style="38" customWidth="1"/>
    <col min="4866" max="4866" width="20.7109375" style="38" customWidth="1"/>
    <col min="4867" max="4867" width="14.140625" style="38" customWidth="1"/>
    <col min="4868" max="4868" width="18" style="38" customWidth="1"/>
    <col min="4869" max="5120" width="9.140625" style="38"/>
    <col min="5121" max="5121" width="33" style="38" customWidth="1"/>
    <col min="5122" max="5122" width="20.7109375" style="38" customWidth="1"/>
    <col min="5123" max="5123" width="14.140625" style="38" customWidth="1"/>
    <col min="5124" max="5124" width="18" style="38" customWidth="1"/>
    <col min="5125" max="5376" width="9.140625" style="38"/>
    <col min="5377" max="5377" width="33" style="38" customWidth="1"/>
    <col min="5378" max="5378" width="20.7109375" style="38" customWidth="1"/>
    <col min="5379" max="5379" width="14.140625" style="38" customWidth="1"/>
    <col min="5380" max="5380" width="18" style="38" customWidth="1"/>
    <col min="5381" max="5632" width="9.140625" style="38"/>
    <col min="5633" max="5633" width="33" style="38" customWidth="1"/>
    <col min="5634" max="5634" width="20.7109375" style="38" customWidth="1"/>
    <col min="5635" max="5635" width="14.140625" style="38" customWidth="1"/>
    <col min="5636" max="5636" width="18" style="38" customWidth="1"/>
    <col min="5637" max="5888" width="9.140625" style="38"/>
    <col min="5889" max="5889" width="33" style="38" customWidth="1"/>
    <col min="5890" max="5890" width="20.7109375" style="38" customWidth="1"/>
    <col min="5891" max="5891" width="14.140625" style="38" customWidth="1"/>
    <col min="5892" max="5892" width="18" style="38" customWidth="1"/>
    <col min="5893" max="6144" width="9.140625" style="38"/>
    <col min="6145" max="6145" width="33" style="38" customWidth="1"/>
    <col min="6146" max="6146" width="20.7109375" style="38" customWidth="1"/>
    <col min="6147" max="6147" width="14.140625" style="38" customWidth="1"/>
    <col min="6148" max="6148" width="18" style="38" customWidth="1"/>
    <col min="6149" max="6400" width="9.140625" style="38"/>
    <col min="6401" max="6401" width="33" style="38" customWidth="1"/>
    <col min="6402" max="6402" width="20.7109375" style="38" customWidth="1"/>
    <col min="6403" max="6403" width="14.140625" style="38" customWidth="1"/>
    <col min="6404" max="6404" width="18" style="38" customWidth="1"/>
    <col min="6405" max="6656" width="9.140625" style="38"/>
    <col min="6657" max="6657" width="33" style="38" customWidth="1"/>
    <col min="6658" max="6658" width="20.7109375" style="38" customWidth="1"/>
    <col min="6659" max="6659" width="14.140625" style="38" customWidth="1"/>
    <col min="6660" max="6660" width="18" style="38" customWidth="1"/>
    <col min="6661" max="6912" width="9.140625" style="38"/>
    <col min="6913" max="6913" width="33" style="38" customWidth="1"/>
    <col min="6914" max="6914" width="20.7109375" style="38" customWidth="1"/>
    <col min="6915" max="6915" width="14.140625" style="38" customWidth="1"/>
    <col min="6916" max="6916" width="18" style="38" customWidth="1"/>
    <col min="6917" max="7168" width="9.140625" style="38"/>
    <col min="7169" max="7169" width="33" style="38" customWidth="1"/>
    <col min="7170" max="7170" width="20.7109375" style="38" customWidth="1"/>
    <col min="7171" max="7171" width="14.140625" style="38" customWidth="1"/>
    <col min="7172" max="7172" width="18" style="38" customWidth="1"/>
    <col min="7173" max="7424" width="9.140625" style="38"/>
    <col min="7425" max="7425" width="33" style="38" customWidth="1"/>
    <col min="7426" max="7426" width="20.7109375" style="38" customWidth="1"/>
    <col min="7427" max="7427" width="14.140625" style="38" customWidth="1"/>
    <col min="7428" max="7428" width="18" style="38" customWidth="1"/>
    <col min="7429" max="7680" width="9.140625" style="38"/>
    <col min="7681" max="7681" width="33" style="38" customWidth="1"/>
    <col min="7682" max="7682" width="20.7109375" style="38" customWidth="1"/>
    <col min="7683" max="7683" width="14.140625" style="38" customWidth="1"/>
    <col min="7684" max="7684" width="18" style="38" customWidth="1"/>
    <col min="7685" max="7936" width="9.140625" style="38"/>
    <col min="7937" max="7937" width="33" style="38" customWidth="1"/>
    <col min="7938" max="7938" width="20.7109375" style="38" customWidth="1"/>
    <col min="7939" max="7939" width="14.140625" style="38" customWidth="1"/>
    <col min="7940" max="7940" width="18" style="38" customWidth="1"/>
    <col min="7941" max="8192" width="9.140625" style="38"/>
    <col min="8193" max="8193" width="33" style="38" customWidth="1"/>
    <col min="8194" max="8194" width="20.7109375" style="38" customWidth="1"/>
    <col min="8195" max="8195" width="14.140625" style="38" customWidth="1"/>
    <col min="8196" max="8196" width="18" style="38" customWidth="1"/>
    <col min="8197" max="8448" width="9.140625" style="38"/>
    <col min="8449" max="8449" width="33" style="38" customWidth="1"/>
    <col min="8450" max="8450" width="20.7109375" style="38" customWidth="1"/>
    <col min="8451" max="8451" width="14.140625" style="38" customWidth="1"/>
    <col min="8452" max="8452" width="18" style="38" customWidth="1"/>
    <col min="8453" max="8704" width="9.140625" style="38"/>
    <col min="8705" max="8705" width="33" style="38" customWidth="1"/>
    <col min="8706" max="8706" width="20.7109375" style="38" customWidth="1"/>
    <col min="8707" max="8707" width="14.140625" style="38" customWidth="1"/>
    <col min="8708" max="8708" width="18" style="38" customWidth="1"/>
    <col min="8709" max="8960" width="9.140625" style="38"/>
    <col min="8961" max="8961" width="33" style="38" customWidth="1"/>
    <col min="8962" max="8962" width="20.7109375" style="38" customWidth="1"/>
    <col min="8963" max="8963" width="14.140625" style="38" customWidth="1"/>
    <col min="8964" max="8964" width="18" style="38" customWidth="1"/>
    <col min="8965" max="9216" width="9.140625" style="38"/>
    <col min="9217" max="9217" width="33" style="38" customWidth="1"/>
    <col min="9218" max="9218" width="20.7109375" style="38" customWidth="1"/>
    <col min="9219" max="9219" width="14.140625" style="38" customWidth="1"/>
    <col min="9220" max="9220" width="18" style="38" customWidth="1"/>
    <col min="9221" max="9472" width="9.140625" style="38"/>
    <col min="9473" max="9473" width="33" style="38" customWidth="1"/>
    <col min="9474" max="9474" width="20.7109375" style="38" customWidth="1"/>
    <col min="9475" max="9475" width="14.140625" style="38" customWidth="1"/>
    <col min="9476" max="9476" width="18" style="38" customWidth="1"/>
    <col min="9477" max="9728" width="9.140625" style="38"/>
    <col min="9729" max="9729" width="33" style="38" customWidth="1"/>
    <col min="9730" max="9730" width="20.7109375" style="38" customWidth="1"/>
    <col min="9731" max="9731" width="14.140625" style="38" customWidth="1"/>
    <col min="9732" max="9732" width="18" style="38" customWidth="1"/>
    <col min="9733" max="9984" width="9.140625" style="38"/>
    <col min="9985" max="9985" width="33" style="38" customWidth="1"/>
    <col min="9986" max="9986" width="20.7109375" style="38" customWidth="1"/>
    <col min="9987" max="9987" width="14.140625" style="38" customWidth="1"/>
    <col min="9988" max="9988" width="18" style="38" customWidth="1"/>
    <col min="9989" max="10240" width="9.140625" style="38"/>
    <col min="10241" max="10241" width="33" style="38" customWidth="1"/>
    <col min="10242" max="10242" width="20.7109375" style="38" customWidth="1"/>
    <col min="10243" max="10243" width="14.140625" style="38" customWidth="1"/>
    <col min="10244" max="10244" width="18" style="38" customWidth="1"/>
    <col min="10245" max="10496" width="9.140625" style="38"/>
    <col min="10497" max="10497" width="33" style="38" customWidth="1"/>
    <col min="10498" max="10498" width="20.7109375" style="38" customWidth="1"/>
    <col min="10499" max="10499" width="14.140625" style="38" customWidth="1"/>
    <col min="10500" max="10500" width="18" style="38" customWidth="1"/>
    <col min="10501" max="10752" width="9.140625" style="38"/>
    <col min="10753" max="10753" width="33" style="38" customWidth="1"/>
    <col min="10754" max="10754" width="20.7109375" style="38" customWidth="1"/>
    <col min="10755" max="10755" width="14.140625" style="38" customWidth="1"/>
    <col min="10756" max="10756" width="18" style="38" customWidth="1"/>
    <col min="10757" max="11008" width="9.140625" style="38"/>
    <col min="11009" max="11009" width="33" style="38" customWidth="1"/>
    <col min="11010" max="11010" width="20.7109375" style="38" customWidth="1"/>
    <col min="11011" max="11011" width="14.140625" style="38" customWidth="1"/>
    <col min="11012" max="11012" width="18" style="38" customWidth="1"/>
    <col min="11013" max="11264" width="9.140625" style="38"/>
    <col min="11265" max="11265" width="33" style="38" customWidth="1"/>
    <col min="11266" max="11266" width="20.7109375" style="38" customWidth="1"/>
    <col min="11267" max="11267" width="14.140625" style="38" customWidth="1"/>
    <col min="11268" max="11268" width="18" style="38" customWidth="1"/>
    <col min="11269" max="11520" width="9.140625" style="38"/>
    <col min="11521" max="11521" width="33" style="38" customWidth="1"/>
    <col min="11522" max="11522" width="20.7109375" style="38" customWidth="1"/>
    <col min="11523" max="11523" width="14.140625" style="38" customWidth="1"/>
    <col min="11524" max="11524" width="18" style="38" customWidth="1"/>
    <col min="11525" max="11776" width="9.140625" style="38"/>
    <col min="11777" max="11777" width="33" style="38" customWidth="1"/>
    <col min="11778" max="11778" width="20.7109375" style="38" customWidth="1"/>
    <col min="11779" max="11779" width="14.140625" style="38" customWidth="1"/>
    <col min="11780" max="11780" width="18" style="38" customWidth="1"/>
    <col min="11781" max="12032" width="9.140625" style="38"/>
    <col min="12033" max="12033" width="33" style="38" customWidth="1"/>
    <col min="12034" max="12034" width="20.7109375" style="38" customWidth="1"/>
    <col min="12035" max="12035" width="14.140625" style="38" customWidth="1"/>
    <col min="12036" max="12036" width="18" style="38" customWidth="1"/>
    <col min="12037" max="12288" width="9.140625" style="38"/>
    <col min="12289" max="12289" width="33" style="38" customWidth="1"/>
    <col min="12290" max="12290" width="20.7109375" style="38" customWidth="1"/>
    <col min="12291" max="12291" width="14.140625" style="38" customWidth="1"/>
    <col min="12292" max="12292" width="18" style="38" customWidth="1"/>
    <col min="12293" max="12544" width="9.140625" style="38"/>
    <col min="12545" max="12545" width="33" style="38" customWidth="1"/>
    <col min="12546" max="12546" width="20.7109375" style="38" customWidth="1"/>
    <col min="12547" max="12547" width="14.140625" style="38" customWidth="1"/>
    <col min="12548" max="12548" width="18" style="38" customWidth="1"/>
    <col min="12549" max="12800" width="9.140625" style="38"/>
    <col min="12801" max="12801" width="33" style="38" customWidth="1"/>
    <col min="12802" max="12802" width="20.7109375" style="38" customWidth="1"/>
    <col min="12803" max="12803" width="14.140625" style="38" customWidth="1"/>
    <col min="12804" max="12804" width="18" style="38" customWidth="1"/>
    <col min="12805" max="13056" width="9.140625" style="38"/>
    <col min="13057" max="13057" width="33" style="38" customWidth="1"/>
    <col min="13058" max="13058" width="20.7109375" style="38" customWidth="1"/>
    <col min="13059" max="13059" width="14.140625" style="38" customWidth="1"/>
    <col min="13060" max="13060" width="18" style="38" customWidth="1"/>
    <col min="13061" max="13312" width="9.140625" style="38"/>
    <col min="13313" max="13313" width="33" style="38" customWidth="1"/>
    <col min="13314" max="13314" width="20.7109375" style="38" customWidth="1"/>
    <col min="13315" max="13315" width="14.140625" style="38" customWidth="1"/>
    <col min="13316" max="13316" width="18" style="38" customWidth="1"/>
    <col min="13317" max="13568" width="9.140625" style="38"/>
    <col min="13569" max="13569" width="33" style="38" customWidth="1"/>
    <col min="13570" max="13570" width="20.7109375" style="38" customWidth="1"/>
    <col min="13571" max="13571" width="14.140625" style="38" customWidth="1"/>
    <col min="13572" max="13572" width="18" style="38" customWidth="1"/>
    <col min="13573" max="13824" width="9.140625" style="38"/>
    <col min="13825" max="13825" width="33" style="38" customWidth="1"/>
    <col min="13826" max="13826" width="20.7109375" style="38" customWidth="1"/>
    <col min="13827" max="13827" width="14.140625" style="38" customWidth="1"/>
    <col min="13828" max="13828" width="18" style="38" customWidth="1"/>
    <col min="13829" max="14080" width="9.140625" style="38"/>
    <col min="14081" max="14081" width="33" style="38" customWidth="1"/>
    <col min="14082" max="14082" width="20.7109375" style="38" customWidth="1"/>
    <col min="14083" max="14083" width="14.140625" style="38" customWidth="1"/>
    <col min="14084" max="14084" width="18" style="38" customWidth="1"/>
    <col min="14085" max="14336" width="9.140625" style="38"/>
    <col min="14337" max="14337" width="33" style="38" customWidth="1"/>
    <col min="14338" max="14338" width="20.7109375" style="38" customWidth="1"/>
    <col min="14339" max="14339" width="14.140625" style="38" customWidth="1"/>
    <col min="14340" max="14340" width="18" style="38" customWidth="1"/>
    <col min="14341" max="14592" width="9.140625" style="38"/>
    <col min="14593" max="14593" width="33" style="38" customWidth="1"/>
    <col min="14594" max="14594" width="20.7109375" style="38" customWidth="1"/>
    <col min="14595" max="14595" width="14.140625" style="38" customWidth="1"/>
    <col min="14596" max="14596" width="18" style="38" customWidth="1"/>
    <col min="14597" max="14848" width="9.140625" style="38"/>
    <col min="14849" max="14849" width="33" style="38" customWidth="1"/>
    <col min="14850" max="14850" width="20.7109375" style="38" customWidth="1"/>
    <col min="14851" max="14851" width="14.140625" style="38" customWidth="1"/>
    <col min="14852" max="14852" width="18" style="38" customWidth="1"/>
    <col min="14853" max="15104" width="9.140625" style="38"/>
    <col min="15105" max="15105" width="33" style="38" customWidth="1"/>
    <col min="15106" max="15106" width="20.7109375" style="38" customWidth="1"/>
    <col min="15107" max="15107" width="14.140625" style="38" customWidth="1"/>
    <col min="15108" max="15108" width="18" style="38" customWidth="1"/>
    <col min="15109" max="15360" width="9.140625" style="38"/>
    <col min="15361" max="15361" width="33" style="38" customWidth="1"/>
    <col min="15362" max="15362" width="20.7109375" style="38" customWidth="1"/>
    <col min="15363" max="15363" width="14.140625" style="38" customWidth="1"/>
    <col min="15364" max="15364" width="18" style="38" customWidth="1"/>
    <col min="15365" max="15616" width="9.140625" style="38"/>
    <col min="15617" max="15617" width="33" style="38" customWidth="1"/>
    <col min="15618" max="15618" width="20.7109375" style="38" customWidth="1"/>
    <col min="15619" max="15619" width="14.140625" style="38" customWidth="1"/>
    <col min="15620" max="15620" width="18" style="38" customWidth="1"/>
    <col min="15621" max="15872" width="9.140625" style="38"/>
    <col min="15873" max="15873" width="33" style="38" customWidth="1"/>
    <col min="15874" max="15874" width="20.7109375" style="38" customWidth="1"/>
    <col min="15875" max="15875" width="14.140625" style="38" customWidth="1"/>
    <col min="15876" max="15876" width="18" style="38" customWidth="1"/>
    <col min="15877" max="16128" width="9.140625" style="38"/>
    <col min="16129" max="16129" width="33" style="38" customWidth="1"/>
    <col min="16130" max="16130" width="20.7109375" style="38" customWidth="1"/>
    <col min="16131" max="16131" width="14.140625" style="38" customWidth="1"/>
    <col min="16132" max="16132" width="18" style="38" customWidth="1"/>
    <col min="16133" max="16384" width="9.140625" style="38"/>
  </cols>
  <sheetData>
    <row r="1" spans="1:4" ht="18.75" x14ac:dyDescent="0.3">
      <c r="A1" s="201" t="s">
        <v>550</v>
      </c>
      <c r="B1" s="205"/>
      <c r="C1" s="200"/>
      <c r="D1" s="200"/>
    </row>
    <row r="2" spans="1:4" ht="18.75" x14ac:dyDescent="0.3">
      <c r="A2" s="201" t="s">
        <v>232</v>
      </c>
      <c r="B2" s="205"/>
      <c r="C2" s="200"/>
      <c r="D2" s="200"/>
    </row>
    <row r="3" spans="1:4" ht="18.75" x14ac:dyDescent="0.3">
      <c r="A3" s="201" t="s">
        <v>5</v>
      </c>
      <c r="B3" s="205"/>
      <c r="C3" s="200"/>
      <c r="D3" s="200"/>
    </row>
    <row r="4" spans="1:4" ht="18.75" x14ac:dyDescent="0.3">
      <c r="A4" s="201" t="s">
        <v>794</v>
      </c>
      <c r="B4" s="205"/>
      <c r="C4" s="200"/>
      <c r="D4" s="200"/>
    </row>
    <row r="7" spans="1:4" ht="18.75" x14ac:dyDescent="0.3">
      <c r="A7" s="201" t="s">
        <v>242</v>
      </c>
      <c r="B7" s="205"/>
      <c r="C7" s="200"/>
      <c r="D7" s="200"/>
    </row>
    <row r="8" spans="1:4" ht="18.75" x14ac:dyDescent="0.3">
      <c r="A8" s="201" t="s">
        <v>232</v>
      </c>
      <c r="B8" s="205"/>
      <c r="C8" s="200"/>
      <c r="D8" s="200"/>
    </row>
    <row r="9" spans="1:4" ht="18.75" x14ac:dyDescent="0.3">
      <c r="A9" s="201" t="s">
        <v>5</v>
      </c>
      <c r="B9" s="205"/>
      <c r="C9" s="200"/>
      <c r="D9" s="200"/>
    </row>
    <row r="10" spans="1:4" ht="18.75" x14ac:dyDescent="0.3">
      <c r="A10" s="201" t="s">
        <v>260</v>
      </c>
      <c r="B10" s="205"/>
      <c r="C10" s="200"/>
      <c r="D10" s="200"/>
    </row>
    <row r="11" spans="1:4" ht="18.75" x14ac:dyDescent="0.3">
      <c r="A11" s="46"/>
      <c r="B11" s="49"/>
    </row>
    <row r="12" spans="1:4" ht="18.75" x14ac:dyDescent="0.3">
      <c r="A12" s="87"/>
      <c r="B12" s="201" t="s">
        <v>282</v>
      </c>
      <c r="C12" s="212"/>
      <c r="D12" s="212"/>
    </row>
    <row r="13" spans="1:4" ht="18.75" x14ac:dyDescent="0.3">
      <c r="A13" s="165"/>
      <c r="B13" s="165"/>
    </row>
    <row r="14" spans="1:4" ht="18.75" x14ac:dyDescent="0.3">
      <c r="A14" s="204" t="s">
        <v>255</v>
      </c>
      <c r="B14" s="204"/>
      <c r="C14" s="204"/>
      <c r="D14" s="204"/>
    </row>
    <row r="15" spans="1:4" ht="83.25" customHeight="1" x14ac:dyDescent="0.3">
      <c r="A15" s="199" t="s">
        <v>283</v>
      </c>
      <c r="B15" s="199"/>
      <c r="C15" s="199"/>
      <c r="D15" s="199"/>
    </row>
    <row r="16" spans="1:4" ht="18.75" x14ac:dyDescent="0.3">
      <c r="A16" s="199"/>
      <c r="B16" s="199"/>
      <c r="C16" s="199"/>
      <c r="D16" s="199"/>
    </row>
    <row r="17" spans="1:4" ht="112.5" x14ac:dyDescent="0.3">
      <c r="A17" s="41" t="s">
        <v>233</v>
      </c>
      <c r="B17" s="41" t="s">
        <v>247</v>
      </c>
      <c r="C17" s="67" t="s">
        <v>248</v>
      </c>
      <c r="D17" s="67" t="s">
        <v>257</v>
      </c>
    </row>
    <row r="18" spans="1:4" ht="18.75" x14ac:dyDescent="0.3">
      <c r="A18" s="54" t="s">
        <v>234</v>
      </c>
      <c r="B18" s="55">
        <f>B19+B20</f>
        <v>300</v>
      </c>
      <c r="C18" s="68">
        <f>C19+C20</f>
        <v>0</v>
      </c>
      <c r="D18" s="69">
        <f>D19+D20</f>
        <v>300</v>
      </c>
    </row>
    <row r="19" spans="1:4" ht="37.5" x14ac:dyDescent="0.3">
      <c r="A19" s="58" t="s">
        <v>235</v>
      </c>
      <c r="B19" s="59">
        <f>C19+D19</f>
        <v>300</v>
      </c>
      <c r="C19" s="70">
        <f>3049.7-3049.7</f>
        <v>0</v>
      </c>
      <c r="D19" s="71">
        <v>300</v>
      </c>
    </row>
    <row r="20" spans="1:4" ht="18.75" x14ac:dyDescent="0.3">
      <c r="A20" s="63"/>
      <c r="B20" s="64"/>
      <c r="C20" s="72"/>
      <c r="D20" s="73"/>
    </row>
    <row r="21" spans="1:4" x14ac:dyDescent="0.25">
      <c r="A21" s="43"/>
      <c r="B21" s="48"/>
    </row>
    <row r="22" spans="1:4" x14ac:dyDescent="0.25">
      <c r="A22" s="43"/>
      <c r="B22" s="48"/>
    </row>
    <row r="23" spans="1:4" x14ac:dyDescent="0.25">
      <c r="A23" s="43"/>
    </row>
    <row r="24" spans="1:4" x14ac:dyDescent="0.25">
      <c r="A24" s="43"/>
    </row>
    <row r="25" spans="1:4" ht="18.75" x14ac:dyDescent="0.25">
      <c r="A25" s="74"/>
    </row>
    <row r="26" spans="1:4" x14ac:dyDescent="0.25">
      <c r="A26" s="43"/>
    </row>
    <row r="27" spans="1:4" x14ac:dyDescent="0.25">
      <c r="A27" s="43"/>
    </row>
    <row r="28" spans="1:4" x14ac:dyDescent="0.25">
      <c r="A28" s="43"/>
    </row>
    <row r="29" spans="1:4" x14ac:dyDescent="0.25">
      <c r="A29" s="44"/>
    </row>
    <row r="30" spans="1:4" x14ac:dyDescent="0.25">
      <c r="A30" s="44"/>
    </row>
    <row r="31" spans="1:4" x14ac:dyDescent="0.25">
      <c r="A31" s="43"/>
    </row>
    <row r="32" spans="1:4" x14ac:dyDescent="0.25">
      <c r="A32" s="43"/>
    </row>
    <row r="33" spans="1:1" x14ac:dyDescent="0.25">
      <c r="A33" s="44"/>
    </row>
    <row r="34" spans="1:1" x14ac:dyDescent="0.25">
      <c r="A34" s="44"/>
    </row>
    <row r="35" spans="1:1" x14ac:dyDescent="0.25">
      <c r="A35" s="44"/>
    </row>
    <row r="36" spans="1:1" x14ac:dyDescent="0.25">
      <c r="A36" s="44"/>
    </row>
    <row r="37" spans="1:1" x14ac:dyDescent="0.25">
      <c r="A37" s="44"/>
    </row>
    <row r="38" spans="1:1" x14ac:dyDescent="0.25">
      <c r="A38" s="44"/>
    </row>
    <row r="39" spans="1:1" x14ac:dyDescent="0.25">
      <c r="A39" s="44"/>
    </row>
    <row r="40" spans="1:1" x14ac:dyDescent="0.25">
      <c r="A40" s="45"/>
    </row>
    <row r="41" spans="1:1" x14ac:dyDescent="0.25">
      <c r="A41" s="42"/>
    </row>
  </sheetData>
  <mergeCells count="13">
    <mergeCell ref="A15:D15"/>
    <mergeCell ref="A16:D16"/>
    <mergeCell ref="A7:D7"/>
    <mergeCell ref="A8:D8"/>
    <mergeCell ref="A9:D9"/>
    <mergeCell ref="A10:D10"/>
    <mergeCell ref="B12:D12"/>
    <mergeCell ref="A13:B13"/>
    <mergeCell ref="A1:D1"/>
    <mergeCell ref="A2:D2"/>
    <mergeCell ref="A3:D3"/>
    <mergeCell ref="A4:D4"/>
    <mergeCell ref="A14:D1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J15" sqref="J15"/>
    </sheetView>
  </sheetViews>
  <sheetFormatPr defaultRowHeight="15.75" x14ac:dyDescent="0.25"/>
  <cols>
    <col min="1" max="1" width="33" style="40" customWidth="1"/>
    <col min="2" max="2" width="20.7109375" style="38" customWidth="1"/>
    <col min="3" max="3" width="14.140625" style="38" customWidth="1"/>
    <col min="4" max="4" width="18" style="38" customWidth="1"/>
    <col min="5" max="256" width="9.140625" style="38"/>
    <col min="257" max="257" width="33" style="38" customWidth="1"/>
    <col min="258" max="258" width="20.7109375" style="38" customWidth="1"/>
    <col min="259" max="259" width="14.140625" style="38" customWidth="1"/>
    <col min="260" max="260" width="18" style="38" customWidth="1"/>
    <col min="261" max="512" width="9.140625" style="38"/>
    <col min="513" max="513" width="33" style="38" customWidth="1"/>
    <col min="514" max="514" width="20.7109375" style="38" customWidth="1"/>
    <col min="515" max="515" width="14.140625" style="38" customWidth="1"/>
    <col min="516" max="516" width="18" style="38" customWidth="1"/>
    <col min="517" max="768" width="9.140625" style="38"/>
    <col min="769" max="769" width="33" style="38" customWidth="1"/>
    <col min="770" max="770" width="20.7109375" style="38" customWidth="1"/>
    <col min="771" max="771" width="14.140625" style="38" customWidth="1"/>
    <col min="772" max="772" width="18" style="38" customWidth="1"/>
    <col min="773" max="1024" width="9.140625" style="38"/>
    <col min="1025" max="1025" width="33" style="38" customWidth="1"/>
    <col min="1026" max="1026" width="20.7109375" style="38" customWidth="1"/>
    <col min="1027" max="1027" width="14.140625" style="38" customWidth="1"/>
    <col min="1028" max="1028" width="18" style="38" customWidth="1"/>
    <col min="1029" max="1280" width="9.140625" style="38"/>
    <col min="1281" max="1281" width="33" style="38" customWidth="1"/>
    <col min="1282" max="1282" width="20.7109375" style="38" customWidth="1"/>
    <col min="1283" max="1283" width="14.140625" style="38" customWidth="1"/>
    <col min="1284" max="1284" width="18" style="38" customWidth="1"/>
    <col min="1285" max="1536" width="9.140625" style="38"/>
    <col min="1537" max="1537" width="33" style="38" customWidth="1"/>
    <col min="1538" max="1538" width="20.7109375" style="38" customWidth="1"/>
    <col min="1539" max="1539" width="14.140625" style="38" customWidth="1"/>
    <col min="1540" max="1540" width="18" style="38" customWidth="1"/>
    <col min="1541" max="1792" width="9.140625" style="38"/>
    <col min="1793" max="1793" width="33" style="38" customWidth="1"/>
    <col min="1794" max="1794" width="20.7109375" style="38" customWidth="1"/>
    <col min="1795" max="1795" width="14.140625" style="38" customWidth="1"/>
    <col min="1796" max="1796" width="18" style="38" customWidth="1"/>
    <col min="1797" max="2048" width="9.140625" style="38"/>
    <col min="2049" max="2049" width="33" style="38" customWidth="1"/>
    <col min="2050" max="2050" width="20.7109375" style="38" customWidth="1"/>
    <col min="2051" max="2051" width="14.140625" style="38" customWidth="1"/>
    <col min="2052" max="2052" width="18" style="38" customWidth="1"/>
    <col min="2053" max="2304" width="9.140625" style="38"/>
    <col min="2305" max="2305" width="33" style="38" customWidth="1"/>
    <col min="2306" max="2306" width="20.7109375" style="38" customWidth="1"/>
    <col min="2307" max="2307" width="14.140625" style="38" customWidth="1"/>
    <col min="2308" max="2308" width="18" style="38" customWidth="1"/>
    <col min="2309" max="2560" width="9.140625" style="38"/>
    <col min="2561" max="2561" width="33" style="38" customWidth="1"/>
    <col min="2562" max="2562" width="20.7109375" style="38" customWidth="1"/>
    <col min="2563" max="2563" width="14.140625" style="38" customWidth="1"/>
    <col min="2564" max="2564" width="18" style="38" customWidth="1"/>
    <col min="2565" max="2816" width="9.140625" style="38"/>
    <col min="2817" max="2817" width="33" style="38" customWidth="1"/>
    <col min="2818" max="2818" width="20.7109375" style="38" customWidth="1"/>
    <col min="2819" max="2819" width="14.140625" style="38" customWidth="1"/>
    <col min="2820" max="2820" width="18" style="38" customWidth="1"/>
    <col min="2821" max="3072" width="9.140625" style="38"/>
    <col min="3073" max="3073" width="33" style="38" customWidth="1"/>
    <col min="3074" max="3074" width="20.7109375" style="38" customWidth="1"/>
    <col min="3075" max="3075" width="14.140625" style="38" customWidth="1"/>
    <col min="3076" max="3076" width="18" style="38" customWidth="1"/>
    <col min="3077" max="3328" width="9.140625" style="38"/>
    <col min="3329" max="3329" width="33" style="38" customWidth="1"/>
    <col min="3330" max="3330" width="20.7109375" style="38" customWidth="1"/>
    <col min="3331" max="3331" width="14.140625" style="38" customWidth="1"/>
    <col min="3332" max="3332" width="18" style="38" customWidth="1"/>
    <col min="3333" max="3584" width="9.140625" style="38"/>
    <col min="3585" max="3585" width="33" style="38" customWidth="1"/>
    <col min="3586" max="3586" width="20.7109375" style="38" customWidth="1"/>
    <col min="3587" max="3587" width="14.140625" style="38" customWidth="1"/>
    <col min="3588" max="3588" width="18" style="38" customWidth="1"/>
    <col min="3589" max="3840" width="9.140625" style="38"/>
    <col min="3841" max="3841" width="33" style="38" customWidth="1"/>
    <col min="3842" max="3842" width="20.7109375" style="38" customWidth="1"/>
    <col min="3843" max="3843" width="14.140625" style="38" customWidth="1"/>
    <col min="3844" max="3844" width="18" style="38" customWidth="1"/>
    <col min="3845" max="4096" width="9.140625" style="38"/>
    <col min="4097" max="4097" width="33" style="38" customWidth="1"/>
    <col min="4098" max="4098" width="20.7109375" style="38" customWidth="1"/>
    <col min="4099" max="4099" width="14.140625" style="38" customWidth="1"/>
    <col min="4100" max="4100" width="18" style="38" customWidth="1"/>
    <col min="4101" max="4352" width="9.140625" style="38"/>
    <col min="4353" max="4353" width="33" style="38" customWidth="1"/>
    <col min="4354" max="4354" width="20.7109375" style="38" customWidth="1"/>
    <col min="4355" max="4355" width="14.140625" style="38" customWidth="1"/>
    <col min="4356" max="4356" width="18" style="38" customWidth="1"/>
    <col min="4357" max="4608" width="9.140625" style="38"/>
    <col min="4609" max="4609" width="33" style="38" customWidth="1"/>
    <col min="4610" max="4610" width="20.7109375" style="38" customWidth="1"/>
    <col min="4611" max="4611" width="14.140625" style="38" customWidth="1"/>
    <col min="4612" max="4612" width="18" style="38" customWidth="1"/>
    <col min="4613" max="4864" width="9.140625" style="38"/>
    <col min="4865" max="4865" width="33" style="38" customWidth="1"/>
    <col min="4866" max="4866" width="20.7109375" style="38" customWidth="1"/>
    <col min="4867" max="4867" width="14.140625" style="38" customWidth="1"/>
    <col min="4868" max="4868" width="18" style="38" customWidth="1"/>
    <col min="4869" max="5120" width="9.140625" style="38"/>
    <col min="5121" max="5121" width="33" style="38" customWidth="1"/>
    <col min="5122" max="5122" width="20.7109375" style="38" customWidth="1"/>
    <col min="5123" max="5123" width="14.140625" style="38" customWidth="1"/>
    <col min="5124" max="5124" width="18" style="38" customWidth="1"/>
    <col min="5125" max="5376" width="9.140625" style="38"/>
    <col min="5377" max="5377" width="33" style="38" customWidth="1"/>
    <col min="5378" max="5378" width="20.7109375" style="38" customWidth="1"/>
    <col min="5379" max="5379" width="14.140625" style="38" customWidth="1"/>
    <col min="5380" max="5380" width="18" style="38" customWidth="1"/>
    <col min="5381" max="5632" width="9.140625" style="38"/>
    <col min="5633" max="5633" width="33" style="38" customWidth="1"/>
    <col min="5634" max="5634" width="20.7109375" style="38" customWidth="1"/>
    <col min="5635" max="5635" width="14.140625" style="38" customWidth="1"/>
    <col min="5636" max="5636" width="18" style="38" customWidth="1"/>
    <col min="5637" max="5888" width="9.140625" style="38"/>
    <col min="5889" max="5889" width="33" style="38" customWidth="1"/>
    <col min="5890" max="5890" width="20.7109375" style="38" customWidth="1"/>
    <col min="5891" max="5891" width="14.140625" style="38" customWidth="1"/>
    <col min="5892" max="5892" width="18" style="38" customWidth="1"/>
    <col min="5893" max="6144" width="9.140625" style="38"/>
    <col min="6145" max="6145" width="33" style="38" customWidth="1"/>
    <col min="6146" max="6146" width="20.7109375" style="38" customWidth="1"/>
    <col min="6147" max="6147" width="14.140625" style="38" customWidth="1"/>
    <col min="6148" max="6148" width="18" style="38" customWidth="1"/>
    <col min="6149" max="6400" width="9.140625" style="38"/>
    <col min="6401" max="6401" width="33" style="38" customWidth="1"/>
    <col min="6402" max="6402" width="20.7109375" style="38" customWidth="1"/>
    <col min="6403" max="6403" width="14.140625" style="38" customWidth="1"/>
    <col min="6404" max="6404" width="18" style="38" customWidth="1"/>
    <col min="6405" max="6656" width="9.140625" style="38"/>
    <col min="6657" max="6657" width="33" style="38" customWidth="1"/>
    <col min="6658" max="6658" width="20.7109375" style="38" customWidth="1"/>
    <col min="6659" max="6659" width="14.140625" style="38" customWidth="1"/>
    <col min="6660" max="6660" width="18" style="38" customWidth="1"/>
    <col min="6661" max="6912" width="9.140625" style="38"/>
    <col min="6913" max="6913" width="33" style="38" customWidth="1"/>
    <col min="6914" max="6914" width="20.7109375" style="38" customWidth="1"/>
    <col min="6915" max="6915" width="14.140625" style="38" customWidth="1"/>
    <col min="6916" max="6916" width="18" style="38" customWidth="1"/>
    <col min="6917" max="7168" width="9.140625" style="38"/>
    <col min="7169" max="7169" width="33" style="38" customWidth="1"/>
    <col min="7170" max="7170" width="20.7109375" style="38" customWidth="1"/>
    <col min="7171" max="7171" width="14.140625" style="38" customWidth="1"/>
    <col min="7172" max="7172" width="18" style="38" customWidth="1"/>
    <col min="7173" max="7424" width="9.140625" style="38"/>
    <col min="7425" max="7425" width="33" style="38" customWidth="1"/>
    <col min="7426" max="7426" width="20.7109375" style="38" customWidth="1"/>
    <col min="7427" max="7427" width="14.140625" style="38" customWidth="1"/>
    <col min="7428" max="7428" width="18" style="38" customWidth="1"/>
    <col min="7429" max="7680" width="9.140625" style="38"/>
    <col min="7681" max="7681" width="33" style="38" customWidth="1"/>
    <col min="7682" max="7682" width="20.7109375" style="38" customWidth="1"/>
    <col min="7683" max="7683" width="14.140625" style="38" customWidth="1"/>
    <col min="7684" max="7684" width="18" style="38" customWidth="1"/>
    <col min="7685" max="7936" width="9.140625" style="38"/>
    <col min="7937" max="7937" width="33" style="38" customWidth="1"/>
    <col min="7938" max="7938" width="20.7109375" style="38" customWidth="1"/>
    <col min="7939" max="7939" width="14.140625" style="38" customWidth="1"/>
    <col min="7940" max="7940" width="18" style="38" customWidth="1"/>
    <col min="7941" max="8192" width="9.140625" style="38"/>
    <col min="8193" max="8193" width="33" style="38" customWidth="1"/>
    <col min="8194" max="8194" width="20.7109375" style="38" customWidth="1"/>
    <col min="8195" max="8195" width="14.140625" style="38" customWidth="1"/>
    <col min="8196" max="8196" width="18" style="38" customWidth="1"/>
    <col min="8197" max="8448" width="9.140625" style="38"/>
    <col min="8449" max="8449" width="33" style="38" customWidth="1"/>
    <col min="8450" max="8450" width="20.7109375" style="38" customWidth="1"/>
    <col min="8451" max="8451" width="14.140625" style="38" customWidth="1"/>
    <col min="8452" max="8452" width="18" style="38" customWidth="1"/>
    <col min="8453" max="8704" width="9.140625" style="38"/>
    <col min="8705" max="8705" width="33" style="38" customWidth="1"/>
    <col min="8706" max="8706" width="20.7109375" style="38" customWidth="1"/>
    <col min="8707" max="8707" width="14.140625" style="38" customWidth="1"/>
    <col min="8708" max="8708" width="18" style="38" customWidth="1"/>
    <col min="8709" max="8960" width="9.140625" style="38"/>
    <col min="8961" max="8961" width="33" style="38" customWidth="1"/>
    <col min="8962" max="8962" width="20.7109375" style="38" customWidth="1"/>
    <col min="8963" max="8963" width="14.140625" style="38" customWidth="1"/>
    <col min="8964" max="8964" width="18" style="38" customWidth="1"/>
    <col min="8965" max="9216" width="9.140625" style="38"/>
    <col min="9217" max="9217" width="33" style="38" customWidth="1"/>
    <col min="9218" max="9218" width="20.7109375" style="38" customWidth="1"/>
    <col min="9219" max="9219" width="14.140625" style="38" customWidth="1"/>
    <col min="9220" max="9220" width="18" style="38" customWidth="1"/>
    <col min="9221" max="9472" width="9.140625" style="38"/>
    <col min="9473" max="9473" width="33" style="38" customWidth="1"/>
    <col min="9474" max="9474" width="20.7109375" style="38" customWidth="1"/>
    <col min="9475" max="9475" width="14.140625" style="38" customWidth="1"/>
    <col min="9476" max="9476" width="18" style="38" customWidth="1"/>
    <col min="9477" max="9728" width="9.140625" style="38"/>
    <col min="9729" max="9729" width="33" style="38" customWidth="1"/>
    <col min="9730" max="9730" width="20.7109375" style="38" customWidth="1"/>
    <col min="9731" max="9731" width="14.140625" style="38" customWidth="1"/>
    <col min="9732" max="9732" width="18" style="38" customWidth="1"/>
    <col min="9733" max="9984" width="9.140625" style="38"/>
    <col min="9985" max="9985" width="33" style="38" customWidth="1"/>
    <col min="9986" max="9986" width="20.7109375" style="38" customWidth="1"/>
    <col min="9987" max="9987" width="14.140625" style="38" customWidth="1"/>
    <col min="9988" max="9988" width="18" style="38" customWidth="1"/>
    <col min="9989" max="10240" width="9.140625" style="38"/>
    <col min="10241" max="10241" width="33" style="38" customWidth="1"/>
    <col min="10242" max="10242" width="20.7109375" style="38" customWidth="1"/>
    <col min="10243" max="10243" width="14.140625" style="38" customWidth="1"/>
    <col min="10244" max="10244" width="18" style="38" customWidth="1"/>
    <col min="10245" max="10496" width="9.140625" style="38"/>
    <col min="10497" max="10497" width="33" style="38" customWidth="1"/>
    <col min="10498" max="10498" width="20.7109375" style="38" customWidth="1"/>
    <col min="10499" max="10499" width="14.140625" style="38" customWidth="1"/>
    <col min="10500" max="10500" width="18" style="38" customWidth="1"/>
    <col min="10501" max="10752" width="9.140625" style="38"/>
    <col min="10753" max="10753" width="33" style="38" customWidth="1"/>
    <col min="10754" max="10754" width="20.7109375" style="38" customWidth="1"/>
    <col min="10755" max="10755" width="14.140625" style="38" customWidth="1"/>
    <col min="10756" max="10756" width="18" style="38" customWidth="1"/>
    <col min="10757" max="11008" width="9.140625" style="38"/>
    <col min="11009" max="11009" width="33" style="38" customWidth="1"/>
    <col min="11010" max="11010" width="20.7109375" style="38" customWidth="1"/>
    <col min="11011" max="11011" width="14.140625" style="38" customWidth="1"/>
    <col min="11012" max="11012" width="18" style="38" customWidth="1"/>
    <col min="11013" max="11264" width="9.140625" style="38"/>
    <col min="11265" max="11265" width="33" style="38" customWidth="1"/>
    <col min="11266" max="11266" width="20.7109375" style="38" customWidth="1"/>
    <col min="11267" max="11267" width="14.140625" style="38" customWidth="1"/>
    <col min="11268" max="11268" width="18" style="38" customWidth="1"/>
    <col min="11269" max="11520" width="9.140625" style="38"/>
    <col min="11521" max="11521" width="33" style="38" customWidth="1"/>
    <col min="11522" max="11522" width="20.7109375" style="38" customWidth="1"/>
    <col min="11523" max="11523" width="14.140625" style="38" customWidth="1"/>
    <col min="11524" max="11524" width="18" style="38" customWidth="1"/>
    <col min="11525" max="11776" width="9.140625" style="38"/>
    <col min="11777" max="11777" width="33" style="38" customWidth="1"/>
    <col min="11778" max="11778" width="20.7109375" style="38" customWidth="1"/>
    <col min="11779" max="11779" width="14.140625" style="38" customWidth="1"/>
    <col min="11780" max="11780" width="18" style="38" customWidth="1"/>
    <col min="11781" max="12032" width="9.140625" style="38"/>
    <col min="12033" max="12033" width="33" style="38" customWidth="1"/>
    <col min="12034" max="12034" width="20.7109375" style="38" customWidth="1"/>
    <col min="12035" max="12035" width="14.140625" style="38" customWidth="1"/>
    <col min="12036" max="12036" width="18" style="38" customWidth="1"/>
    <col min="12037" max="12288" width="9.140625" style="38"/>
    <col min="12289" max="12289" width="33" style="38" customWidth="1"/>
    <col min="12290" max="12290" width="20.7109375" style="38" customWidth="1"/>
    <col min="12291" max="12291" width="14.140625" style="38" customWidth="1"/>
    <col min="12292" max="12292" width="18" style="38" customWidth="1"/>
    <col min="12293" max="12544" width="9.140625" style="38"/>
    <col min="12545" max="12545" width="33" style="38" customWidth="1"/>
    <col min="12546" max="12546" width="20.7109375" style="38" customWidth="1"/>
    <col min="12547" max="12547" width="14.140625" style="38" customWidth="1"/>
    <col min="12548" max="12548" width="18" style="38" customWidth="1"/>
    <col min="12549" max="12800" width="9.140625" style="38"/>
    <col min="12801" max="12801" width="33" style="38" customWidth="1"/>
    <col min="12802" max="12802" width="20.7109375" style="38" customWidth="1"/>
    <col min="12803" max="12803" width="14.140625" style="38" customWidth="1"/>
    <col min="12804" max="12804" width="18" style="38" customWidth="1"/>
    <col min="12805" max="13056" width="9.140625" style="38"/>
    <col min="13057" max="13057" width="33" style="38" customWidth="1"/>
    <col min="13058" max="13058" width="20.7109375" style="38" customWidth="1"/>
    <col min="13059" max="13059" width="14.140625" style="38" customWidth="1"/>
    <col min="13060" max="13060" width="18" style="38" customWidth="1"/>
    <col min="13061" max="13312" width="9.140625" style="38"/>
    <col min="13313" max="13313" width="33" style="38" customWidth="1"/>
    <col min="13314" max="13314" width="20.7109375" style="38" customWidth="1"/>
    <col min="13315" max="13315" width="14.140625" style="38" customWidth="1"/>
    <col min="13316" max="13316" width="18" style="38" customWidth="1"/>
    <col min="13317" max="13568" width="9.140625" style="38"/>
    <col min="13569" max="13569" width="33" style="38" customWidth="1"/>
    <col min="13570" max="13570" width="20.7109375" style="38" customWidth="1"/>
    <col min="13571" max="13571" width="14.140625" style="38" customWidth="1"/>
    <col min="13572" max="13572" width="18" style="38" customWidth="1"/>
    <col min="13573" max="13824" width="9.140625" style="38"/>
    <col min="13825" max="13825" width="33" style="38" customWidth="1"/>
    <col min="13826" max="13826" width="20.7109375" style="38" customWidth="1"/>
    <col min="13827" max="13827" width="14.140625" style="38" customWidth="1"/>
    <col min="13828" max="13828" width="18" style="38" customWidth="1"/>
    <col min="13829" max="14080" width="9.140625" style="38"/>
    <col min="14081" max="14081" width="33" style="38" customWidth="1"/>
    <col min="14082" max="14082" width="20.7109375" style="38" customWidth="1"/>
    <col min="14083" max="14083" width="14.140625" style="38" customWidth="1"/>
    <col min="14084" max="14084" width="18" style="38" customWidth="1"/>
    <col min="14085" max="14336" width="9.140625" style="38"/>
    <col min="14337" max="14337" width="33" style="38" customWidth="1"/>
    <col min="14338" max="14338" width="20.7109375" style="38" customWidth="1"/>
    <col min="14339" max="14339" width="14.140625" style="38" customWidth="1"/>
    <col min="14340" max="14340" width="18" style="38" customWidth="1"/>
    <col min="14341" max="14592" width="9.140625" style="38"/>
    <col min="14593" max="14593" width="33" style="38" customWidth="1"/>
    <col min="14594" max="14594" width="20.7109375" style="38" customWidth="1"/>
    <col min="14595" max="14595" width="14.140625" style="38" customWidth="1"/>
    <col min="14596" max="14596" width="18" style="38" customWidth="1"/>
    <col min="14597" max="14848" width="9.140625" style="38"/>
    <col min="14849" max="14849" width="33" style="38" customWidth="1"/>
    <col min="14850" max="14850" width="20.7109375" style="38" customWidth="1"/>
    <col min="14851" max="14851" width="14.140625" style="38" customWidth="1"/>
    <col min="14852" max="14852" width="18" style="38" customWidth="1"/>
    <col min="14853" max="15104" width="9.140625" style="38"/>
    <col min="15105" max="15105" width="33" style="38" customWidth="1"/>
    <col min="15106" max="15106" width="20.7109375" style="38" customWidth="1"/>
    <col min="15107" max="15107" width="14.140625" style="38" customWidth="1"/>
    <col min="15108" max="15108" width="18" style="38" customWidth="1"/>
    <col min="15109" max="15360" width="9.140625" style="38"/>
    <col min="15361" max="15361" width="33" style="38" customWidth="1"/>
    <col min="15362" max="15362" width="20.7109375" style="38" customWidth="1"/>
    <col min="15363" max="15363" width="14.140625" style="38" customWidth="1"/>
    <col min="15364" max="15364" width="18" style="38" customWidth="1"/>
    <col min="15365" max="15616" width="9.140625" style="38"/>
    <col min="15617" max="15617" width="33" style="38" customWidth="1"/>
    <col min="15618" max="15618" width="20.7109375" style="38" customWidth="1"/>
    <col min="15619" max="15619" width="14.140625" style="38" customWidth="1"/>
    <col min="15620" max="15620" width="18" style="38" customWidth="1"/>
    <col min="15621" max="15872" width="9.140625" style="38"/>
    <col min="15873" max="15873" width="33" style="38" customWidth="1"/>
    <col min="15874" max="15874" width="20.7109375" style="38" customWidth="1"/>
    <col min="15875" max="15875" width="14.140625" style="38" customWidth="1"/>
    <col min="15876" max="15876" width="18" style="38" customWidth="1"/>
    <col min="15877" max="16128" width="9.140625" style="38"/>
    <col min="16129" max="16129" width="33" style="38" customWidth="1"/>
    <col min="16130" max="16130" width="20.7109375" style="38" customWidth="1"/>
    <col min="16131" max="16131" width="14.140625" style="38" customWidth="1"/>
    <col min="16132" max="16132" width="18" style="38" customWidth="1"/>
    <col min="16133" max="16384" width="9.140625" style="38"/>
  </cols>
  <sheetData>
    <row r="1" spans="1:4" ht="18.75" x14ac:dyDescent="0.3">
      <c r="A1" s="201" t="s">
        <v>563</v>
      </c>
      <c r="B1" s="205"/>
      <c r="C1" s="200"/>
      <c r="D1" s="200"/>
    </row>
    <row r="2" spans="1:4" ht="18.75" x14ac:dyDescent="0.3">
      <c r="A2" s="201" t="s">
        <v>232</v>
      </c>
      <c r="B2" s="205"/>
      <c r="C2" s="200"/>
      <c r="D2" s="200"/>
    </row>
    <row r="3" spans="1:4" ht="18.75" x14ac:dyDescent="0.3">
      <c r="A3" s="201" t="s">
        <v>5</v>
      </c>
      <c r="B3" s="205"/>
      <c r="C3" s="200"/>
      <c r="D3" s="200"/>
    </row>
    <row r="4" spans="1:4" ht="18.75" x14ac:dyDescent="0.3">
      <c r="A4" s="201" t="s">
        <v>794</v>
      </c>
      <c r="B4" s="205"/>
      <c r="C4" s="200"/>
      <c r="D4" s="200"/>
    </row>
    <row r="7" spans="1:4" ht="18.75" x14ac:dyDescent="0.3">
      <c r="A7" s="201" t="s">
        <v>242</v>
      </c>
      <c r="B7" s="205"/>
      <c r="C7" s="200"/>
      <c r="D7" s="200"/>
    </row>
    <row r="8" spans="1:4" ht="18.75" x14ac:dyDescent="0.3">
      <c r="A8" s="201" t="s">
        <v>232</v>
      </c>
      <c r="B8" s="205"/>
      <c r="C8" s="200"/>
      <c r="D8" s="200"/>
    </row>
    <row r="9" spans="1:4" ht="18.75" x14ac:dyDescent="0.3">
      <c r="A9" s="201" t="s">
        <v>5</v>
      </c>
      <c r="B9" s="205"/>
      <c r="C9" s="200"/>
      <c r="D9" s="200"/>
    </row>
    <row r="10" spans="1:4" ht="18.75" x14ac:dyDescent="0.3">
      <c r="A10" s="201" t="s">
        <v>260</v>
      </c>
      <c r="B10" s="205"/>
      <c r="C10" s="200"/>
      <c r="D10" s="200"/>
    </row>
    <row r="11" spans="1:4" ht="18.75" x14ac:dyDescent="0.3">
      <c r="A11" s="46"/>
      <c r="B11" s="49"/>
    </row>
    <row r="12" spans="1:4" ht="18.75" x14ac:dyDescent="0.3">
      <c r="A12" s="87"/>
      <c r="B12" s="201" t="s">
        <v>284</v>
      </c>
      <c r="C12" s="212"/>
      <c r="D12" s="212"/>
    </row>
    <row r="13" spans="1:4" ht="18.75" x14ac:dyDescent="0.3">
      <c r="A13" s="165"/>
      <c r="B13" s="165"/>
    </row>
    <row r="14" spans="1:4" ht="18.75" x14ac:dyDescent="0.3">
      <c r="A14" s="204" t="s">
        <v>255</v>
      </c>
      <c r="B14" s="204"/>
      <c r="C14" s="204"/>
      <c r="D14" s="204"/>
    </row>
    <row r="15" spans="1:4" ht="83.25" customHeight="1" x14ac:dyDescent="0.3">
      <c r="A15" s="199" t="s">
        <v>285</v>
      </c>
      <c r="B15" s="199"/>
      <c r="C15" s="199"/>
      <c r="D15" s="199"/>
    </row>
    <row r="16" spans="1:4" ht="18.75" x14ac:dyDescent="0.3">
      <c r="A16" s="199"/>
      <c r="B16" s="199"/>
      <c r="C16" s="199"/>
      <c r="D16" s="199"/>
    </row>
    <row r="17" spans="1:4" ht="112.5" x14ac:dyDescent="0.3">
      <c r="A17" s="41" t="s">
        <v>233</v>
      </c>
      <c r="B17" s="41" t="s">
        <v>247</v>
      </c>
      <c r="C17" s="67" t="s">
        <v>248</v>
      </c>
      <c r="D17" s="67" t="s">
        <v>257</v>
      </c>
    </row>
    <row r="18" spans="1:4" ht="18.75" x14ac:dyDescent="0.3">
      <c r="A18" s="54" t="s">
        <v>234</v>
      </c>
      <c r="B18" s="55">
        <f>B19+B20</f>
        <v>1551</v>
      </c>
      <c r="C18" s="68">
        <f>C19+C20</f>
        <v>0</v>
      </c>
      <c r="D18" s="69">
        <f>D19+D20</f>
        <v>1551</v>
      </c>
    </row>
    <row r="19" spans="1:4" ht="37.5" x14ac:dyDescent="0.3">
      <c r="A19" s="58" t="s">
        <v>235</v>
      </c>
      <c r="B19" s="59">
        <v>351</v>
      </c>
      <c r="C19" s="70">
        <f>3049.7-3049.7</f>
        <v>0</v>
      </c>
      <c r="D19" s="71">
        <v>351</v>
      </c>
    </row>
    <row r="20" spans="1:4" ht="37.5" x14ac:dyDescent="0.3">
      <c r="A20" s="63" t="s">
        <v>281</v>
      </c>
      <c r="B20" s="64">
        <v>1200</v>
      </c>
      <c r="C20" s="72"/>
      <c r="D20" s="73">
        <v>1200</v>
      </c>
    </row>
    <row r="21" spans="1:4" x14ac:dyDescent="0.25">
      <c r="A21" s="43"/>
      <c r="B21" s="48"/>
    </row>
    <row r="22" spans="1:4" x14ac:dyDescent="0.25">
      <c r="A22" s="43"/>
      <c r="B22" s="48"/>
    </row>
    <row r="23" spans="1:4" x14ac:dyDescent="0.25">
      <c r="A23" s="43"/>
    </row>
    <row r="24" spans="1:4" x14ac:dyDescent="0.25">
      <c r="A24" s="43"/>
    </row>
    <row r="25" spans="1:4" ht="18.75" x14ac:dyDescent="0.25">
      <c r="A25" s="74"/>
    </row>
    <row r="26" spans="1:4" x14ac:dyDescent="0.25">
      <c r="A26" s="43"/>
    </row>
    <row r="27" spans="1:4" x14ac:dyDescent="0.25">
      <c r="A27" s="43"/>
    </row>
    <row r="28" spans="1:4" x14ac:dyDescent="0.25">
      <c r="A28" s="43"/>
    </row>
    <row r="29" spans="1:4" x14ac:dyDescent="0.25">
      <c r="A29" s="44"/>
    </row>
    <row r="30" spans="1:4" x14ac:dyDescent="0.25">
      <c r="A30" s="44"/>
    </row>
    <row r="31" spans="1:4" x14ac:dyDescent="0.25">
      <c r="A31" s="43"/>
    </row>
    <row r="32" spans="1:4" x14ac:dyDescent="0.25">
      <c r="A32" s="43"/>
    </row>
    <row r="33" spans="1:1" x14ac:dyDescent="0.25">
      <c r="A33" s="44"/>
    </row>
    <row r="34" spans="1:1" x14ac:dyDescent="0.25">
      <c r="A34" s="44"/>
    </row>
    <row r="35" spans="1:1" x14ac:dyDescent="0.25">
      <c r="A35" s="44"/>
    </row>
    <row r="36" spans="1:1" x14ac:dyDescent="0.25">
      <c r="A36" s="44"/>
    </row>
    <row r="37" spans="1:1" x14ac:dyDescent="0.25">
      <c r="A37" s="44"/>
    </row>
    <row r="38" spans="1:1" x14ac:dyDescent="0.25">
      <c r="A38" s="44"/>
    </row>
    <row r="39" spans="1:1" x14ac:dyDescent="0.25">
      <c r="A39" s="44"/>
    </row>
    <row r="40" spans="1:1" x14ac:dyDescent="0.25">
      <c r="A40" s="45"/>
    </row>
    <row r="41" spans="1:1" x14ac:dyDescent="0.25">
      <c r="A41" s="42"/>
    </row>
  </sheetData>
  <mergeCells count="13">
    <mergeCell ref="A15:D15"/>
    <mergeCell ref="A16:D16"/>
    <mergeCell ref="A7:D7"/>
    <mergeCell ref="A8:D8"/>
    <mergeCell ref="A9:D9"/>
    <mergeCell ref="A10:D10"/>
    <mergeCell ref="B12:D12"/>
    <mergeCell ref="A13:B13"/>
    <mergeCell ref="A1:D1"/>
    <mergeCell ref="A2:D2"/>
    <mergeCell ref="A3:D3"/>
    <mergeCell ref="A4:D4"/>
    <mergeCell ref="A14:D1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J11" sqref="J11"/>
    </sheetView>
  </sheetViews>
  <sheetFormatPr defaultRowHeight="15.75" x14ac:dyDescent="0.25"/>
  <cols>
    <col min="1" max="1" width="33" style="40" customWidth="1"/>
    <col min="2" max="2" width="20.7109375" style="38" customWidth="1"/>
    <col min="3" max="3" width="14.140625" style="38" customWidth="1"/>
    <col min="4" max="4" width="18" style="38" customWidth="1"/>
    <col min="5" max="256" width="9.140625" style="38"/>
    <col min="257" max="257" width="33" style="38" customWidth="1"/>
    <col min="258" max="258" width="20.7109375" style="38" customWidth="1"/>
    <col min="259" max="259" width="14.140625" style="38" customWidth="1"/>
    <col min="260" max="260" width="18" style="38" customWidth="1"/>
    <col min="261" max="512" width="9.140625" style="38"/>
    <col min="513" max="513" width="33" style="38" customWidth="1"/>
    <col min="514" max="514" width="20.7109375" style="38" customWidth="1"/>
    <col min="515" max="515" width="14.140625" style="38" customWidth="1"/>
    <col min="516" max="516" width="18" style="38" customWidth="1"/>
    <col min="517" max="768" width="9.140625" style="38"/>
    <col min="769" max="769" width="33" style="38" customWidth="1"/>
    <col min="770" max="770" width="20.7109375" style="38" customWidth="1"/>
    <col min="771" max="771" width="14.140625" style="38" customWidth="1"/>
    <col min="772" max="772" width="18" style="38" customWidth="1"/>
    <col min="773" max="1024" width="9.140625" style="38"/>
    <col min="1025" max="1025" width="33" style="38" customWidth="1"/>
    <col min="1026" max="1026" width="20.7109375" style="38" customWidth="1"/>
    <col min="1027" max="1027" width="14.140625" style="38" customWidth="1"/>
    <col min="1028" max="1028" width="18" style="38" customWidth="1"/>
    <col min="1029" max="1280" width="9.140625" style="38"/>
    <col min="1281" max="1281" width="33" style="38" customWidth="1"/>
    <col min="1282" max="1282" width="20.7109375" style="38" customWidth="1"/>
    <col min="1283" max="1283" width="14.140625" style="38" customWidth="1"/>
    <col min="1284" max="1284" width="18" style="38" customWidth="1"/>
    <col min="1285" max="1536" width="9.140625" style="38"/>
    <col min="1537" max="1537" width="33" style="38" customWidth="1"/>
    <col min="1538" max="1538" width="20.7109375" style="38" customWidth="1"/>
    <col min="1539" max="1539" width="14.140625" style="38" customWidth="1"/>
    <col min="1540" max="1540" width="18" style="38" customWidth="1"/>
    <col min="1541" max="1792" width="9.140625" style="38"/>
    <col min="1793" max="1793" width="33" style="38" customWidth="1"/>
    <col min="1794" max="1794" width="20.7109375" style="38" customWidth="1"/>
    <col min="1795" max="1795" width="14.140625" style="38" customWidth="1"/>
    <col min="1796" max="1796" width="18" style="38" customWidth="1"/>
    <col min="1797" max="2048" width="9.140625" style="38"/>
    <col min="2049" max="2049" width="33" style="38" customWidth="1"/>
    <col min="2050" max="2050" width="20.7109375" style="38" customWidth="1"/>
    <col min="2051" max="2051" width="14.140625" style="38" customWidth="1"/>
    <col min="2052" max="2052" width="18" style="38" customWidth="1"/>
    <col min="2053" max="2304" width="9.140625" style="38"/>
    <col min="2305" max="2305" width="33" style="38" customWidth="1"/>
    <col min="2306" max="2306" width="20.7109375" style="38" customWidth="1"/>
    <col min="2307" max="2307" width="14.140625" style="38" customWidth="1"/>
    <col min="2308" max="2308" width="18" style="38" customWidth="1"/>
    <col min="2309" max="2560" width="9.140625" style="38"/>
    <col min="2561" max="2561" width="33" style="38" customWidth="1"/>
    <col min="2562" max="2562" width="20.7109375" style="38" customWidth="1"/>
    <col min="2563" max="2563" width="14.140625" style="38" customWidth="1"/>
    <col min="2564" max="2564" width="18" style="38" customWidth="1"/>
    <col min="2565" max="2816" width="9.140625" style="38"/>
    <col min="2817" max="2817" width="33" style="38" customWidth="1"/>
    <col min="2818" max="2818" width="20.7109375" style="38" customWidth="1"/>
    <col min="2819" max="2819" width="14.140625" style="38" customWidth="1"/>
    <col min="2820" max="2820" width="18" style="38" customWidth="1"/>
    <col min="2821" max="3072" width="9.140625" style="38"/>
    <col min="3073" max="3073" width="33" style="38" customWidth="1"/>
    <col min="3074" max="3074" width="20.7109375" style="38" customWidth="1"/>
    <col min="3075" max="3075" width="14.140625" style="38" customWidth="1"/>
    <col min="3076" max="3076" width="18" style="38" customWidth="1"/>
    <col min="3077" max="3328" width="9.140625" style="38"/>
    <col min="3329" max="3329" width="33" style="38" customWidth="1"/>
    <col min="3330" max="3330" width="20.7109375" style="38" customWidth="1"/>
    <col min="3331" max="3331" width="14.140625" style="38" customWidth="1"/>
    <col min="3332" max="3332" width="18" style="38" customWidth="1"/>
    <col min="3333" max="3584" width="9.140625" style="38"/>
    <col min="3585" max="3585" width="33" style="38" customWidth="1"/>
    <col min="3586" max="3586" width="20.7109375" style="38" customWidth="1"/>
    <col min="3587" max="3587" width="14.140625" style="38" customWidth="1"/>
    <col min="3588" max="3588" width="18" style="38" customWidth="1"/>
    <col min="3589" max="3840" width="9.140625" style="38"/>
    <col min="3841" max="3841" width="33" style="38" customWidth="1"/>
    <col min="3842" max="3842" width="20.7109375" style="38" customWidth="1"/>
    <col min="3843" max="3843" width="14.140625" style="38" customWidth="1"/>
    <col min="3844" max="3844" width="18" style="38" customWidth="1"/>
    <col min="3845" max="4096" width="9.140625" style="38"/>
    <col min="4097" max="4097" width="33" style="38" customWidth="1"/>
    <col min="4098" max="4098" width="20.7109375" style="38" customWidth="1"/>
    <col min="4099" max="4099" width="14.140625" style="38" customWidth="1"/>
    <col min="4100" max="4100" width="18" style="38" customWidth="1"/>
    <col min="4101" max="4352" width="9.140625" style="38"/>
    <col min="4353" max="4353" width="33" style="38" customWidth="1"/>
    <col min="4354" max="4354" width="20.7109375" style="38" customWidth="1"/>
    <col min="4355" max="4355" width="14.140625" style="38" customWidth="1"/>
    <col min="4356" max="4356" width="18" style="38" customWidth="1"/>
    <col min="4357" max="4608" width="9.140625" style="38"/>
    <col min="4609" max="4609" width="33" style="38" customWidth="1"/>
    <col min="4610" max="4610" width="20.7109375" style="38" customWidth="1"/>
    <col min="4611" max="4611" width="14.140625" style="38" customWidth="1"/>
    <col min="4612" max="4612" width="18" style="38" customWidth="1"/>
    <col min="4613" max="4864" width="9.140625" style="38"/>
    <col min="4865" max="4865" width="33" style="38" customWidth="1"/>
    <col min="4866" max="4866" width="20.7109375" style="38" customWidth="1"/>
    <col min="4867" max="4867" width="14.140625" style="38" customWidth="1"/>
    <col min="4868" max="4868" width="18" style="38" customWidth="1"/>
    <col min="4869" max="5120" width="9.140625" style="38"/>
    <col min="5121" max="5121" width="33" style="38" customWidth="1"/>
    <col min="5122" max="5122" width="20.7109375" style="38" customWidth="1"/>
    <col min="5123" max="5123" width="14.140625" style="38" customWidth="1"/>
    <col min="5124" max="5124" width="18" style="38" customWidth="1"/>
    <col min="5125" max="5376" width="9.140625" style="38"/>
    <col min="5377" max="5377" width="33" style="38" customWidth="1"/>
    <col min="5378" max="5378" width="20.7109375" style="38" customWidth="1"/>
    <col min="5379" max="5379" width="14.140625" style="38" customWidth="1"/>
    <col min="5380" max="5380" width="18" style="38" customWidth="1"/>
    <col min="5381" max="5632" width="9.140625" style="38"/>
    <col min="5633" max="5633" width="33" style="38" customWidth="1"/>
    <col min="5634" max="5634" width="20.7109375" style="38" customWidth="1"/>
    <col min="5635" max="5635" width="14.140625" style="38" customWidth="1"/>
    <col min="5636" max="5636" width="18" style="38" customWidth="1"/>
    <col min="5637" max="5888" width="9.140625" style="38"/>
    <col min="5889" max="5889" width="33" style="38" customWidth="1"/>
    <col min="5890" max="5890" width="20.7109375" style="38" customWidth="1"/>
    <col min="5891" max="5891" width="14.140625" style="38" customWidth="1"/>
    <col min="5892" max="5892" width="18" style="38" customWidth="1"/>
    <col min="5893" max="6144" width="9.140625" style="38"/>
    <col min="6145" max="6145" width="33" style="38" customWidth="1"/>
    <col min="6146" max="6146" width="20.7109375" style="38" customWidth="1"/>
    <col min="6147" max="6147" width="14.140625" style="38" customWidth="1"/>
    <col min="6148" max="6148" width="18" style="38" customWidth="1"/>
    <col min="6149" max="6400" width="9.140625" style="38"/>
    <col min="6401" max="6401" width="33" style="38" customWidth="1"/>
    <col min="6402" max="6402" width="20.7109375" style="38" customWidth="1"/>
    <col min="6403" max="6403" width="14.140625" style="38" customWidth="1"/>
    <col min="6404" max="6404" width="18" style="38" customWidth="1"/>
    <col min="6405" max="6656" width="9.140625" style="38"/>
    <col min="6657" max="6657" width="33" style="38" customWidth="1"/>
    <col min="6658" max="6658" width="20.7109375" style="38" customWidth="1"/>
    <col min="6659" max="6659" width="14.140625" style="38" customWidth="1"/>
    <col min="6660" max="6660" width="18" style="38" customWidth="1"/>
    <col min="6661" max="6912" width="9.140625" style="38"/>
    <col min="6913" max="6913" width="33" style="38" customWidth="1"/>
    <col min="6914" max="6914" width="20.7109375" style="38" customWidth="1"/>
    <col min="6915" max="6915" width="14.140625" style="38" customWidth="1"/>
    <col min="6916" max="6916" width="18" style="38" customWidth="1"/>
    <col min="6917" max="7168" width="9.140625" style="38"/>
    <col min="7169" max="7169" width="33" style="38" customWidth="1"/>
    <col min="7170" max="7170" width="20.7109375" style="38" customWidth="1"/>
    <col min="7171" max="7171" width="14.140625" style="38" customWidth="1"/>
    <col min="7172" max="7172" width="18" style="38" customWidth="1"/>
    <col min="7173" max="7424" width="9.140625" style="38"/>
    <col min="7425" max="7425" width="33" style="38" customWidth="1"/>
    <col min="7426" max="7426" width="20.7109375" style="38" customWidth="1"/>
    <col min="7427" max="7427" width="14.140625" style="38" customWidth="1"/>
    <col min="7428" max="7428" width="18" style="38" customWidth="1"/>
    <col min="7429" max="7680" width="9.140625" style="38"/>
    <col min="7681" max="7681" width="33" style="38" customWidth="1"/>
    <col min="7682" max="7682" width="20.7109375" style="38" customWidth="1"/>
    <col min="7683" max="7683" width="14.140625" style="38" customWidth="1"/>
    <col min="7684" max="7684" width="18" style="38" customWidth="1"/>
    <col min="7685" max="7936" width="9.140625" style="38"/>
    <col min="7937" max="7937" width="33" style="38" customWidth="1"/>
    <col min="7938" max="7938" width="20.7109375" style="38" customWidth="1"/>
    <col min="7939" max="7939" width="14.140625" style="38" customWidth="1"/>
    <col min="7940" max="7940" width="18" style="38" customWidth="1"/>
    <col min="7941" max="8192" width="9.140625" style="38"/>
    <col min="8193" max="8193" width="33" style="38" customWidth="1"/>
    <col min="8194" max="8194" width="20.7109375" style="38" customWidth="1"/>
    <col min="8195" max="8195" width="14.140625" style="38" customWidth="1"/>
    <col min="8196" max="8196" width="18" style="38" customWidth="1"/>
    <col min="8197" max="8448" width="9.140625" style="38"/>
    <col min="8449" max="8449" width="33" style="38" customWidth="1"/>
    <col min="8450" max="8450" width="20.7109375" style="38" customWidth="1"/>
    <col min="8451" max="8451" width="14.140625" style="38" customWidth="1"/>
    <col min="8452" max="8452" width="18" style="38" customWidth="1"/>
    <col min="8453" max="8704" width="9.140625" style="38"/>
    <col min="8705" max="8705" width="33" style="38" customWidth="1"/>
    <col min="8706" max="8706" width="20.7109375" style="38" customWidth="1"/>
    <col min="8707" max="8707" width="14.140625" style="38" customWidth="1"/>
    <col min="8708" max="8708" width="18" style="38" customWidth="1"/>
    <col min="8709" max="8960" width="9.140625" style="38"/>
    <col min="8961" max="8961" width="33" style="38" customWidth="1"/>
    <col min="8962" max="8962" width="20.7109375" style="38" customWidth="1"/>
    <col min="8963" max="8963" width="14.140625" style="38" customWidth="1"/>
    <col min="8964" max="8964" width="18" style="38" customWidth="1"/>
    <col min="8965" max="9216" width="9.140625" style="38"/>
    <col min="9217" max="9217" width="33" style="38" customWidth="1"/>
    <col min="9218" max="9218" width="20.7109375" style="38" customWidth="1"/>
    <col min="9219" max="9219" width="14.140625" style="38" customWidth="1"/>
    <col min="9220" max="9220" width="18" style="38" customWidth="1"/>
    <col min="9221" max="9472" width="9.140625" style="38"/>
    <col min="9473" max="9473" width="33" style="38" customWidth="1"/>
    <col min="9474" max="9474" width="20.7109375" style="38" customWidth="1"/>
    <col min="9475" max="9475" width="14.140625" style="38" customWidth="1"/>
    <col min="9476" max="9476" width="18" style="38" customWidth="1"/>
    <col min="9477" max="9728" width="9.140625" style="38"/>
    <col min="9729" max="9729" width="33" style="38" customWidth="1"/>
    <col min="9730" max="9730" width="20.7109375" style="38" customWidth="1"/>
    <col min="9731" max="9731" width="14.140625" style="38" customWidth="1"/>
    <col min="9732" max="9732" width="18" style="38" customWidth="1"/>
    <col min="9733" max="9984" width="9.140625" style="38"/>
    <col min="9985" max="9985" width="33" style="38" customWidth="1"/>
    <col min="9986" max="9986" width="20.7109375" style="38" customWidth="1"/>
    <col min="9987" max="9987" width="14.140625" style="38" customWidth="1"/>
    <col min="9988" max="9988" width="18" style="38" customWidth="1"/>
    <col min="9989" max="10240" width="9.140625" style="38"/>
    <col min="10241" max="10241" width="33" style="38" customWidth="1"/>
    <col min="10242" max="10242" width="20.7109375" style="38" customWidth="1"/>
    <col min="10243" max="10243" width="14.140625" style="38" customWidth="1"/>
    <col min="10244" max="10244" width="18" style="38" customWidth="1"/>
    <col min="10245" max="10496" width="9.140625" style="38"/>
    <col min="10497" max="10497" width="33" style="38" customWidth="1"/>
    <col min="10498" max="10498" width="20.7109375" style="38" customWidth="1"/>
    <col min="10499" max="10499" width="14.140625" style="38" customWidth="1"/>
    <col min="10500" max="10500" width="18" style="38" customWidth="1"/>
    <col min="10501" max="10752" width="9.140625" style="38"/>
    <col min="10753" max="10753" width="33" style="38" customWidth="1"/>
    <col min="10754" max="10754" width="20.7109375" style="38" customWidth="1"/>
    <col min="10755" max="10755" width="14.140625" style="38" customWidth="1"/>
    <col min="10756" max="10756" width="18" style="38" customWidth="1"/>
    <col min="10757" max="11008" width="9.140625" style="38"/>
    <col min="11009" max="11009" width="33" style="38" customWidth="1"/>
    <col min="11010" max="11010" width="20.7109375" style="38" customWidth="1"/>
    <col min="11011" max="11011" width="14.140625" style="38" customWidth="1"/>
    <col min="11012" max="11012" width="18" style="38" customWidth="1"/>
    <col min="11013" max="11264" width="9.140625" style="38"/>
    <col min="11265" max="11265" width="33" style="38" customWidth="1"/>
    <col min="11266" max="11266" width="20.7109375" style="38" customWidth="1"/>
    <col min="11267" max="11267" width="14.140625" style="38" customWidth="1"/>
    <col min="11268" max="11268" width="18" style="38" customWidth="1"/>
    <col min="11269" max="11520" width="9.140625" style="38"/>
    <col min="11521" max="11521" width="33" style="38" customWidth="1"/>
    <col min="11522" max="11522" width="20.7109375" style="38" customWidth="1"/>
    <col min="11523" max="11523" width="14.140625" style="38" customWidth="1"/>
    <col min="11524" max="11524" width="18" style="38" customWidth="1"/>
    <col min="11525" max="11776" width="9.140625" style="38"/>
    <col min="11777" max="11777" width="33" style="38" customWidth="1"/>
    <col min="11778" max="11778" width="20.7109375" style="38" customWidth="1"/>
    <col min="11779" max="11779" width="14.140625" style="38" customWidth="1"/>
    <col min="11780" max="11780" width="18" style="38" customWidth="1"/>
    <col min="11781" max="12032" width="9.140625" style="38"/>
    <col min="12033" max="12033" width="33" style="38" customWidth="1"/>
    <col min="12034" max="12034" width="20.7109375" style="38" customWidth="1"/>
    <col min="12035" max="12035" width="14.140625" style="38" customWidth="1"/>
    <col min="12036" max="12036" width="18" style="38" customWidth="1"/>
    <col min="12037" max="12288" width="9.140625" style="38"/>
    <col min="12289" max="12289" width="33" style="38" customWidth="1"/>
    <col min="12290" max="12290" width="20.7109375" style="38" customWidth="1"/>
    <col min="12291" max="12291" width="14.140625" style="38" customWidth="1"/>
    <col min="12292" max="12292" width="18" style="38" customWidth="1"/>
    <col min="12293" max="12544" width="9.140625" style="38"/>
    <col min="12545" max="12545" width="33" style="38" customWidth="1"/>
    <col min="12546" max="12546" width="20.7109375" style="38" customWidth="1"/>
    <col min="12547" max="12547" width="14.140625" style="38" customWidth="1"/>
    <col min="12548" max="12548" width="18" style="38" customWidth="1"/>
    <col min="12549" max="12800" width="9.140625" style="38"/>
    <col min="12801" max="12801" width="33" style="38" customWidth="1"/>
    <col min="12802" max="12802" width="20.7109375" style="38" customWidth="1"/>
    <col min="12803" max="12803" width="14.140625" style="38" customWidth="1"/>
    <col min="12804" max="12804" width="18" style="38" customWidth="1"/>
    <col min="12805" max="13056" width="9.140625" style="38"/>
    <col min="13057" max="13057" width="33" style="38" customWidth="1"/>
    <col min="13058" max="13058" width="20.7109375" style="38" customWidth="1"/>
    <col min="13059" max="13059" width="14.140625" style="38" customWidth="1"/>
    <col min="13060" max="13060" width="18" style="38" customWidth="1"/>
    <col min="13061" max="13312" width="9.140625" style="38"/>
    <col min="13313" max="13313" width="33" style="38" customWidth="1"/>
    <col min="13314" max="13314" width="20.7109375" style="38" customWidth="1"/>
    <col min="13315" max="13315" width="14.140625" style="38" customWidth="1"/>
    <col min="13316" max="13316" width="18" style="38" customWidth="1"/>
    <col min="13317" max="13568" width="9.140625" style="38"/>
    <col min="13569" max="13569" width="33" style="38" customWidth="1"/>
    <col min="13570" max="13570" width="20.7109375" style="38" customWidth="1"/>
    <col min="13571" max="13571" width="14.140625" style="38" customWidth="1"/>
    <col min="13572" max="13572" width="18" style="38" customWidth="1"/>
    <col min="13573" max="13824" width="9.140625" style="38"/>
    <col min="13825" max="13825" width="33" style="38" customWidth="1"/>
    <col min="13826" max="13826" width="20.7109375" style="38" customWidth="1"/>
    <col min="13827" max="13827" width="14.140625" style="38" customWidth="1"/>
    <col min="13828" max="13828" width="18" style="38" customWidth="1"/>
    <col min="13829" max="14080" width="9.140625" style="38"/>
    <col min="14081" max="14081" width="33" style="38" customWidth="1"/>
    <col min="14082" max="14082" width="20.7109375" style="38" customWidth="1"/>
    <col min="14083" max="14083" width="14.140625" style="38" customWidth="1"/>
    <col min="14084" max="14084" width="18" style="38" customWidth="1"/>
    <col min="14085" max="14336" width="9.140625" style="38"/>
    <col min="14337" max="14337" width="33" style="38" customWidth="1"/>
    <col min="14338" max="14338" width="20.7109375" style="38" customWidth="1"/>
    <col min="14339" max="14339" width="14.140625" style="38" customWidth="1"/>
    <col min="14340" max="14340" width="18" style="38" customWidth="1"/>
    <col min="14341" max="14592" width="9.140625" style="38"/>
    <col min="14593" max="14593" width="33" style="38" customWidth="1"/>
    <col min="14594" max="14594" width="20.7109375" style="38" customWidth="1"/>
    <col min="14595" max="14595" width="14.140625" style="38" customWidth="1"/>
    <col min="14596" max="14596" width="18" style="38" customWidth="1"/>
    <col min="14597" max="14848" width="9.140625" style="38"/>
    <col min="14849" max="14849" width="33" style="38" customWidth="1"/>
    <col min="14850" max="14850" width="20.7109375" style="38" customWidth="1"/>
    <col min="14851" max="14851" width="14.140625" style="38" customWidth="1"/>
    <col min="14852" max="14852" width="18" style="38" customWidth="1"/>
    <col min="14853" max="15104" width="9.140625" style="38"/>
    <col min="15105" max="15105" width="33" style="38" customWidth="1"/>
    <col min="15106" max="15106" width="20.7109375" style="38" customWidth="1"/>
    <col min="15107" max="15107" width="14.140625" style="38" customWidth="1"/>
    <col min="15108" max="15108" width="18" style="38" customWidth="1"/>
    <col min="15109" max="15360" width="9.140625" style="38"/>
    <col min="15361" max="15361" width="33" style="38" customWidth="1"/>
    <col min="15362" max="15362" width="20.7109375" style="38" customWidth="1"/>
    <col min="15363" max="15363" width="14.140625" style="38" customWidth="1"/>
    <col min="15364" max="15364" width="18" style="38" customWidth="1"/>
    <col min="15365" max="15616" width="9.140625" style="38"/>
    <col min="15617" max="15617" width="33" style="38" customWidth="1"/>
    <col min="15618" max="15618" width="20.7109375" style="38" customWidth="1"/>
    <col min="15619" max="15619" width="14.140625" style="38" customWidth="1"/>
    <col min="15620" max="15620" width="18" style="38" customWidth="1"/>
    <col min="15621" max="15872" width="9.140625" style="38"/>
    <col min="15873" max="15873" width="33" style="38" customWidth="1"/>
    <col min="15874" max="15874" width="20.7109375" style="38" customWidth="1"/>
    <col min="15875" max="15875" width="14.140625" style="38" customWidth="1"/>
    <col min="15876" max="15876" width="18" style="38" customWidth="1"/>
    <col min="15877" max="16128" width="9.140625" style="38"/>
    <col min="16129" max="16129" width="33" style="38" customWidth="1"/>
    <col min="16130" max="16130" width="20.7109375" style="38" customWidth="1"/>
    <col min="16131" max="16131" width="14.140625" style="38" customWidth="1"/>
    <col min="16132" max="16132" width="18" style="38" customWidth="1"/>
    <col min="16133" max="16384" width="9.140625" style="38"/>
  </cols>
  <sheetData>
    <row r="1" spans="1:4" ht="18.75" x14ac:dyDescent="0.3">
      <c r="A1" s="201" t="s">
        <v>564</v>
      </c>
      <c r="B1" s="205"/>
      <c r="C1" s="200"/>
      <c r="D1" s="200"/>
    </row>
    <row r="2" spans="1:4" ht="18.75" x14ac:dyDescent="0.3">
      <c r="A2" s="201" t="s">
        <v>232</v>
      </c>
      <c r="B2" s="205"/>
      <c r="C2" s="200"/>
      <c r="D2" s="200"/>
    </row>
    <row r="3" spans="1:4" ht="18.75" x14ac:dyDescent="0.3">
      <c r="A3" s="201" t="s">
        <v>5</v>
      </c>
      <c r="B3" s="205"/>
      <c r="C3" s="200"/>
      <c r="D3" s="200"/>
    </row>
    <row r="4" spans="1:4" ht="18.75" x14ac:dyDescent="0.3">
      <c r="A4" s="201" t="s">
        <v>794</v>
      </c>
      <c r="B4" s="205"/>
      <c r="C4" s="200"/>
      <c r="D4" s="200"/>
    </row>
    <row r="6" spans="1:4" ht="18.75" x14ac:dyDescent="0.3">
      <c r="A6" s="201" t="s">
        <v>242</v>
      </c>
      <c r="B6" s="205"/>
      <c r="C6" s="200"/>
      <c r="D6" s="200"/>
    </row>
    <row r="7" spans="1:4" ht="18.75" x14ac:dyDescent="0.3">
      <c r="A7" s="201" t="s">
        <v>232</v>
      </c>
      <c r="B7" s="205"/>
      <c r="C7" s="200"/>
      <c r="D7" s="200"/>
    </row>
    <row r="8" spans="1:4" ht="18.75" x14ac:dyDescent="0.3">
      <c r="A8" s="201" t="s">
        <v>5</v>
      </c>
      <c r="B8" s="205"/>
      <c r="C8" s="200"/>
      <c r="D8" s="200"/>
    </row>
    <row r="9" spans="1:4" ht="18.75" x14ac:dyDescent="0.3">
      <c r="A9" s="201" t="s">
        <v>260</v>
      </c>
      <c r="B9" s="205"/>
      <c r="C9" s="200"/>
      <c r="D9" s="200"/>
    </row>
    <row r="10" spans="1:4" ht="18.75" x14ac:dyDescent="0.3">
      <c r="A10" s="46"/>
      <c r="B10" s="49"/>
    </row>
    <row r="11" spans="1:4" ht="18.75" x14ac:dyDescent="0.3">
      <c r="A11" s="93"/>
      <c r="B11" s="201" t="s">
        <v>549</v>
      </c>
      <c r="C11" s="212"/>
      <c r="D11" s="212"/>
    </row>
    <row r="12" spans="1:4" ht="18.75" x14ac:dyDescent="0.3">
      <c r="A12" s="165"/>
      <c r="B12" s="165"/>
    </row>
    <row r="13" spans="1:4" ht="18.75" x14ac:dyDescent="0.3">
      <c r="A13" s="204" t="s">
        <v>255</v>
      </c>
      <c r="B13" s="204"/>
      <c r="C13" s="204"/>
      <c r="D13" s="204"/>
    </row>
    <row r="14" spans="1:4" ht="106.5" customHeight="1" x14ac:dyDescent="0.3">
      <c r="A14" s="199" t="s">
        <v>548</v>
      </c>
      <c r="B14" s="199"/>
      <c r="C14" s="199"/>
      <c r="D14" s="199"/>
    </row>
    <row r="15" spans="1:4" ht="18.75" x14ac:dyDescent="0.3">
      <c r="A15" s="199"/>
      <c r="B15" s="199"/>
      <c r="C15" s="199"/>
      <c r="D15" s="199"/>
    </row>
    <row r="16" spans="1:4" ht="112.5" x14ac:dyDescent="0.3">
      <c r="A16" s="41" t="s">
        <v>233</v>
      </c>
      <c r="B16" s="41" t="s">
        <v>247</v>
      </c>
      <c r="C16" s="67" t="s">
        <v>248</v>
      </c>
      <c r="D16" s="67" t="s">
        <v>257</v>
      </c>
    </row>
    <row r="17" spans="1:4" ht="18.75" x14ac:dyDescent="0.3">
      <c r="A17" s="94" t="s">
        <v>234</v>
      </c>
      <c r="B17" s="95">
        <f t="shared" ref="B17:C17" si="0">B18</f>
        <v>300</v>
      </c>
      <c r="C17" s="95">
        <f t="shared" si="0"/>
        <v>0</v>
      </c>
      <c r="D17" s="95">
        <f>D18</f>
        <v>300</v>
      </c>
    </row>
    <row r="18" spans="1:4" ht="37.5" x14ac:dyDescent="0.3">
      <c r="A18" s="63" t="s">
        <v>235</v>
      </c>
      <c r="B18" s="64">
        <f>C18+D18</f>
        <v>300</v>
      </c>
      <c r="C18" s="72">
        <f>3049.7-3049.7</f>
        <v>0</v>
      </c>
      <c r="D18" s="73">
        <v>300</v>
      </c>
    </row>
    <row r="19" spans="1:4" x14ac:dyDescent="0.25">
      <c r="A19" s="43"/>
      <c r="B19" s="48"/>
    </row>
    <row r="20" spans="1:4" x14ac:dyDescent="0.25">
      <c r="A20" s="43"/>
      <c r="B20" s="48"/>
    </row>
    <row r="21" spans="1:4" x14ac:dyDescent="0.25">
      <c r="A21" s="43"/>
    </row>
    <row r="22" spans="1:4" x14ac:dyDescent="0.25">
      <c r="A22" s="43"/>
    </row>
    <row r="23" spans="1:4" ht="18.75" x14ac:dyDescent="0.25">
      <c r="A23" s="74"/>
    </row>
    <row r="24" spans="1:4" x14ac:dyDescent="0.25">
      <c r="A24" s="43"/>
    </row>
    <row r="25" spans="1:4" x14ac:dyDescent="0.25">
      <c r="A25" s="43"/>
    </row>
    <row r="26" spans="1:4" x14ac:dyDescent="0.25">
      <c r="A26" s="43"/>
    </row>
    <row r="27" spans="1:4" x14ac:dyDescent="0.25">
      <c r="A27" s="44"/>
    </row>
    <row r="28" spans="1:4" x14ac:dyDescent="0.25">
      <c r="A28" s="44"/>
    </row>
    <row r="29" spans="1:4" x14ac:dyDescent="0.25">
      <c r="A29" s="43"/>
    </row>
    <row r="30" spans="1:4" x14ac:dyDescent="0.25">
      <c r="A30" s="43"/>
    </row>
    <row r="31" spans="1:4" x14ac:dyDescent="0.25">
      <c r="A31" s="44"/>
    </row>
    <row r="32" spans="1:4" x14ac:dyDescent="0.25">
      <c r="A32" s="44"/>
    </row>
    <row r="33" spans="1:1" x14ac:dyDescent="0.25">
      <c r="A33" s="44"/>
    </row>
    <row r="34" spans="1:1" x14ac:dyDescent="0.25">
      <c r="A34" s="44"/>
    </row>
    <row r="35" spans="1:1" x14ac:dyDescent="0.25">
      <c r="A35" s="44"/>
    </row>
    <row r="36" spans="1:1" x14ac:dyDescent="0.25">
      <c r="A36" s="44"/>
    </row>
    <row r="37" spans="1:1" x14ac:dyDescent="0.25">
      <c r="A37" s="44"/>
    </row>
    <row r="38" spans="1:1" x14ac:dyDescent="0.25">
      <c r="A38" s="45"/>
    </row>
    <row r="39" spans="1:1" x14ac:dyDescent="0.25">
      <c r="A39" s="42"/>
    </row>
  </sheetData>
  <mergeCells count="13">
    <mergeCell ref="A15:D15"/>
    <mergeCell ref="A8:D8"/>
    <mergeCell ref="A9:D9"/>
    <mergeCell ref="B11:D11"/>
    <mergeCell ref="A12:B12"/>
    <mergeCell ref="A13:D13"/>
    <mergeCell ref="A14:D14"/>
    <mergeCell ref="A7:D7"/>
    <mergeCell ref="A1:D1"/>
    <mergeCell ref="A2:D2"/>
    <mergeCell ref="A3:D3"/>
    <mergeCell ref="A4:D4"/>
    <mergeCell ref="A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42"/>
  <sheetViews>
    <sheetView topLeftCell="A76" workbookViewId="0">
      <selection activeCell="H22" sqref="H22"/>
    </sheetView>
  </sheetViews>
  <sheetFormatPr defaultRowHeight="15" x14ac:dyDescent="0.25"/>
  <cols>
    <col min="1" max="1" width="35.85546875" customWidth="1"/>
    <col min="2" max="2" width="97.85546875" customWidth="1"/>
    <col min="3" max="3" width="19.7109375" customWidth="1"/>
    <col min="4" max="4" width="17.42578125" customWidth="1"/>
  </cols>
  <sheetData>
    <row r="1" spans="1:4" s="110" customFormat="1" ht="18.75" x14ac:dyDescent="0.3">
      <c r="B1" s="109"/>
      <c r="C1" s="165" t="s">
        <v>486</v>
      </c>
      <c r="D1" s="165"/>
    </row>
    <row r="2" spans="1:4" s="110" customFormat="1" ht="18.75" x14ac:dyDescent="0.3">
      <c r="B2" s="109"/>
      <c r="C2" s="165" t="s">
        <v>191</v>
      </c>
      <c r="D2" s="165"/>
    </row>
    <row r="3" spans="1:4" s="110" customFormat="1" ht="18.75" x14ac:dyDescent="0.3">
      <c r="B3" s="109"/>
      <c r="C3" s="165" t="s">
        <v>5</v>
      </c>
      <c r="D3" s="165"/>
    </row>
    <row r="4" spans="1:4" s="110" customFormat="1" ht="18.75" x14ac:dyDescent="0.3">
      <c r="B4" s="109"/>
      <c r="C4" s="165" t="s">
        <v>786</v>
      </c>
      <c r="D4" s="165"/>
    </row>
    <row r="5" spans="1:4" s="110" customFormat="1" ht="15.75" x14ac:dyDescent="0.25">
      <c r="B5" s="111"/>
      <c r="C5" s="111"/>
      <c r="D5" s="112"/>
    </row>
    <row r="6" spans="1:4" s="110" customFormat="1" ht="18.75" x14ac:dyDescent="0.3">
      <c r="B6" s="109"/>
      <c r="C6" s="165" t="s">
        <v>580</v>
      </c>
      <c r="D6" s="165"/>
    </row>
    <row r="7" spans="1:4" s="110" customFormat="1" ht="18.75" x14ac:dyDescent="0.3">
      <c r="B7" s="109"/>
      <c r="C7" s="165" t="s">
        <v>6</v>
      </c>
      <c r="D7" s="165"/>
    </row>
    <row r="8" spans="1:4" s="110" customFormat="1" ht="18.75" x14ac:dyDescent="0.3">
      <c r="B8" s="109"/>
      <c r="C8" s="165" t="s">
        <v>5</v>
      </c>
      <c r="D8" s="165"/>
    </row>
    <row r="9" spans="1:4" s="110" customFormat="1" ht="18.75" x14ac:dyDescent="0.3">
      <c r="B9" s="109"/>
      <c r="C9" s="165" t="s">
        <v>259</v>
      </c>
      <c r="D9" s="165"/>
    </row>
    <row r="10" spans="1:4" s="110" customFormat="1" x14ac:dyDescent="0.25"/>
    <row r="11" spans="1:4" ht="18.75" x14ac:dyDescent="0.25">
      <c r="A11" s="177" t="s">
        <v>579</v>
      </c>
      <c r="B11" s="177"/>
      <c r="C11" s="177"/>
      <c r="D11" s="177"/>
    </row>
    <row r="13" spans="1:4" ht="18.75" x14ac:dyDescent="0.25">
      <c r="A13" s="118"/>
      <c r="B13" s="118"/>
      <c r="D13" s="118" t="s">
        <v>288</v>
      </c>
    </row>
    <row r="14" spans="1:4" x14ac:dyDescent="0.25">
      <c r="A14" s="178" t="s">
        <v>290</v>
      </c>
      <c r="B14" s="178" t="s">
        <v>289</v>
      </c>
      <c r="C14" s="179" t="s">
        <v>291</v>
      </c>
      <c r="D14" s="179" t="s">
        <v>292</v>
      </c>
    </row>
    <row r="15" spans="1:4" x14ac:dyDescent="0.25">
      <c r="A15" s="178"/>
      <c r="B15" s="178"/>
      <c r="C15" s="179"/>
      <c r="D15" s="179"/>
    </row>
    <row r="16" spans="1:4" x14ac:dyDescent="0.25">
      <c r="A16" s="178"/>
      <c r="B16" s="178"/>
      <c r="C16" s="179"/>
      <c r="D16" s="179"/>
    </row>
    <row r="17" spans="1:4" s="2" customFormat="1" ht="11.25" x14ac:dyDescent="0.2">
      <c r="A17" s="119" t="s">
        <v>293</v>
      </c>
      <c r="B17" s="119" t="s">
        <v>294</v>
      </c>
      <c r="C17" s="119" t="s">
        <v>295</v>
      </c>
      <c r="D17" s="119" t="s">
        <v>296</v>
      </c>
    </row>
    <row r="18" spans="1:4" ht="18.75" x14ac:dyDescent="0.3">
      <c r="A18" s="171" t="s">
        <v>297</v>
      </c>
      <c r="B18" s="172"/>
      <c r="C18" s="164">
        <f>C142</f>
        <v>539801.87100000004</v>
      </c>
      <c r="D18" s="164">
        <f>D142</f>
        <v>545559.73300000001</v>
      </c>
    </row>
    <row r="19" spans="1:4" ht="18.75" x14ac:dyDescent="0.3">
      <c r="A19" s="160" t="s">
        <v>299</v>
      </c>
      <c r="B19" s="161" t="s">
        <v>298</v>
      </c>
      <c r="C19" s="162">
        <v>260610.64600000001</v>
      </c>
      <c r="D19" s="162">
        <v>264050.80800000002</v>
      </c>
    </row>
    <row r="20" spans="1:4" ht="15.75" x14ac:dyDescent="0.25">
      <c r="A20" s="121" t="s">
        <v>301</v>
      </c>
      <c r="B20" s="89" t="s">
        <v>300</v>
      </c>
      <c r="C20" s="90">
        <v>216490.261</v>
      </c>
      <c r="D20" s="90">
        <v>220144.31200000001</v>
      </c>
    </row>
    <row r="21" spans="1:4" ht="15.75" x14ac:dyDescent="0.25">
      <c r="A21" s="5" t="s">
        <v>303</v>
      </c>
      <c r="B21" s="6" t="s">
        <v>302</v>
      </c>
      <c r="C21" s="91">
        <v>216490.261</v>
      </c>
      <c r="D21" s="91">
        <v>220144.31200000001</v>
      </c>
    </row>
    <row r="22" spans="1:4" ht="47.25" x14ac:dyDescent="0.25">
      <c r="A22" s="5" t="s">
        <v>305</v>
      </c>
      <c r="B22" s="6" t="s">
        <v>304</v>
      </c>
      <c r="C22" s="91">
        <v>215545.261</v>
      </c>
      <c r="D22" s="91">
        <v>219180.31200000001</v>
      </c>
    </row>
    <row r="23" spans="1:4" ht="78.75" x14ac:dyDescent="0.25">
      <c r="A23" s="5" t="s">
        <v>307</v>
      </c>
      <c r="B23" s="6" t="s">
        <v>306</v>
      </c>
      <c r="C23" s="91">
        <v>341</v>
      </c>
      <c r="D23" s="91">
        <v>348</v>
      </c>
    </row>
    <row r="24" spans="1:4" ht="31.5" x14ac:dyDescent="0.25">
      <c r="A24" s="5" t="s">
        <v>309</v>
      </c>
      <c r="B24" s="6" t="s">
        <v>308</v>
      </c>
      <c r="C24" s="91">
        <v>604</v>
      </c>
      <c r="D24" s="91">
        <v>616</v>
      </c>
    </row>
    <row r="25" spans="1:4" ht="31.5" x14ac:dyDescent="0.25">
      <c r="A25" s="121" t="s">
        <v>311</v>
      </c>
      <c r="B25" s="89" t="s">
        <v>310</v>
      </c>
      <c r="C25" s="90">
        <v>9861.9850000000006</v>
      </c>
      <c r="D25" s="90">
        <v>9871.8459999999995</v>
      </c>
    </row>
    <row r="26" spans="1:4" ht="31.5" x14ac:dyDescent="0.25">
      <c r="A26" s="5" t="s">
        <v>313</v>
      </c>
      <c r="B26" s="6" t="s">
        <v>312</v>
      </c>
      <c r="C26" s="91">
        <v>9861.9850000000006</v>
      </c>
      <c r="D26" s="91">
        <v>9871.8459999999995</v>
      </c>
    </row>
    <row r="27" spans="1:4" ht="47.25" x14ac:dyDescent="0.25">
      <c r="A27" s="5" t="s">
        <v>315</v>
      </c>
      <c r="B27" s="6" t="s">
        <v>314</v>
      </c>
      <c r="C27" s="91">
        <v>3576.2139999999999</v>
      </c>
      <c r="D27" s="91">
        <v>3579.79</v>
      </c>
    </row>
    <row r="28" spans="1:4" ht="63" x14ac:dyDescent="0.25">
      <c r="A28" s="5" t="s">
        <v>317</v>
      </c>
      <c r="B28" s="6" t="s">
        <v>316</v>
      </c>
      <c r="C28" s="91">
        <v>25.056999999999999</v>
      </c>
      <c r="D28" s="91">
        <v>25.082000000000001</v>
      </c>
    </row>
    <row r="29" spans="1:4" ht="47.25" x14ac:dyDescent="0.25">
      <c r="A29" s="5" t="s">
        <v>319</v>
      </c>
      <c r="B29" s="6" t="s">
        <v>318</v>
      </c>
      <c r="C29" s="91">
        <v>6260.7139999999999</v>
      </c>
      <c r="D29" s="91">
        <v>6266.9740000000002</v>
      </c>
    </row>
    <row r="30" spans="1:4" ht="15.75" x14ac:dyDescent="0.25">
      <c r="A30" s="121" t="s">
        <v>321</v>
      </c>
      <c r="B30" s="89" t="s">
        <v>320</v>
      </c>
      <c r="C30" s="90">
        <v>13759</v>
      </c>
      <c r="D30" s="90">
        <v>13759</v>
      </c>
    </row>
    <row r="31" spans="1:4" ht="15.75" x14ac:dyDescent="0.25">
      <c r="A31" s="5" t="s">
        <v>323</v>
      </c>
      <c r="B31" s="6" t="s">
        <v>322</v>
      </c>
      <c r="C31" s="91">
        <v>5865</v>
      </c>
      <c r="D31" s="91">
        <v>5865</v>
      </c>
    </row>
    <row r="32" spans="1:4" ht="31.5" x14ac:dyDescent="0.25">
      <c r="A32" s="5" t="s">
        <v>325</v>
      </c>
      <c r="B32" s="6" t="s">
        <v>324</v>
      </c>
      <c r="C32" s="91">
        <v>5245</v>
      </c>
      <c r="D32" s="91">
        <v>5245</v>
      </c>
    </row>
    <row r="33" spans="1:4" ht="31.5" x14ac:dyDescent="0.25">
      <c r="A33" s="5" t="s">
        <v>326</v>
      </c>
      <c r="B33" s="6" t="s">
        <v>324</v>
      </c>
      <c r="C33" s="91">
        <v>5245</v>
      </c>
      <c r="D33" s="91">
        <v>5245</v>
      </c>
    </row>
    <row r="34" spans="1:4" ht="31.5" x14ac:dyDescent="0.25">
      <c r="A34" s="5" t="s">
        <v>328</v>
      </c>
      <c r="B34" s="6" t="s">
        <v>327</v>
      </c>
      <c r="C34" s="91">
        <v>620</v>
      </c>
      <c r="D34" s="91">
        <v>620</v>
      </c>
    </row>
    <row r="35" spans="1:4" ht="47.25" x14ac:dyDescent="0.25">
      <c r="A35" s="5" t="s">
        <v>330</v>
      </c>
      <c r="B35" s="6" t="s">
        <v>329</v>
      </c>
      <c r="C35" s="91">
        <v>620</v>
      </c>
      <c r="D35" s="91">
        <v>620</v>
      </c>
    </row>
    <row r="36" spans="1:4" ht="15.75" x14ac:dyDescent="0.25">
      <c r="A36" s="5" t="s">
        <v>332</v>
      </c>
      <c r="B36" s="6" t="s">
        <v>331</v>
      </c>
      <c r="C36" s="91">
        <v>7220</v>
      </c>
      <c r="D36" s="91">
        <v>7220</v>
      </c>
    </row>
    <row r="37" spans="1:4" ht="15.75" x14ac:dyDescent="0.25">
      <c r="A37" s="5" t="s">
        <v>333</v>
      </c>
      <c r="B37" s="6" t="s">
        <v>331</v>
      </c>
      <c r="C37" s="91">
        <v>7220</v>
      </c>
      <c r="D37" s="91">
        <v>7220</v>
      </c>
    </row>
    <row r="38" spans="1:4" ht="15.75" x14ac:dyDescent="0.25">
      <c r="A38" s="5" t="s">
        <v>335</v>
      </c>
      <c r="B38" s="6" t="s">
        <v>334</v>
      </c>
      <c r="C38" s="91">
        <v>80</v>
      </c>
      <c r="D38" s="91">
        <v>80</v>
      </c>
    </row>
    <row r="39" spans="1:4" ht="15.75" x14ac:dyDescent="0.25">
      <c r="A39" s="5" t="s">
        <v>336</v>
      </c>
      <c r="B39" s="6" t="s">
        <v>334</v>
      </c>
      <c r="C39" s="91">
        <v>80</v>
      </c>
      <c r="D39" s="91">
        <v>80</v>
      </c>
    </row>
    <row r="40" spans="1:4" ht="15.75" x14ac:dyDescent="0.25">
      <c r="A40" s="5" t="s">
        <v>338</v>
      </c>
      <c r="B40" s="6" t="s">
        <v>337</v>
      </c>
      <c r="C40" s="91">
        <v>594</v>
      </c>
      <c r="D40" s="91">
        <v>594</v>
      </c>
    </row>
    <row r="41" spans="1:4" ht="31.5" x14ac:dyDescent="0.25">
      <c r="A41" s="5" t="s">
        <v>340</v>
      </c>
      <c r="B41" s="6" t="s">
        <v>339</v>
      </c>
      <c r="C41" s="91">
        <v>594</v>
      </c>
      <c r="D41" s="91">
        <v>594</v>
      </c>
    </row>
    <row r="42" spans="1:4" ht="15.75" x14ac:dyDescent="0.25">
      <c r="A42" s="121" t="s">
        <v>342</v>
      </c>
      <c r="B42" s="89" t="s">
        <v>341</v>
      </c>
      <c r="C42" s="90">
        <v>2750</v>
      </c>
      <c r="D42" s="90">
        <v>2750</v>
      </c>
    </row>
    <row r="43" spans="1:4" ht="31.5" x14ac:dyDescent="0.25">
      <c r="A43" s="5" t="s">
        <v>344</v>
      </c>
      <c r="B43" s="6" t="s">
        <v>343</v>
      </c>
      <c r="C43" s="91">
        <v>2750</v>
      </c>
      <c r="D43" s="91">
        <v>2750</v>
      </c>
    </row>
    <row r="44" spans="1:4" ht="31.5" x14ac:dyDescent="0.25">
      <c r="A44" s="5" t="s">
        <v>346</v>
      </c>
      <c r="B44" s="6" t="s">
        <v>345</v>
      </c>
      <c r="C44" s="91">
        <v>2750</v>
      </c>
      <c r="D44" s="91">
        <v>2750</v>
      </c>
    </row>
    <row r="45" spans="1:4" ht="31.5" x14ac:dyDescent="0.25">
      <c r="A45" s="121" t="s">
        <v>348</v>
      </c>
      <c r="B45" s="89" t="s">
        <v>347</v>
      </c>
      <c r="C45" s="90">
        <v>13000</v>
      </c>
      <c r="D45" s="90">
        <v>12690</v>
      </c>
    </row>
    <row r="46" spans="1:4" ht="63" x14ac:dyDescent="0.25">
      <c r="A46" s="5" t="s">
        <v>350</v>
      </c>
      <c r="B46" s="6" t="s">
        <v>349</v>
      </c>
      <c r="C46" s="91">
        <v>12750</v>
      </c>
      <c r="D46" s="91">
        <v>12440</v>
      </c>
    </row>
    <row r="47" spans="1:4" ht="47.25" x14ac:dyDescent="0.25">
      <c r="A47" s="5" t="s">
        <v>352</v>
      </c>
      <c r="B47" s="6" t="s">
        <v>351</v>
      </c>
      <c r="C47" s="91">
        <v>4650</v>
      </c>
      <c r="D47" s="91">
        <v>4340</v>
      </c>
    </row>
    <row r="48" spans="1:4" ht="63" x14ac:dyDescent="0.25">
      <c r="A48" s="5" t="s">
        <v>354</v>
      </c>
      <c r="B48" s="6" t="s">
        <v>353</v>
      </c>
      <c r="C48" s="91">
        <v>4650</v>
      </c>
      <c r="D48" s="91">
        <v>4340</v>
      </c>
    </row>
    <row r="49" spans="1:4" ht="31.5" x14ac:dyDescent="0.25">
      <c r="A49" s="5" t="s">
        <v>356</v>
      </c>
      <c r="B49" s="6" t="s">
        <v>355</v>
      </c>
      <c r="C49" s="91">
        <v>8100</v>
      </c>
      <c r="D49" s="91">
        <v>8100</v>
      </c>
    </row>
    <row r="50" spans="1:4" ht="31.5" x14ac:dyDescent="0.25">
      <c r="A50" s="5" t="s">
        <v>358</v>
      </c>
      <c r="B50" s="6" t="s">
        <v>357</v>
      </c>
      <c r="C50" s="91">
        <v>8100</v>
      </c>
      <c r="D50" s="91">
        <v>8100</v>
      </c>
    </row>
    <row r="51" spans="1:4" ht="63" x14ac:dyDescent="0.25">
      <c r="A51" s="5" t="s">
        <v>360</v>
      </c>
      <c r="B51" s="6" t="s">
        <v>359</v>
      </c>
      <c r="C51" s="91">
        <v>250</v>
      </c>
      <c r="D51" s="91">
        <v>250</v>
      </c>
    </row>
    <row r="52" spans="1:4" ht="63" x14ac:dyDescent="0.25">
      <c r="A52" s="5" t="s">
        <v>362</v>
      </c>
      <c r="B52" s="6" t="s">
        <v>361</v>
      </c>
      <c r="C52" s="91">
        <v>250</v>
      </c>
      <c r="D52" s="91">
        <v>250</v>
      </c>
    </row>
    <row r="53" spans="1:4" ht="63" x14ac:dyDescent="0.25">
      <c r="A53" s="5" t="s">
        <v>364</v>
      </c>
      <c r="B53" s="6" t="s">
        <v>363</v>
      </c>
      <c r="C53" s="91">
        <v>250</v>
      </c>
      <c r="D53" s="91">
        <v>250</v>
      </c>
    </row>
    <row r="54" spans="1:4" ht="15.75" x14ac:dyDescent="0.25">
      <c r="A54" s="121" t="s">
        <v>366</v>
      </c>
      <c r="B54" s="89" t="s">
        <v>365</v>
      </c>
      <c r="C54" s="90">
        <v>2003.4</v>
      </c>
      <c r="D54" s="90">
        <v>2089.65</v>
      </c>
    </row>
    <row r="55" spans="1:4" ht="15.75" x14ac:dyDescent="0.25">
      <c r="A55" s="5" t="s">
        <v>368</v>
      </c>
      <c r="B55" s="6" t="s">
        <v>367</v>
      </c>
      <c r="C55" s="91">
        <v>2003.4</v>
      </c>
      <c r="D55" s="91">
        <v>2089.65</v>
      </c>
    </row>
    <row r="56" spans="1:4" ht="15.75" x14ac:dyDescent="0.25">
      <c r="A56" s="5" t="s">
        <v>370</v>
      </c>
      <c r="B56" s="6" t="s">
        <v>369</v>
      </c>
      <c r="C56" s="91">
        <v>1077.5999999999999</v>
      </c>
      <c r="D56" s="91">
        <v>1123.95</v>
      </c>
    </row>
    <row r="57" spans="1:4" ht="15.75" x14ac:dyDescent="0.25">
      <c r="A57" s="5" t="s">
        <v>372</v>
      </c>
      <c r="B57" s="6" t="s">
        <v>371</v>
      </c>
      <c r="C57" s="91">
        <v>882.7</v>
      </c>
      <c r="D57" s="91">
        <v>920.7</v>
      </c>
    </row>
    <row r="58" spans="1:4" ht="15.75" x14ac:dyDescent="0.25">
      <c r="A58" s="5" t="s">
        <v>374</v>
      </c>
      <c r="B58" s="6" t="s">
        <v>373</v>
      </c>
      <c r="C58" s="91">
        <v>43.1</v>
      </c>
      <c r="D58" s="91">
        <v>45</v>
      </c>
    </row>
    <row r="59" spans="1:4" ht="15.75" x14ac:dyDescent="0.25">
      <c r="A59" s="5" t="s">
        <v>376</v>
      </c>
      <c r="B59" s="6" t="s">
        <v>375</v>
      </c>
      <c r="C59" s="91">
        <v>43.1</v>
      </c>
      <c r="D59" s="91">
        <v>45</v>
      </c>
    </row>
    <row r="60" spans="1:4" ht="15.75" x14ac:dyDescent="0.25">
      <c r="A60" s="121" t="s">
        <v>378</v>
      </c>
      <c r="B60" s="89" t="s">
        <v>377</v>
      </c>
      <c r="C60" s="90">
        <v>300</v>
      </c>
      <c r="D60" s="90">
        <v>290</v>
      </c>
    </row>
    <row r="61" spans="1:4" ht="63" x14ac:dyDescent="0.25">
      <c r="A61" s="5" t="s">
        <v>380</v>
      </c>
      <c r="B61" s="6" t="s">
        <v>379</v>
      </c>
      <c r="C61" s="91">
        <v>50</v>
      </c>
      <c r="D61" s="91">
        <v>50</v>
      </c>
    </row>
    <row r="62" spans="1:4" ht="63" x14ac:dyDescent="0.25">
      <c r="A62" s="5" t="s">
        <v>382</v>
      </c>
      <c r="B62" s="6" t="s">
        <v>381</v>
      </c>
      <c r="C62" s="91">
        <v>50</v>
      </c>
      <c r="D62" s="91">
        <v>50</v>
      </c>
    </row>
    <row r="63" spans="1:4" ht="63" x14ac:dyDescent="0.25">
      <c r="A63" s="5" t="s">
        <v>384</v>
      </c>
      <c r="B63" s="6" t="s">
        <v>383</v>
      </c>
      <c r="C63" s="91">
        <v>50</v>
      </c>
      <c r="D63" s="91">
        <v>50</v>
      </c>
    </row>
    <row r="64" spans="1:4" ht="31.5" x14ac:dyDescent="0.25">
      <c r="A64" s="5" t="s">
        <v>386</v>
      </c>
      <c r="B64" s="6" t="s">
        <v>385</v>
      </c>
      <c r="C64" s="91">
        <v>250</v>
      </c>
      <c r="D64" s="91">
        <v>240</v>
      </c>
    </row>
    <row r="65" spans="1:4" ht="31.5" x14ac:dyDescent="0.25">
      <c r="A65" s="5" t="s">
        <v>388</v>
      </c>
      <c r="B65" s="6" t="s">
        <v>387</v>
      </c>
      <c r="C65" s="91">
        <v>250</v>
      </c>
      <c r="D65" s="91">
        <v>240</v>
      </c>
    </row>
    <row r="66" spans="1:4" ht="47.25" x14ac:dyDescent="0.25">
      <c r="A66" s="5" t="s">
        <v>390</v>
      </c>
      <c r="B66" s="6" t="s">
        <v>389</v>
      </c>
      <c r="C66" s="91">
        <v>250</v>
      </c>
      <c r="D66" s="91">
        <v>240</v>
      </c>
    </row>
    <row r="67" spans="1:4" ht="15.75" x14ac:dyDescent="0.25">
      <c r="A67" s="121" t="s">
        <v>392</v>
      </c>
      <c r="B67" s="89" t="s">
        <v>391</v>
      </c>
      <c r="C67" s="90">
        <v>2446</v>
      </c>
      <c r="D67" s="90">
        <v>2456</v>
      </c>
    </row>
    <row r="68" spans="1:4" ht="15.75" x14ac:dyDescent="0.25">
      <c r="A68" s="5" t="s">
        <v>394</v>
      </c>
      <c r="B68" s="6" t="s">
        <v>393</v>
      </c>
      <c r="C68" s="91">
        <v>46</v>
      </c>
      <c r="D68" s="91">
        <v>46</v>
      </c>
    </row>
    <row r="69" spans="1:4" ht="63" x14ac:dyDescent="0.25">
      <c r="A69" s="5" t="s">
        <v>396</v>
      </c>
      <c r="B69" s="6" t="s">
        <v>395</v>
      </c>
      <c r="C69" s="91">
        <v>44</v>
      </c>
      <c r="D69" s="91">
        <v>44</v>
      </c>
    </row>
    <row r="70" spans="1:4" ht="47.25" x14ac:dyDescent="0.25">
      <c r="A70" s="5" t="s">
        <v>398</v>
      </c>
      <c r="B70" s="6" t="s">
        <v>397</v>
      </c>
      <c r="C70" s="91">
        <v>2</v>
      </c>
      <c r="D70" s="91">
        <v>2</v>
      </c>
    </row>
    <row r="71" spans="1:4" ht="47.25" x14ac:dyDescent="0.25">
      <c r="A71" s="5" t="s">
        <v>400</v>
      </c>
      <c r="B71" s="6" t="s">
        <v>399</v>
      </c>
      <c r="C71" s="91">
        <v>75</v>
      </c>
      <c r="D71" s="91">
        <v>75</v>
      </c>
    </row>
    <row r="72" spans="1:4" ht="47.25" x14ac:dyDescent="0.25">
      <c r="A72" s="5" t="s">
        <v>402</v>
      </c>
      <c r="B72" s="6" t="s">
        <v>401</v>
      </c>
      <c r="C72" s="91">
        <v>75</v>
      </c>
      <c r="D72" s="91">
        <v>75</v>
      </c>
    </row>
    <row r="73" spans="1:4" ht="78.75" x14ac:dyDescent="0.25">
      <c r="A73" s="5" t="s">
        <v>404</v>
      </c>
      <c r="B73" s="6" t="s">
        <v>403</v>
      </c>
      <c r="C73" s="91">
        <v>121</v>
      </c>
      <c r="D73" s="91">
        <v>121</v>
      </c>
    </row>
    <row r="74" spans="1:4" ht="31.5" x14ac:dyDescent="0.25">
      <c r="A74" s="5" t="s">
        <v>406</v>
      </c>
      <c r="B74" s="6" t="s">
        <v>405</v>
      </c>
      <c r="C74" s="91">
        <v>121</v>
      </c>
      <c r="D74" s="91">
        <v>121</v>
      </c>
    </row>
    <row r="75" spans="1:4" ht="47.25" x14ac:dyDescent="0.25">
      <c r="A75" s="5" t="s">
        <v>408</v>
      </c>
      <c r="B75" s="6" t="s">
        <v>407</v>
      </c>
      <c r="C75" s="91">
        <v>375</v>
      </c>
      <c r="D75" s="91">
        <v>385</v>
      </c>
    </row>
    <row r="76" spans="1:4" ht="15.75" x14ac:dyDescent="0.25">
      <c r="A76" s="5" t="s">
        <v>410</v>
      </c>
      <c r="B76" s="6" t="s">
        <v>409</v>
      </c>
      <c r="C76" s="91">
        <v>200</v>
      </c>
      <c r="D76" s="91">
        <v>200</v>
      </c>
    </row>
    <row r="77" spans="1:4" ht="15.75" x14ac:dyDescent="0.25">
      <c r="A77" s="5" t="s">
        <v>412</v>
      </c>
      <c r="B77" s="6" t="s">
        <v>411</v>
      </c>
      <c r="C77" s="91">
        <v>200</v>
      </c>
      <c r="D77" s="91">
        <v>200</v>
      </c>
    </row>
    <row r="78" spans="1:4" ht="47.25" x14ac:dyDescent="0.25">
      <c r="A78" s="5" t="s">
        <v>414</v>
      </c>
      <c r="B78" s="6" t="s">
        <v>413</v>
      </c>
      <c r="C78" s="91">
        <v>55</v>
      </c>
      <c r="D78" s="91">
        <v>55</v>
      </c>
    </row>
    <row r="79" spans="1:4" ht="47.25" x14ac:dyDescent="0.25">
      <c r="A79" s="5" t="s">
        <v>416</v>
      </c>
      <c r="B79" s="6" t="s">
        <v>415</v>
      </c>
      <c r="C79" s="91">
        <v>55</v>
      </c>
      <c r="D79" s="91">
        <v>55</v>
      </c>
    </row>
    <row r="80" spans="1:4" ht="15.75" x14ac:dyDescent="0.25">
      <c r="A80" s="5" t="s">
        <v>418</v>
      </c>
      <c r="B80" s="6" t="s">
        <v>417</v>
      </c>
      <c r="C80" s="91">
        <v>1.25</v>
      </c>
      <c r="D80" s="91">
        <v>1.25</v>
      </c>
    </row>
    <row r="81" spans="1:4" ht="31.5" x14ac:dyDescent="0.25">
      <c r="A81" s="5" t="s">
        <v>420</v>
      </c>
      <c r="B81" s="6" t="s">
        <v>419</v>
      </c>
      <c r="C81" s="91">
        <v>1.25</v>
      </c>
      <c r="D81" s="91">
        <v>1.25</v>
      </c>
    </row>
    <row r="82" spans="1:4" ht="47.25" x14ac:dyDescent="0.25">
      <c r="A82" s="5" t="s">
        <v>422</v>
      </c>
      <c r="B82" s="6" t="s">
        <v>421</v>
      </c>
      <c r="C82" s="91">
        <v>250</v>
      </c>
      <c r="D82" s="91">
        <v>250</v>
      </c>
    </row>
    <row r="83" spans="1:4" ht="15.75" x14ac:dyDescent="0.25">
      <c r="A83" s="5" t="s">
        <v>424</v>
      </c>
      <c r="B83" s="6" t="s">
        <v>423</v>
      </c>
      <c r="C83" s="91">
        <v>1322.75</v>
      </c>
      <c r="D83" s="91">
        <v>1322.75</v>
      </c>
    </row>
    <row r="84" spans="1:4" ht="31.5" x14ac:dyDescent="0.25">
      <c r="A84" s="5" t="s">
        <v>426</v>
      </c>
      <c r="B84" s="6" t="s">
        <v>425</v>
      </c>
      <c r="C84" s="91">
        <v>1322.75</v>
      </c>
      <c r="D84" s="91">
        <v>1322.75</v>
      </c>
    </row>
    <row r="85" spans="1:4" ht="18.75" x14ac:dyDescent="0.3">
      <c r="A85" s="157" t="s">
        <v>428</v>
      </c>
      <c r="B85" s="158" t="s">
        <v>427</v>
      </c>
      <c r="C85" s="159">
        <v>279191.22499999998</v>
      </c>
      <c r="D85" s="159">
        <v>281508.92499999999</v>
      </c>
    </row>
    <row r="86" spans="1:4" ht="31.5" x14ac:dyDescent="0.25">
      <c r="A86" s="121" t="s">
        <v>430</v>
      </c>
      <c r="B86" s="89" t="s">
        <v>429</v>
      </c>
      <c r="C86" s="90">
        <v>279191.22499999998</v>
      </c>
      <c r="D86" s="90">
        <v>281508.92499999999</v>
      </c>
    </row>
    <row r="87" spans="1:4" ht="15.75" x14ac:dyDescent="0.25">
      <c r="A87" s="5" t="s">
        <v>432</v>
      </c>
      <c r="B87" s="6" t="s">
        <v>431</v>
      </c>
      <c r="C87" s="91">
        <v>386.8</v>
      </c>
      <c r="D87" s="91">
        <v>533.70000000000005</v>
      </c>
    </row>
    <row r="88" spans="1:4" ht="15.75" x14ac:dyDescent="0.25">
      <c r="A88" s="5" t="s">
        <v>434</v>
      </c>
      <c r="B88" s="6" t="s">
        <v>433</v>
      </c>
      <c r="C88" s="91">
        <v>386.8</v>
      </c>
      <c r="D88" s="91">
        <v>533.70000000000005</v>
      </c>
    </row>
    <row r="89" spans="1:4" ht="15.75" x14ac:dyDescent="0.25">
      <c r="A89" s="5" t="s">
        <v>436</v>
      </c>
      <c r="B89" s="6" t="s">
        <v>435</v>
      </c>
      <c r="C89" s="91">
        <v>386.8</v>
      </c>
      <c r="D89" s="91">
        <v>533.70000000000005</v>
      </c>
    </row>
    <row r="90" spans="1:4" ht="31.5" x14ac:dyDescent="0.25">
      <c r="A90" s="5" t="s">
        <v>436</v>
      </c>
      <c r="B90" s="6" t="s">
        <v>505</v>
      </c>
      <c r="C90" s="91">
        <v>386.8</v>
      </c>
      <c r="D90" s="91">
        <v>533.70000000000005</v>
      </c>
    </row>
    <row r="91" spans="1:4" ht="15.75" x14ac:dyDescent="0.25">
      <c r="A91" s="5" t="s">
        <v>438</v>
      </c>
      <c r="B91" s="6" t="s">
        <v>437</v>
      </c>
      <c r="C91" s="91">
        <v>9048.4</v>
      </c>
      <c r="D91" s="91">
        <v>9048.4</v>
      </c>
    </row>
    <row r="92" spans="1:4" ht="15.75" x14ac:dyDescent="0.25">
      <c r="A92" s="5" t="s">
        <v>440</v>
      </c>
      <c r="B92" s="6" t="s">
        <v>439</v>
      </c>
      <c r="C92" s="91">
        <v>9048.4</v>
      </c>
      <c r="D92" s="91">
        <v>9048.4</v>
      </c>
    </row>
    <row r="93" spans="1:4" ht="15.75" x14ac:dyDescent="0.25">
      <c r="A93" s="5" t="s">
        <v>442</v>
      </c>
      <c r="B93" s="6" t="s">
        <v>441</v>
      </c>
      <c r="C93" s="91">
        <v>9048.4</v>
      </c>
      <c r="D93" s="91">
        <v>9048.4</v>
      </c>
    </row>
    <row r="94" spans="1:4" ht="31.5" x14ac:dyDescent="0.25">
      <c r="A94" s="5" t="s">
        <v>442</v>
      </c>
      <c r="B94" s="6" t="s">
        <v>512</v>
      </c>
      <c r="C94" s="91">
        <v>702.3</v>
      </c>
      <c r="D94" s="91">
        <v>702.3</v>
      </c>
    </row>
    <row r="95" spans="1:4" ht="47.25" x14ac:dyDescent="0.25">
      <c r="A95" s="5" t="s">
        <v>442</v>
      </c>
      <c r="B95" s="6" t="s">
        <v>514</v>
      </c>
      <c r="C95" s="91">
        <v>8346.1</v>
      </c>
      <c r="D95" s="91">
        <v>8346.1</v>
      </c>
    </row>
    <row r="96" spans="1:4" ht="15.75" x14ac:dyDescent="0.25">
      <c r="A96" s="5" t="s">
        <v>444</v>
      </c>
      <c r="B96" s="6" t="s">
        <v>443</v>
      </c>
      <c r="C96" s="91">
        <v>269717.99900000001</v>
      </c>
      <c r="D96" s="91">
        <v>271888.799</v>
      </c>
    </row>
    <row r="97" spans="1:4" ht="31.5" x14ac:dyDescent="0.25">
      <c r="A97" s="5" t="s">
        <v>446</v>
      </c>
      <c r="B97" s="6" t="s">
        <v>445</v>
      </c>
      <c r="C97" s="91">
        <v>4303.5990000000002</v>
      </c>
      <c r="D97" s="91">
        <v>4291.5990000000002</v>
      </c>
    </row>
    <row r="98" spans="1:4" ht="31.5" x14ac:dyDescent="0.25">
      <c r="A98" s="5" t="s">
        <v>448</v>
      </c>
      <c r="B98" s="6" t="s">
        <v>447</v>
      </c>
      <c r="C98" s="91">
        <v>4303.5990000000002</v>
      </c>
      <c r="D98" s="91">
        <v>4291.5990000000002</v>
      </c>
    </row>
    <row r="99" spans="1:4" ht="63" x14ac:dyDescent="0.25">
      <c r="A99" s="5" t="s">
        <v>448</v>
      </c>
      <c r="B99" s="6" t="s">
        <v>521</v>
      </c>
      <c r="C99" s="91">
        <v>221.5</v>
      </c>
      <c r="D99" s="91">
        <v>221.5</v>
      </c>
    </row>
    <row r="100" spans="1:4" ht="78.75" x14ac:dyDescent="0.25">
      <c r="A100" s="5" t="s">
        <v>448</v>
      </c>
      <c r="B100" s="6" t="s">
        <v>522</v>
      </c>
      <c r="C100" s="91">
        <v>2.5</v>
      </c>
      <c r="D100" s="91">
        <v>2.5</v>
      </c>
    </row>
    <row r="101" spans="1:4" ht="63" x14ac:dyDescent="0.25">
      <c r="A101" s="5" t="s">
        <v>448</v>
      </c>
      <c r="B101" s="6" t="s">
        <v>523</v>
      </c>
      <c r="C101" s="91">
        <v>4</v>
      </c>
      <c r="D101" s="91">
        <v>4</v>
      </c>
    </row>
    <row r="102" spans="1:4" ht="31.5" x14ac:dyDescent="0.25">
      <c r="A102" s="5" t="s">
        <v>448</v>
      </c>
      <c r="B102" s="6" t="s">
        <v>524</v>
      </c>
      <c r="C102" s="91">
        <v>580.6</v>
      </c>
      <c r="D102" s="91">
        <v>568.6</v>
      </c>
    </row>
    <row r="103" spans="1:4" ht="110.25" x14ac:dyDescent="0.25">
      <c r="A103" s="5" t="s">
        <v>448</v>
      </c>
      <c r="B103" s="6" t="s">
        <v>525</v>
      </c>
      <c r="C103" s="91">
        <v>41.3</v>
      </c>
      <c r="D103" s="91">
        <v>41.3</v>
      </c>
    </row>
    <row r="104" spans="1:4" ht="47.25" x14ac:dyDescent="0.25">
      <c r="A104" s="5" t="s">
        <v>448</v>
      </c>
      <c r="B104" s="6" t="s">
        <v>526</v>
      </c>
      <c r="C104" s="91">
        <v>334.5</v>
      </c>
      <c r="D104" s="91">
        <v>334.5</v>
      </c>
    </row>
    <row r="105" spans="1:4" ht="47.25" x14ac:dyDescent="0.25">
      <c r="A105" s="5" t="s">
        <v>448</v>
      </c>
      <c r="B105" s="6" t="s">
        <v>527</v>
      </c>
      <c r="C105" s="91">
        <v>11.8</v>
      </c>
      <c r="D105" s="91">
        <v>11.8</v>
      </c>
    </row>
    <row r="106" spans="1:4" ht="63" x14ac:dyDescent="0.25">
      <c r="A106" s="5" t="s">
        <v>448</v>
      </c>
      <c r="B106" s="6" t="s">
        <v>528</v>
      </c>
      <c r="C106" s="91">
        <v>62.499000000000002</v>
      </c>
      <c r="D106" s="91">
        <v>62.499000000000002</v>
      </c>
    </row>
    <row r="107" spans="1:4" ht="31.5" x14ac:dyDescent="0.25">
      <c r="A107" s="5" t="s">
        <v>448</v>
      </c>
      <c r="B107" s="6" t="s">
        <v>529</v>
      </c>
      <c r="C107" s="91">
        <v>200</v>
      </c>
      <c r="D107" s="91">
        <v>200</v>
      </c>
    </row>
    <row r="108" spans="1:4" ht="31.5" x14ac:dyDescent="0.25">
      <c r="A108" s="5" t="s">
        <v>448</v>
      </c>
      <c r="B108" s="6" t="s">
        <v>530</v>
      </c>
      <c r="C108" s="91">
        <v>2387</v>
      </c>
      <c r="D108" s="91">
        <v>2387</v>
      </c>
    </row>
    <row r="109" spans="1:4" ht="63" x14ac:dyDescent="0.25">
      <c r="A109" s="5" t="s">
        <v>448</v>
      </c>
      <c r="B109" s="6" t="s">
        <v>531</v>
      </c>
      <c r="C109" s="91">
        <v>148.5</v>
      </c>
      <c r="D109" s="91">
        <v>148.5</v>
      </c>
    </row>
    <row r="110" spans="1:4" ht="31.5" x14ac:dyDescent="0.25">
      <c r="A110" s="5" t="s">
        <v>448</v>
      </c>
      <c r="B110" s="6" t="s">
        <v>532</v>
      </c>
      <c r="C110" s="91">
        <v>282</v>
      </c>
      <c r="D110" s="91">
        <v>282</v>
      </c>
    </row>
    <row r="111" spans="1:4" ht="78.75" x14ac:dyDescent="0.25">
      <c r="A111" s="5" t="s">
        <v>448</v>
      </c>
      <c r="B111" s="6" t="s">
        <v>533</v>
      </c>
      <c r="C111" s="91">
        <v>4.5</v>
      </c>
      <c r="D111" s="91">
        <v>4.5</v>
      </c>
    </row>
    <row r="112" spans="1:4" s="120" customFormat="1" ht="63" x14ac:dyDescent="0.25">
      <c r="A112" s="5" t="s">
        <v>448</v>
      </c>
      <c r="B112" s="6" t="s">
        <v>534</v>
      </c>
      <c r="C112" s="91">
        <v>18.399999999999999</v>
      </c>
      <c r="D112" s="91">
        <v>18.399999999999999</v>
      </c>
    </row>
    <row r="113" spans="1:4" ht="78.75" x14ac:dyDescent="0.25">
      <c r="A113" s="5" t="s">
        <v>448</v>
      </c>
      <c r="B113" s="6" t="s">
        <v>535</v>
      </c>
      <c r="C113" s="91">
        <v>4.5</v>
      </c>
      <c r="D113" s="91">
        <v>4.5</v>
      </c>
    </row>
    <row r="114" spans="1:4" ht="47.25" x14ac:dyDescent="0.25">
      <c r="A114" s="5" t="s">
        <v>450</v>
      </c>
      <c r="B114" s="6" t="s">
        <v>449</v>
      </c>
      <c r="C114" s="91">
        <v>3185.5</v>
      </c>
      <c r="D114" s="91">
        <v>3185.5</v>
      </c>
    </row>
    <row r="115" spans="1:4" ht="63" x14ac:dyDescent="0.25">
      <c r="A115" s="5" t="s">
        <v>452</v>
      </c>
      <c r="B115" s="6" t="s">
        <v>451</v>
      </c>
      <c r="C115" s="91">
        <v>3185.5</v>
      </c>
      <c r="D115" s="91">
        <v>3185.5</v>
      </c>
    </row>
    <row r="116" spans="1:4" ht="47.25" x14ac:dyDescent="0.25">
      <c r="A116" s="5" t="s">
        <v>452</v>
      </c>
      <c r="B116" s="6" t="s">
        <v>536</v>
      </c>
      <c r="C116" s="91">
        <v>3185.5</v>
      </c>
      <c r="D116" s="91">
        <v>3185.5</v>
      </c>
    </row>
    <row r="117" spans="1:4" ht="47.25" x14ac:dyDescent="0.25">
      <c r="A117" s="5" t="s">
        <v>454</v>
      </c>
      <c r="B117" s="6" t="s">
        <v>453</v>
      </c>
      <c r="C117" s="91">
        <v>8001.6</v>
      </c>
      <c r="D117" s="91">
        <v>8001.6</v>
      </c>
    </row>
    <row r="118" spans="1:4" ht="47.25" x14ac:dyDescent="0.25">
      <c r="A118" s="5" t="s">
        <v>456</v>
      </c>
      <c r="B118" s="6" t="s">
        <v>455</v>
      </c>
      <c r="C118" s="91">
        <v>8001.6</v>
      </c>
      <c r="D118" s="91">
        <v>8001.6</v>
      </c>
    </row>
    <row r="119" spans="1:4" ht="47.25" x14ac:dyDescent="0.25">
      <c r="A119" s="5" t="s">
        <v>456</v>
      </c>
      <c r="B119" s="6" t="s">
        <v>526</v>
      </c>
      <c r="C119" s="91">
        <v>2400.5</v>
      </c>
      <c r="D119" s="91">
        <v>2400.5</v>
      </c>
    </row>
    <row r="120" spans="1:4" ht="47.25" x14ac:dyDescent="0.25">
      <c r="A120" s="5" t="s">
        <v>456</v>
      </c>
      <c r="B120" s="6" t="s">
        <v>537</v>
      </c>
      <c r="C120" s="91">
        <v>5601.1</v>
      </c>
      <c r="D120" s="91">
        <v>5601.1</v>
      </c>
    </row>
    <row r="121" spans="1:4" ht="31.5" x14ac:dyDescent="0.25">
      <c r="A121" s="5" t="s">
        <v>458</v>
      </c>
      <c r="B121" s="6" t="s">
        <v>457</v>
      </c>
      <c r="C121" s="91">
        <v>1281.9000000000001</v>
      </c>
      <c r="D121" s="91">
        <v>1281.9000000000001</v>
      </c>
    </row>
    <row r="122" spans="1:4" ht="31.5" x14ac:dyDescent="0.25">
      <c r="A122" s="5" t="s">
        <v>458</v>
      </c>
      <c r="B122" s="6" t="s">
        <v>538</v>
      </c>
      <c r="C122" s="91">
        <v>1281.9000000000001</v>
      </c>
      <c r="D122" s="91">
        <v>1281.9000000000001</v>
      </c>
    </row>
    <row r="123" spans="1:4" ht="47.25" x14ac:dyDescent="0.25">
      <c r="A123" s="5" t="s">
        <v>460</v>
      </c>
      <c r="B123" s="6" t="s">
        <v>459</v>
      </c>
      <c r="C123" s="91">
        <v>12.7</v>
      </c>
      <c r="D123" s="91">
        <v>13.3</v>
      </c>
    </row>
    <row r="124" spans="1:4" ht="47.25" x14ac:dyDescent="0.25">
      <c r="A124" s="5" t="s">
        <v>462</v>
      </c>
      <c r="B124" s="6" t="s">
        <v>461</v>
      </c>
      <c r="C124" s="91">
        <v>12.7</v>
      </c>
      <c r="D124" s="91">
        <v>13.3</v>
      </c>
    </row>
    <row r="125" spans="1:4" ht="63" x14ac:dyDescent="0.25">
      <c r="A125" s="5" t="s">
        <v>462</v>
      </c>
      <c r="B125" s="6" t="s">
        <v>539</v>
      </c>
      <c r="C125" s="91">
        <v>12.7</v>
      </c>
      <c r="D125" s="91">
        <v>13.3</v>
      </c>
    </row>
    <row r="126" spans="1:4" ht="47.25" x14ac:dyDescent="0.25">
      <c r="A126" s="5" t="s">
        <v>464</v>
      </c>
      <c r="B126" s="6" t="s">
        <v>463</v>
      </c>
      <c r="C126" s="91">
        <v>834.5</v>
      </c>
      <c r="D126" s="91">
        <v>834.5</v>
      </c>
    </row>
    <row r="127" spans="1:4" ht="47.25" x14ac:dyDescent="0.25">
      <c r="A127" s="5" t="s">
        <v>466</v>
      </c>
      <c r="B127" s="6" t="s">
        <v>465</v>
      </c>
      <c r="C127" s="91">
        <v>834.5</v>
      </c>
      <c r="D127" s="91">
        <v>834.5</v>
      </c>
    </row>
    <row r="128" spans="1:4" ht="47.25" x14ac:dyDescent="0.25">
      <c r="A128" s="5" t="s">
        <v>466</v>
      </c>
      <c r="B128" s="6" t="s">
        <v>540</v>
      </c>
      <c r="C128" s="91">
        <v>834.5</v>
      </c>
      <c r="D128" s="91">
        <v>834.5</v>
      </c>
    </row>
    <row r="129" spans="1:4" ht="47.25" x14ac:dyDescent="0.25">
      <c r="A129" s="5" t="s">
        <v>468</v>
      </c>
      <c r="B129" s="6" t="s">
        <v>467</v>
      </c>
      <c r="C129" s="91">
        <v>834.5</v>
      </c>
      <c r="D129" s="91">
        <v>834.5</v>
      </c>
    </row>
    <row r="130" spans="1:4" ht="47.25" x14ac:dyDescent="0.25">
      <c r="A130" s="5" t="s">
        <v>470</v>
      </c>
      <c r="B130" s="6" t="s">
        <v>469</v>
      </c>
      <c r="C130" s="91">
        <v>834.5</v>
      </c>
      <c r="D130" s="91">
        <v>834.5</v>
      </c>
    </row>
    <row r="131" spans="1:4" ht="47.25" x14ac:dyDescent="0.25">
      <c r="A131" s="5" t="s">
        <v>470</v>
      </c>
      <c r="B131" s="6" t="s">
        <v>541</v>
      </c>
      <c r="C131" s="91">
        <v>834.5</v>
      </c>
      <c r="D131" s="91">
        <v>834.5</v>
      </c>
    </row>
    <row r="132" spans="1:4" ht="15.75" x14ac:dyDescent="0.25">
      <c r="A132" s="5" t="s">
        <v>472</v>
      </c>
      <c r="B132" s="6" t="s">
        <v>471</v>
      </c>
      <c r="C132" s="91">
        <v>50.7</v>
      </c>
      <c r="D132" s="91">
        <v>50.7</v>
      </c>
    </row>
    <row r="133" spans="1:4" ht="31.5" x14ac:dyDescent="0.25">
      <c r="A133" s="5" t="s">
        <v>474</v>
      </c>
      <c r="B133" s="6" t="s">
        <v>473</v>
      </c>
      <c r="C133" s="91">
        <v>50.7</v>
      </c>
      <c r="D133" s="91">
        <v>50.7</v>
      </c>
    </row>
    <row r="134" spans="1:4" ht="31.5" x14ac:dyDescent="0.25">
      <c r="A134" s="5" t="s">
        <v>474</v>
      </c>
      <c r="B134" s="6" t="s">
        <v>542</v>
      </c>
      <c r="C134" s="91">
        <v>50.7</v>
      </c>
      <c r="D134" s="91">
        <v>50.7</v>
      </c>
    </row>
    <row r="135" spans="1:4" ht="15.75" x14ac:dyDescent="0.25">
      <c r="A135" s="5" t="s">
        <v>476</v>
      </c>
      <c r="B135" s="6" t="s">
        <v>475</v>
      </c>
      <c r="C135" s="91">
        <v>251213</v>
      </c>
      <c r="D135" s="91">
        <v>253395.20000000001</v>
      </c>
    </row>
    <row r="136" spans="1:4" ht="15.75" x14ac:dyDescent="0.25">
      <c r="A136" s="5" t="s">
        <v>478</v>
      </c>
      <c r="B136" s="6" t="s">
        <v>477</v>
      </c>
      <c r="C136" s="91">
        <v>251213</v>
      </c>
      <c r="D136" s="91">
        <v>253395.20000000001</v>
      </c>
    </row>
    <row r="137" spans="1:4" ht="31.5" x14ac:dyDescent="0.25">
      <c r="A137" s="5" t="s">
        <v>478</v>
      </c>
      <c r="B137" s="6" t="s">
        <v>543</v>
      </c>
      <c r="C137" s="91">
        <v>251213</v>
      </c>
      <c r="D137" s="91">
        <v>253395.20000000001</v>
      </c>
    </row>
    <row r="138" spans="1:4" ht="15.75" x14ac:dyDescent="0.25">
      <c r="A138" s="5" t="s">
        <v>480</v>
      </c>
      <c r="B138" s="6" t="s">
        <v>479</v>
      </c>
      <c r="C138" s="91">
        <v>38.026000000000003</v>
      </c>
      <c r="D138" s="91">
        <v>38.026000000000003</v>
      </c>
    </row>
    <row r="139" spans="1:4" ht="47.25" x14ac:dyDescent="0.25">
      <c r="A139" s="5" t="s">
        <v>482</v>
      </c>
      <c r="B139" s="6" t="s">
        <v>481</v>
      </c>
      <c r="C139" s="91">
        <v>38.026000000000003</v>
      </c>
      <c r="D139" s="91">
        <v>38.026000000000003</v>
      </c>
    </row>
    <row r="140" spans="1:4" ht="47.25" x14ac:dyDescent="0.25">
      <c r="A140" s="5" t="s">
        <v>484</v>
      </c>
      <c r="B140" s="6" t="s">
        <v>483</v>
      </c>
      <c r="C140" s="91">
        <v>38.026000000000003</v>
      </c>
      <c r="D140" s="91">
        <v>38.026000000000003</v>
      </c>
    </row>
    <row r="141" spans="1:4" ht="31.5" x14ac:dyDescent="0.25">
      <c r="A141" s="5" t="s">
        <v>484</v>
      </c>
      <c r="B141" s="6" t="s">
        <v>544</v>
      </c>
      <c r="C141" s="91">
        <v>38.026000000000003</v>
      </c>
      <c r="D141" s="91">
        <v>38.026000000000003</v>
      </c>
    </row>
    <row r="142" spans="1:4" ht="15.75" x14ac:dyDescent="0.25">
      <c r="A142" s="166" t="s">
        <v>485</v>
      </c>
      <c r="B142" s="167"/>
      <c r="C142" s="116">
        <v>539801.87100000004</v>
      </c>
      <c r="D142" s="116">
        <v>545559.73300000001</v>
      </c>
    </row>
  </sheetData>
  <mergeCells count="15">
    <mergeCell ref="A142:B142"/>
    <mergeCell ref="A18:B18"/>
    <mergeCell ref="C1:D1"/>
    <mergeCell ref="C2:D2"/>
    <mergeCell ref="C3:D3"/>
    <mergeCell ref="C4:D4"/>
    <mergeCell ref="C6:D6"/>
    <mergeCell ref="C7:D7"/>
    <mergeCell ref="C8:D8"/>
    <mergeCell ref="C9:D9"/>
    <mergeCell ref="A11:D11"/>
    <mergeCell ref="A14:A16"/>
    <mergeCell ref="B14:B16"/>
    <mergeCell ref="C14:C16"/>
    <mergeCell ref="D14:D16"/>
  </mergeCells>
  <pageMargins left="0.70866141732283472" right="0.70866141732283472" top="0.74803149606299213" bottom="0.74803149606299213" header="0.31496062992125984" footer="0.31496062992125984"/>
  <pageSetup paperSize="9" scale="52" fitToHeight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64"/>
  <sheetViews>
    <sheetView tabSelected="1" workbookViewId="0">
      <selection activeCell="H23" sqref="H23"/>
    </sheetView>
  </sheetViews>
  <sheetFormatPr defaultRowHeight="15" x14ac:dyDescent="0.25"/>
  <cols>
    <col min="1" max="1" width="86.7109375" customWidth="1"/>
    <col min="2" max="2" width="16.7109375" customWidth="1"/>
    <col min="3" max="3" width="16.28515625" customWidth="1"/>
    <col min="4" max="4" width="10.7109375" customWidth="1"/>
    <col min="5" max="5" width="19.7109375" customWidth="1"/>
    <col min="6" max="6" width="9.140625" customWidth="1"/>
    <col min="7" max="7" width="14.42578125" customWidth="1"/>
    <col min="8" max="9" width="9.140625" customWidth="1"/>
  </cols>
  <sheetData>
    <row r="1" spans="1:5" ht="18.75" x14ac:dyDescent="0.3">
      <c r="E1" s="8" t="s">
        <v>179</v>
      </c>
    </row>
    <row r="2" spans="1:5" ht="18.75" x14ac:dyDescent="0.3">
      <c r="E2" s="8" t="s">
        <v>6</v>
      </c>
    </row>
    <row r="3" spans="1:5" ht="18.75" x14ac:dyDescent="0.3">
      <c r="E3" s="8" t="s">
        <v>5</v>
      </c>
    </row>
    <row r="4" spans="1:5" ht="18.75" x14ac:dyDescent="0.3">
      <c r="E4" s="8" t="s">
        <v>787</v>
      </c>
    </row>
    <row r="7" spans="1:5" s="7" customFormat="1" ht="18.75" x14ac:dyDescent="0.3">
      <c r="C7" s="8"/>
      <c r="D7" s="8"/>
      <c r="E7" s="8" t="s">
        <v>179</v>
      </c>
    </row>
    <row r="8" spans="1:5" s="7" customFormat="1" ht="18.75" x14ac:dyDescent="0.3">
      <c r="C8" s="8"/>
      <c r="D8" s="8"/>
      <c r="E8" s="8" t="s">
        <v>6</v>
      </c>
    </row>
    <row r="9" spans="1:5" s="7" customFormat="1" ht="18.75" x14ac:dyDescent="0.3">
      <c r="C9" s="8"/>
      <c r="D9" s="8"/>
      <c r="E9" s="8" t="s">
        <v>5</v>
      </c>
    </row>
    <row r="10" spans="1:5" s="7" customFormat="1" ht="18.75" x14ac:dyDescent="0.3">
      <c r="C10" s="8"/>
      <c r="D10" s="8"/>
      <c r="E10" s="8" t="s">
        <v>260</v>
      </c>
    </row>
    <row r="11" spans="1:5" ht="15.75" x14ac:dyDescent="0.25">
      <c r="A11" s="9"/>
      <c r="B11" s="9"/>
      <c r="C11" s="9"/>
      <c r="D11" s="9"/>
      <c r="E11" s="10"/>
    </row>
    <row r="12" spans="1:5" ht="18.75" x14ac:dyDescent="0.25">
      <c r="A12" s="180" t="s">
        <v>180</v>
      </c>
      <c r="B12" s="180"/>
      <c r="C12" s="180"/>
      <c r="D12" s="180"/>
      <c r="E12" s="180"/>
    </row>
    <row r="14" spans="1:5" ht="18.75" x14ac:dyDescent="0.25">
      <c r="A14" s="3"/>
      <c r="B14" s="3"/>
      <c r="C14" s="3"/>
      <c r="D14" s="3"/>
      <c r="E14" s="3" t="s">
        <v>7</v>
      </c>
    </row>
    <row r="15" spans="1:5" ht="15" customHeight="1" x14ac:dyDescent="0.25">
      <c r="A15" s="181" t="s">
        <v>8</v>
      </c>
      <c r="B15" s="178" t="s">
        <v>9</v>
      </c>
      <c r="C15" s="178" t="s">
        <v>10</v>
      </c>
      <c r="D15" s="178" t="s">
        <v>11</v>
      </c>
      <c r="E15" s="181" t="s">
        <v>264</v>
      </c>
    </row>
    <row r="16" spans="1:5" ht="15" customHeight="1" x14ac:dyDescent="0.25">
      <c r="A16" s="181"/>
      <c r="B16" s="178" t="s">
        <v>9</v>
      </c>
      <c r="C16" s="178" t="s">
        <v>10</v>
      </c>
      <c r="D16" s="178" t="s">
        <v>11</v>
      </c>
      <c r="E16" s="181"/>
    </row>
    <row r="17" spans="1:5" s="12" customFormat="1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</row>
    <row r="18" spans="1:5" ht="15.75" x14ac:dyDescent="0.25">
      <c r="A18" s="124" t="s">
        <v>12</v>
      </c>
      <c r="B18" s="125"/>
      <c r="C18" s="125"/>
      <c r="D18" s="125"/>
      <c r="E18" s="126">
        <v>668066.00100000005</v>
      </c>
    </row>
    <row r="19" spans="1:5" ht="15.75" x14ac:dyDescent="0.25">
      <c r="A19" s="127" t="s">
        <v>13</v>
      </c>
      <c r="B19" s="128" t="s">
        <v>14</v>
      </c>
      <c r="C19" s="128"/>
      <c r="D19" s="128"/>
      <c r="E19" s="129">
        <v>1266.5930000000001</v>
      </c>
    </row>
    <row r="20" spans="1:5" ht="15.75" x14ac:dyDescent="0.25">
      <c r="A20" s="130" t="s">
        <v>15</v>
      </c>
      <c r="B20" s="131" t="s">
        <v>14</v>
      </c>
      <c r="C20" s="131" t="s">
        <v>584</v>
      </c>
      <c r="D20" s="131"/>
      <c r="E20" s="132">
        <v>1266.5930000000001</v>
      </c>
    </row>
    <row r="21" spans="1:5" ht="15.75" x14ac:dyDescent="0.25">
      <c r="A21" s="130" t="s">
        <v>16</v>
      </c>
      <c r="B21" s="131" t="s">
        <v>14</v>
      </c>
      <c r="C21" s="131" t="s">
        <v>585</v>
      </c>
      <c r="D21" s="131"/>
      <c r="E21" s="132">
        <v>1266.5930000000001</v>
      </c>
    </row>
    <row r="22" spans="1:5" ht="15.75" x14ac:dyDescent="0.25">
      <c r="A22" s="130" t="s">
        <v>17</v>
      </c>
      <c r="B22" s="131" t="s">
        <v>14</v>
      </c>
      <c r="C22" s="131" t="s">
        <v>586</v>
      </c>
      <c r="D22" s="131"/>
      <c r="E22" s="132">
        <v>840.12</v>
      </c>
    </row>
    <row r="23" spans="1:5" ht="47.25" x14ac:dyDescent="0.25">
      <c r="A23" s="133" t="s">
        <v>18</v>
      </c>
      <c r="B23" s="134" t="s">
        <v>14</v>
      </c>
      <c r="C23" s="134" t="s">
        <v>586</v>
      </c>
      <c r="D23" s="134" t="s">
        <v>19</v>
      </c>
      <c r="E23" s="135">
        <v>840.12</v>
      </c>
    </row>
    <row r="24" spans="1:5" ht="31.5" x14ac:dyDescent="0.25">
      <c r="A24" s="130" t="s">
        <v>20</v>
      </c>
      <c r="B24" s="131" t="s">
        <v>14</v>
      </c>
      <c r="C24" s="131" t="s">
        <v>587</v>
      </c>
      <c r="D24" s="131"/>
      <c r="E24" s="132">
        <v>19.013000000000002</v>
      </c>
    </row>
    <row r="25" spans="1:5" ht="31.5" x14ac:dyDescent="0.25">
      <c r="A25" s="133" t="s">
        <v>21</v>
      </c>
      <c r="B25" s="134" t="s">
        <v>14</v>
      </c>
      <c r="C25" s="134" t="s">
        <v>587</v>
      </c>
      <c r="D25" s="134" t="s">
        <v>3</v>
      </c>
      <c r="E25" s="135">
        <v>19.013000000000002</v>
      </c>
    </row>
    <row r="26" spans="1:5" ht="63" x14ac:dyDescent="0.25">
      <c r="A26" s="130" t="s">
        <v>22</v>
      </c>
      <c r="B26" s="131" t="s">
        <v>14</v>
      </c>
      <c r="C26" s="131" t="s">
        <v>588</v>
      </c>
      <c r="D26" s="131"/>
      <c r="E26" s="132">
        <v>407.46</v>
      </c>
    </row>
    <row r="27" spans="1:5" ht="47.25" x14ac:dyDescent="0.25">
      <c r="A27" s="133" t="s">
        <v>18</v>
      </c>
      <c r="B27" s="134" t="s">
        <v>14</v>
      </c>
      <c r="C27" s="134" t="s">
        <v>588</v>
      </c>
      <c r="D27" s="134" t="s">
        <v>19</v>
      </c>
      <c r="E27" s="135">
        <v>390.57</v>
      </c>
    </row>
    <row r="28" spans="1:5" ht="31.5" x14ac:dyDescent="0.25">
      <c r="A28" s="133" t="s">
        <v>21</v>
      </c>
      <c r="B28" s="134" t="s">
        <v>14</v>
      </c>
      <c r="C28" s="134" t="s">
        <v>588</v>
      </c>
      <c r="D28" s="134" t="s">
        <v>3</v>
      </c>
      <c r="E28" s="135">
        <v>16.89</v>
      </c>
    </row>
    <row r="29" spans="1:5" ht="15.75" x14ac:dyDescent="0.25">
      <c r="A29" s="127" t="s">
        <v>23</v>
      </c>
      <c r="B29" s="128" t="s">
        <v>24</v>
      </c>
      <c r="C29" s="128"/>
      <c r="D29" s="128"/>
      <c r="E29" s="129">
        <v>150</v>
      </c>
    </row>
    <row r="30" spans="1:5" ht="15.75" x14ac:dyDescent="0.25">
      <c r="A30" s="130" t="s">
        <v>15</v>
      </c>
      <c r="B30" s="131" t="s">
        <v>24</v>
      </c>
      <c r="C30" s="131" t="s">
        <v>584</v>
      </c>
      <c r="D30" s="131"/>
      <c r="E30" s="132">
        <v>150</v>
      </c>
    </row>
    <row r="31" spans="1:5" ht="15.75" x14ac:dyDescent="0.25">
      <c r="A31" s="130" t="s">
        <v>16</v>
      </c>
      <c r="B31" s="131" t="s">
        <v>24</v>
      </c>
      <c r="C31" s="131" t="s">
        <v>585</v>
      </c>
      <c r="D31" s="131"/>
      <c r="E31" s="132">
        <v>150</v>
      </c>
    </row>
    <row r="32" spans="1:5" ht="15.75" x14ac:dyDescent="0.25">
      <c r="A32" s="130" t="s">
        <v>25</v>
      </c>
      <c r="B32" s="131" t="s">
        <v>24</v>
      </c>
      <c r="C32" s="131" t="s">
        <v>589</v>
      </c>
      <c r="D32" s="131"/>
      <c r="E32" s="132">
        <v>150</v>
      </c>
    </row>
    <row r="33" spans="1:7" ht="31.5" x14ac:dyDescent="0.25">
      <c r="A33" s="133" t="s">
        <v>21</v>
      </c>
      <c r="B33" s="134" t="s">
        <v>24</v>
      </c>
      <c r="C33" s="134" t="s">
        <v>589</v>
      </c>
      <c r="D33" s="134" t="s">
        <v>3</v>
      </c>
      <c r="E33" s="135">
        <v>150</v>
      </c>
    </row>
    <row r="34" spans="1:7" ht="15.75" x14ac:dyDescent="0.25">
      <c r="A34" s="127" t="s">
        <v>26</v>
      </c>
      <c r="B34" s="128" t="s">
        <v>27</v>
      </c>
      <c r="C34" s="128"/>
      <c r="D34" s="128"/>
      <c r="E34" s="129">
        <v>88476.679000000004</v>
      </c>
    </row>
    <row r="35" spans="1:7" ht="15.75" x14ac:dyDescent="0.25">
      <c r="A35" s="130" t="s">
        <v>28</v>
      </c>
      <c r="B35" s="131" t="s">
        <v>27</v>
      </c>
      <c r="C35" s="131" t="s">
        <v>590</v>
      </c>
      <c r="D35" s="131"/>
      <c r="E35" s="132">
        <v>1666.434</v>
      </c>
    </row>
    <row r="36" spans="1:7" ht="15.75" x14ac:dyDescent="0.25">
      <c r="A36" s="130" t="s">
        <v>29</v>
      </c>
      <c r="B36" s="131" t="s">
        <v>27</v>
      </c>
      <c r="C36" s="131" t="s">
        <v>591</v>
      </c>
      <c r="D36" s="131"/>
      <c r="E36" s="132">
        <v>1271.4290000000001</v>
      </c>
    </row>
    <row r="37" spans="1:7" ht="31.5" x14ac:dyDescent="0.25">
      <c r="A37" s="130" t="s">
        <v>592</v>
      </c>
      <c r="B37" s="131" t="s">
        <v>27</v>
      </c>
      <c r="C37" s="131" t="s">
        <v>593</v>
      </c>
      <c r="D37" s="131"/>
      <c r="E37" s="132">
        <v>500</v>
      </c>
    </row>
    <row r="38" spans="1:7" ht="63" x14ac:dyDescent="0.25">
      <c r="A38" s="136" t="s">
        <v>594</v>
      </c>
      <c r="B38" s="131" t="s">
        <v>27</v>
      </c>
      <c r="C38" s="131" t="s">
        <v>595</v>
      </c>
      <c r="D38" s="131"/>
      <c r="E38" s="132">
        <v>500</v>
      </c>
    </row>
    <row r="39" spans="1:7" ht="15.75" x14ac:dyDescent="0.25">
      <c r="A39" s="133" t="s">
        <v>30</v>
      </c>
      <c r="B39" s="134" t="s">
        <v>27</v>
      </c>
      <c r="C39" s="134" t="s">
        <v>595</v>
      </c>
      <c r="D39" s="134" t="s">
        <v>31</v>
      </c>
      <c r="E39" s="135">
        <v>500</v>
      </c>
    </row>
    <row r="40" spans="1:7" ht="47.25" x14ac:dyDescent="0.25">
      <c r="A40" s="130" t="s">
        <v>32</v>
      </c>
      <c r="B40" s="131" t="s">
        <v>27</v>
      </c>
      <c r="C40" s="131" t="s">
        <v>596</v>
      </c>
      <c r="D40" s="131"/>
      <c r="E40" s="132">
        <v>300</v>
      </c>
    </row>
    <row r="41" spans="1:7" ht="15.75" x14ac:dyDescent="0.25">
      <c r="A41" s="133" t="s">
        <v>30</v>
      </c>
      <c r="B41" s="134" t="s">
        <v>27</v>
      </c>
      <c r="C41" s="134" t="s">
        <v>596</v>
      </c>
      <c r="D41" s="134" t="s">
        <v>31</v>
      </c>
      <c r="E41" s="135">
        <v>300</v>
      </c>
    </row>
    <row r="42" spans="1:7" ht="15.75" x14ac:dyDescent="0.25">
      <c r="A42" s="130" t="s">
        <v>33</v>
      </c>
      <c r="B42" s="131" t="s">
        <v>27</v>
      </c>
      <c r="C42" s="131" t="s">
        <v>597</v>
      </c>
      <c r="D42" s="131"/>
      <c r="E42" s="132">
        <v>71.429000000000002</v>
      </c>
    </row>
    <row r="43" spans="1:7" ht="31.5" x14ac:dyDescent="0.25">
      <c r="A43" s="130" t="s">
        <v>34</v>
      </c>
      <c r="B43" s="131" t="s">
        <v>27</v>
      </c>
      <c r="C43" s="131" t="s">
        <v>598</v>
      </c>
      <c r="D43" s="131"/>
      <c r="E43" s="132">
        <v>71.429000000000002</v>
      </c>
    </row>
    <row r="44" spans="1:7" ht="15.75" x14ac:dyDescent="0.25">
      <c r="A44" s="133" t="s">
        <v>35</v>
      </c>
      <c r="B44" s="134" t="s">
        <v>27</v>
      </c>
      <c r="C44" s="134" t="s">
        <v>598</v>
      </c>
      <c r="D44" s="134" t="s">
        <v>36</v>
      </c>
      <c r="E44" s="214">
        <v>71.429000000000002</v>
      </c>
    </row>
    <row r="45" spans="1:7" ht="47.25" x14ac:dyDescent="0.25">
      <c r="A45" s="130" t="s">
        <v>554</v>
      </c>
      <c r="B45" s="131" t="s">
        <v>27</v>
      </c>
      <c r="C45" s="131" t="s">
        <v>599</v>
      </c>
      <c r="D45" s="131"/>
      <c r="E45" s="215">
        <v>400</v>
      </c>
    </row>
    <row r="46" spans="1:7" ht="15.75" x14ac:dyDescent="0.25">
      <c r="A46" s="133" t="s">
        <v>35</v>
      </c>
      <c r="B46" s="134" t="s">
        <v>27</v>
      </c>
      <c r="C46" s="134" t="s">
        <v>599</v>
      </c>
      <c r="D46" s="134" t="s">
        <v>36</v>
      </c>
      <c r="E46" s="214">
        <v>400</v>
      </c>
      <c r="G46" s="213"/>
    </row>
    <row r="47" spans="1:7" ht="31.5" x14ac:dyDescent="0.25">
      <c r="A47" s="130" t="s">
        <v>37</v>
      </c>
      <c r="B47" s="131" t="s">
        <v>27</v>
      </c>
      <c r="C47" s="131" t="s">
        <v>600</v>
      </c>
      <c r="D47" s="131"/>
      <c r="E47" s="132">
        <v>71.429000000000002</v>
      </c>
    </row>
    <row r="48" spans="1:7" ht="15.75" x14ac:dyDescent="0.25">
      <c r="A48" s="130" t="s">
        <v>38</v>
      </c>
      <c r="B48" s="131" t="s">
        <v>27</v>
      </c>
      <c r="C48" s="131" t="s">
        <v>601</v>
      </c>
      <c r="D48" s="131"/>
      <c r="E48" s="132">
        <v>71.429000000000002</v>
      </c>
    </row>
    <row r="49" spans="1:5" ht="31.5" x14ac:dyDescent="0.25">
      <c r="A49" s="130" t="s">
        <v>39</v>
      </c>
      <c r="B49" s="131" t="s">
        <v>27</v>
      </c>
      <c r="C49" s="131" t="s">
        <v>602</v>
      </c>
      <c r="D49" s="131"/>
      <c r="E49" s="132">
        <v>71.429000000000002</v>
      </c>
    </row>
    <row r="50" spans="1:5" ht="15.75" x14ac:dyDescent="0.25">
      <c r="A50" s="133" t="s">
        <v>30</v>
      </c>
      <c r="B50" s="134" t="s">
        <v>27</v>
      </c>
      <c r="C50" s="134" t="s">
        <v>602</v>
      </c>
      <c r="D50" s="134" t="s">
        <v>31</v>
      </c>
      <c r="E50" s="135">
        <v>71.429000000000002</v>
      </c>
    </row>
    <row r="51" spans="1:5" ht="31.5" x14ac:dyDescent="0.25">
      <c r="A51" s="130" t="s">
        <v>40</v>
      </c>
      <c r="B51" s="131" t="s">
        <v>27</v>
      </c>
      <c r="C51" s="131" t="s">
        <v>603</v>
      </c>
      <c r="D51" s="131"/>
      <c r="E51" s="132">
        <v>150</v>
      </c>
    </row>
    <row r="52" spans="1:5" ht="47.25" x14ac:dyDescent="0.25">
      <c r="A52" s="130" t="s">
        <v>41</v>
      </c>
      <c r="B52" s="131" t="s">
        <v>27</v>
      </c>
      <c r="C52" s="131" t="s">
        <v>604</v>
      </c>
      <c r="D52" s="131"/>
      <c r="E52" s="132">
        <v>150</v>
      </c>
    </row>
    <row r="53" spans="1:5" ht="15.75" x14ac:dyDescent="0.25">
      <c r="A53" s="133" t="s">
        <v>30</v>
      </c>
      <c r="B53" s="134" t="s">
        <v>27</v>
      </c>
      <c r="C53" s="134" t="s">
        <v>604</v>
      </c>
      <c r="D53" s="134" t="s">
        <v>31</v>
      </c>
      <c r="E53" s="135">
        <v>150</v>
      </c>
    </row>
    <row r="54" spans="1:5" ht="15.75" x14ac:dyDescent="0.25">
      <c r="A54" s="130" t="s">
        <v>42</v>
      </c>
      <c r="B54" s="131" t="s">
        <v>27</v>
      </c>
      <c r="C54" s="131" t="s">
        <v>605</v>
      </c>
      <c r="D54" s="131"/>
      <c r="E54" s="132">
        <v>173.57599999999999</v>
      </c>
    </row>
    <row r="55" spans="1:5" ht="15.75" x14ac:dyDescent="0.25">
      <c r="A55" s="130" t="s">
        <v>43</v>
      </c>
      <c r="B55" s="131" t="s">
        <v>27</v>
      </c>
      <c r="C55" s="131" t="s">
        <v>606</v>
      </c>
      <c r="D55" s="131"/>
      <c r="E55" s="132">
        <v>173.57599999999999</v>
      </c>
    </row>
    <row r="56" spans="1:5" ht="31.5" x14ac:dyDescent="0.25">
      <c r="A56" s="130" t="s">
        <v>44</v>
      </c>
      <c r="B56" s="131" t="s">
        <v>27</v>
      </c>
      <c r="C56" s="131" t="s">
        <v>607</v>
      </c>
      <c r="D56" s="131"/>
      <c r="E56" s="132">
        <v>173.57599999999999</v>
      </c>
    </row>
    <row r="57" spans="1:5" ht="15.75" x14ac:dyDescent="0.25">
      <c r="A57" s="133" t="s">
        <v>35</v>
      </c>
      <c r="B57" s="134" t="s">
        <v>27</v>
      </c>
      <c r="C57" s="134" t="s">
        <v>607</v>
      </c>
      <c r="D57" s="134" t="s">
        <v>36</v>
      </c>
      <c r="E57" s="214">
        <v>173.57599999999999</v>
      </c>
    </row>
    <row r="58" spans="1:5" ht="31.5" x14ac:dyDescent="0.25">
      <c r="A58" s="130" t="s">
        <v>45</v>
      </c>
      <c r="B58" s="131" t="s">
        <v>27</v>
      </c>
      <c r="C58" s="131" t="s">
        <v>608</v>
      </c>
      <c r="D58" s="131"/>
      <c r="E58" s="132">
        <v>21702.94</v>
      </c>
    </row>
    <row r="59" spans="1:5" ht="31.5" x14ac:dyDescent="0.25">
      <c r="A59" s="130" t="s">
        <v>609</v>
      </c>
      <c r="B59" s="131" t="s">
        <v>27</v>
      </c>
      <c r="C59" s="131" t="s">
        <v>610</v>
      </c>
      <c r="D59" s="131"/>
      <c r="E59" s="215">
        <v>21402.94</v>
      </c>
    </row>
    <row r="60" spans="1:5" ht="15.75" x14ac:dyDescent="0.25">
      <c r="A60" s="130" t="s">
        <v>46</v>
      </c>
      <c r="B60" s="131" t="s">
        <v>27</v>
      </c>
      <c r="C60" s="131" t="s">
        <v>611</v>
      </c>
      <c r="D60" s="131"/>
      <c r="E60" s="215">
        <v>15561.799000000001</v>
      </c>
    </row>
    <row r="61" spans="1:5" ht="31.5" x14ac:dyDescent="0.25">
      <c r="A61" s="133" t="s">
        <v>21</v>
      </c>
      <c r="B61" s="134" t="s">
        <v>27</v>
      </c>
      <c r="C61" s="134" t="s">
        <v>611</v>
      </c>
      <c r="D61" s="134" t="s">
        <v>3</v>
      </c>
      <c r="E61" s="214">
        <v>5527.6760000000004</v>
      </c>
    </row>
    <row r="62" spans="1:5" ht="15.75" x14ac:dyDescent="0.25">
      <c r="A62" s="130" t="s">
        <v>47</v>
      </c>
      <c r="B62" s="131" t="s">
        <v>27</v>
      </c>
      <c r="C62" s="131" t="s">
        <v>612</v>
      </c>
      <c r="D62" s="131"/>
      <c r="E62" s="215">
        <v>1000</v>
      </c>
    </row>
    <row r="63" spans="1:5" ht="15.75" x14ac:dyDescent="0.25">
      <c r="A63" s="133" t="s">
        <v>35</v>
      </c>
      <c r="B63" s="134" t="s">
        <v>27</v>
      </c>
      <c r="C63" s="134" t="s">
        <v>612</v>
      </c>
      <c r="D63" s="134" t="s">
        <v>36</v>
      </c>
      <c r="E63" s="214">
        <v>1000</v>
      </c>
    </row>
    <row r="64" spans="1:5" ht="15.75" x14ac:dyDescent="0.25">
      <c r="A64" s="130" t="s">
        <v>47</v>
      </c>
      <c r="B64" s="131" t="s">
        <v>27</v>
      </c>
      <c r="C64" s="131" t="s">
        <v>613</v>
      </c>
      <c r="D64" s="131"/>
      <c r="E64" s="215">
        <v>9034.1229999999996</v>
      </c>
    </row>
    <row r="65" spans="1:5" ht="31.5" x14ac:dyDescent="0.25">
      <c r="A65" s="133" t="s">
        <v>21</v>
      </c>
      <c r="B65" s="134" t="s">
        <v>27</v>
      </c>
      <c r="C65" s="134" t="s">
        <v>613</v>
      </c>
      <c r="D65" s="134" t="s">
        <v>3</v>
      </c>
      <c r="E65" s="214">
        <v>9003.1350000000002</v>
      </c>
    </row>
    <row r="66" spans="1:5" ht="15.75" x14ac:dyDescent="0.25">
      <c r="A66" s="133" t="s">
        <v>35</v>
      </c>
      <c r="B66" s="134" t="s">
        <v>27</v>
      </c>
      <c r="C66" s="134" t="s">
        <v>613</v>
      </c>
      <c r="D66" s="134" t="s">
        <v>36</v>
      </c>
      <c r="E66" s="214">
        <v>30.988</v>
      </c>
    </row>
    <row r="67" spans="1:5" ht="31.5" x14ac:dyDescent="0.25">
      <c r="A67" s="130" t="s">
        <v>48</v>
      </c>
      <c r="B67" s="131" t="s">
        <v>27</v>
      </c>
      <c r="C67" s="131" t="s">
        <v>614</v>
      </c>
      <c r="D67" s="131"/>
      <c r="E67" s="215">
        <v>2859.2950000000001</v>
      </c>
    </row>
    <row r="68" spans="1:5" ht="31.5" x14ac:dyDescent="0.25">
      <c r="A68" s="133" t="s">
        <v>21</v>
      </c>
      <c r="B68" s="134" t="s">
        <v>27</v>
      </c>
      <c r="C68" s="134" t="s">
        <v>614</v>
      </c>
      <c r="D68" s="134" t="s">
        <v>3</v>
      </c>
      <c r="E68" s="214">
        <v>2859.2950000000001</v>
      </c>
    </row>
    <row r="69" spans="1:5" ht="15.75" x14ac:dyDescent="0.25">
      <c r="A69" s="130" t="s">
        <v>49</v>
      </c>
      <c r="B69" s="131" t="s">
        <v>27</v>
      </c>
      <c r="C69" s="131" t="s">
        <v>615</v>
      </c>
      <c r="D69" s="131"/>
      <c r="E69" s="215">
        <v>448.42500000000001</v>
      </c>
    </row>
    <row r="70" spans="1:5" ht="15.75" x14ac:dyDescent="0.25">
      <c r="A70" s="130" t="s">
        <v>49</v>
      </c>
      <c r="B70" s="131" t="s">
        <v>27</v>
      </c>
      <c r="C70" s="131" t="s">
        <v>616</v>
      </c>
      <c r="D70" s="131"/>
      <c r="E70" s="215">
        <v>448.42500000000001</v>
      </c>
    </row>
    <row r="71" spans="1:5" ht="31.5" x14ac:dyDescent="0.25">
      <c r="A71" s="133" t="s">
        <v>21</v>
      </c>
      <c r="B71" s="134" t="s">
        <v>27</v>
      </c>
      <c r="C71" s="134" t="s">
        <v>616</v>
      </c>
      <c r="D71" s="134" t="s">
        <v>3</v>
      </c>
      <c r="E71" s="214">
        <v>448.42500000000001</v>
      </c>
    </row>
    <row r="72" spans="1:5" ht="15.75" x14ac:dyDescent="0.25">
      <c r="A72" s="130" t="s">
        <v>50</v>
      </c>
      <c r="B72" s="131" t="s">
        <v>27</v>
      </c>
      <c r="C72" s="131" t="s">
        <v>617</v>
      </c>
      <c r="D72" s="131"/>
      <c r="E72" s="215">
        <v>33.332999999999998</v>
      </c>
    </row>
    <row r="73" spans="1:5" ht="31.5" x14ac:dyDescent="0.25">
      <c r="A73" s="130" t="s">
        <v>51</v>
      </c>
      <c r="B73" s="131" t="s">
        <v>27</v>
      </c>
      <c r="C73" s="131" t="s">
        <v>618</v>
      </c>
      <c r="D73" s="131"/>
      <c r="E73" s="215">
        <v>33.332999999999998</v>
      </c>
    </row>
    <row r="74" spans="1:5" ht="31.5" x14ac:dyDescent="0.25">
      <c r="A74" s="133" t="s">
        <v>21</v>
      </c>
      <c r="B74" s="134" t="s">
        <v>27</v>
      </c>
      <c r="C74" s="134" t="s">
        <v>618</v>
      </c>
      <c r="D74" s="134" t="s">
        <v>3</v>
      </c>
      <c r="E74" s="214">
        <v>33.332999999999998</v>
      </c>
    </row>
    <row r="75" spans="1:5" ht="47.25" x14ac:dyDescent="0.25">
      <c r="A75" s="130" t="s">
        <v>52</v>
      </c>
      <c r="B75" s="131" t="s">
        <v>27</v>
      </c>
      <c r="C75" s="131" t="s">
        <v>619</v>
      </c>
      <c r="D75" s="131"/>
      <c r="E75" s="215">
        <v>0.216</v>
      </c>
    </row>
    <row r="76" spans="1:5" ht="15.75" x14ac:dyDescent="0.25">
      <c r="A76" s="133" t="s">
        <v>35</v>
      </c>
      <c r="B76" s="134" t="s">
        <v>27</v>
      </c>
      <c r="C76" s="134" t="s">
        <v>619</v>
      </c>
      <c r="D76" s="134" t="s">
        <v>36</v>
      </c>
      <c r="E76" s="214">
        <v>0.216</v>
      </c>
    </row>
    <row r="77" spans="1:5" ht="15.75" x14ac:dyDescent="0.25">
      <c r="A77" s="130" t="s">
        <v>53</v>
      </c>
      <c r="B77" s="131" t="s">
        <v>27</v>
      </c>
      <c r="C77" s="131" t="s">
        <v>620</v>
      </c>
      <c r="D77" s="131"/>
      <c r="E77" s="215">
        <v>1099.8720000000001</v>
      </c>
    </row>
    <row r="78" spans="1:5" ht="31.5" x14ac:dyDescent="0.25">
      <c r="A78" s="133" t="s">
        <v>21</v>
      </c>
      <c r="B78" s="134" t="s">
        <v>27</v>
      </c>
      <c r="C78" s="134" t="s">
        <v>620</v>
      </c>
      <c r="D78" s="134" t="s">
        <v>3</v>
      </c>
      <c r="E78" s="214">
        <v>1099.8720000000001</v>
      </c>
    </row>
    <row r="79" spans="1:5" ht="15.75" x14ac:dyDescent="0.25">
      <c r="A79" s="130" t="s">
        <v>54</v>
      </c>
      <c r="B79" s="131" t="s">
        <v>27</v>
      </c>
      <c r="C79" s="131" t="s">
        <v>621</v>
      </c>
      <c r="D79" s="131"/>
      <c r="E79" s="215">
        <v>1100</v>
      </c>
    </row>
    <row r="80" spans="1:5" ht="15.75" x14ac:dyDescent="0.25">
      <c r="A80" s="133" t="s">
        <v>35</v>
      </c>
      <c r="B80" s="134" t="s">
        <v>27</v>
      </c>
      <c r="C80" s="134" t="s">
        <v>621</v>
      </c>
      <c r="D80" s="134" t="s">
        <v>36</v>
      </c>
      <c r="E80" s="214">
        <v>1100</v>
      </c>
    </row>
    <row r="81" spans="1:5" ht="15.75" x14ac:dyDescent="0.25">
      <c r="A81" s="130" t="s">
        <v>270</v>
      </c>
      <c r="B81" s="131" t="s">
        <v>27</v>
      </c>
      <c r="C81" s="131" t="s">
        <v>622</v>
      </c>
      <c r="D81" s="131"/>
      <c r="E81" s="215">
        <v>300</v>
      </c>
    </row>
    <row r="82" spans="1:5" ht="15.75" x14ac:dyDescent="0.25">
      <c r="A82" s="133" t="s">
        <v>35</v>
      </c>
      <c r="B82" s="134" t="s">
        <v>27</v>
      </c>
      <c r="C82" s="134" t="s">
        <v>622</v>
      </c>
      <c r="D82" s="134" t="s">
        <v>36</v>
      </c>
      <c r="E82" s="214">
        <v>300</v>
      </c>
    </row>
    <row r="83" spans="1:5" ht="15.75" x14ac:dyDescent="0.25">
      <c r="A83" s="130" t="s">
        <v>623</v>
      </c>
      <c r="B83" s="131" t="s">
        <v>27</v>
      </c>
      <c r="C83" s="131" t="s">
        <v>624</v>
      </c>
      <c r="D83" s="131"/>
      <c r="E83" s="215">
        <v>300</v>
      </c>
    </row>
    <row r="84" spans="1:5" ht="15.75" x14ac:dyDescent="0.25">
      <c r="A84" s="130" t="s">
        <v>272</v>
      </c>
      <c r="B84" s="131" t="s">
        <v>27</v>
      </c>
      <c r="C84" s="131" t="s">
        <v>625</v>
      </c>
      <c r="D84" s="131"/>
      <c r="E84" s="215">
        <v>300</v>
      </c>
    </row>
    <row r="85" spans="1:5" ht="15.75" x14ac:dyDescent="0.25">
      <c r="A85" s="133" t="s">
        <v>35</v>
      </c>
      <c r="B85" s="134" t="s">
        <v>27</v>
      </c>
      <c r="C85" s="134" t="s">
        <v>625</v>
      </c>
      <c r="D85" s="134" t="s">
        <v>36</v>
      </c>
      <c r="E85" s="214">
        <v>300</v>
      </c>
    </row>
    <row r="86" spans="1:5" ht="31.5" x14ac:dyDescent="0.25">
      <c r="A86" s="130" t="s">
        <v>55</v>
      </c>
      <c r="B86" s="131" t="s">
        <v>27</v>
      </c>
      <c r="C86" s="131" t="s">
        <v>626</v>
      </c>
      <c r="D86" s="131"/>
      <c r="E86" s="215">
        <v>3523.596</v>
      </c>
    </row>
    <row r="87" spans="1:5" ht="31.5" x14ac:dyDescent="0.25">
      <c r="A87" s="130" t="s">
        <v>56</v>
      </c>
      <c r="B87" s="131" t="s">
        <v>27</v>
      </c>
      <c r="C87" s="131" t="s">
        <v>627</v>
      </c>
      <c r="D87" s="131"/>
      <c r="E87" s="215">
        <v>3219.9960000000001</v>
      </c>
    </row>
    <row r="88" spans="1:5" ht="31.5" x14ac:dyDescent="0.25">
      <c r="A88" s="130" t="s">
        <v>57</v>
      </c>
      <c r="B88" s="131" t="s">
        <v>27</v>
      </c>
      <c r="C88" s="131" t="s">
        <v>628</v>
      </c>
      <c r="D88" s="131"/>
      <c r="E88" s="215">
        <v>834.49800000000005</v>
      </c>
    </row>
    <row r="89" spans="1:5" ht="15.75" x14ac:dyDescent="0.25">
      <c r="A89" s="133" t="s">
        <v>58</v>
      </c>
      <c r="B89" s="134" t="s">
        <v>27</v>
      </c>
      <c r="C89" s="134" t="s">
        <v>628</v>
      </c>
      <c r="D89" s="134" t="s">
        <v>4</v>
      </c>
      <c r="E89" s="214">
        <v>834.49800000000005</v>
      </c>
    </row>
    <row r="90" spans="1:5" ht="47.25" x14ac:dyDescent="0.25">
      <c r="A90" s="130" t="s">
        <v>59</v>
      </c>
      <c r="B90" s="131" t="s">
        <v>27</v>
      </c>
      <c r="C90" s="131" t="s">
        <v>629</v>
      </c>
      <c r="D90" s="131"/>
      <c r="E90" s="215">
        <v>834.49800000000005</v>
      </c>
    </row>
    <row r="91" spans="1:5" ht="15.75" x14ac:dyDescent="0.25">
      <c r="A91" s="133" t="s">
        <v>58</v>
      </c>
      <c r="B91" s="134" t="s">
        <v>27</v>
      </c>
      <c r="C91" s="134" t="s">
        <v>629</v>
      </c>
      <c r="D91" s="134" t="s">
        <v>4</v>
      </c>
      <c r="E91" s="214">
        <v>834.49800000000005</v>
      </c>
    </row>
    <row r="92" spans="1:5" ht="15.75" x14ac:dyDescent="0.25">
      <c r="A92" s="130" t="s">
        <v>630</v>
      </c>
      <c r="B92" s="131" t="s">
        <v>27</v>
      </c>
      <c r="C92" s="131" t="s">
        <v>631</v>
      </c>
      <c r="D92" s="131"/>
      <c r="E92" s="215">
        <v>1551</v>
      </c>
    </row>
    <row r="93" spans="1:5" ht="15.75" x14ac:dyDescent="0.25">
      <c r="A93" s="130" t="s">
        <v>630</v>
      </c>
      <c r="B93" s="131" t="s">
        <v>27</v>
      </c>
      <c r="C93" s="131" t="s">
        <v>632</v>
      </c>
      <c r="D93" s="131"/>
      <c r="E93" s="215">
        <v>1551</v>
      </c>
    </row>
    <row r="94" spans="1:5" ht="15.75" x14ac:dyDescent="0.25">
      <c r="A94" s="133" t="s">
        <v>35</v>
      </c>
      <c r="B94" s="134" t="s">
        <v>27</v>
      </c>
      <c r="C94" s="134" t="s">
        <v>632</v>
      </c>
      <c r="D94" s="134" t="s">
        <v>36</v>
      </c>
      <c r="E94" s="214">
        <v>1551</v>
      </c>
    </row>
    <row r="95" spans="1:5" ht="31.5" x14ac:dyDescent="0.25">
      <c r="A95" s="130" t="s">
        <v>60</v>
      </c>
      <c r="B95" s="131" t="s">
        <v>27</v>
      </c>
      <c r="C95" s="131" t="s">
        <v>633</v>
      </c>
      <c r="D95" s="131"/>
      <c r="E95" s="215">
        <v>303.60000000000002</v>
      </c>
    </row>
    <row r="96" spans="1:5" ht="15.75" x14ac:dyDescent="0.25">
      <c r="A96" s="130" t="s">
        <v>269</v>
      </c>
      <c r="B96" s="131" t="s">
        <v>27</v>
      </c>
      <c r="C96" s="131" t="s">
        <v>634</v>
      </c>
      <c r="D96" s="131"/>
      <c r="E96" s="215">
        <v>77.141999999999996</v>
      </c>
    </row>
    <row r="97" spans="1:5" ht="15.75" x14ac:dyDescent="0.25">
      <c r="A97" s="130" t="s">
        <v>635</v>
      </c>
      <c r="B97" s="131" t="s">
        <v>27</v>
      </c>
      <c r="C97" s="131" t="s">
        <v>636</v>
      </c>
      <c r="D97" s="131"/>
      <c r="E97" s="215">
        <v>77.141999999999996</v>
      </c>
    </row>
    <row r="98" spans="1:5" ht="15.75" x14ac:dyDescent="0.25">
      <c r="A98" s="133" t="s">
        <v>35</v>
      </c>
      <c r="B98" s="134" t="s">
        <v>27</v>
      </c>
      <c r="C98" s="134" t="s">
        <v>636</v>
      </c>
      <c r="D98" s="134" t="s">
        <v>36</v>
      </c>
      <c r="E98" s="214">
        <v>77.141999999999996</v>
      </c>
    </row>
    <row r="99" spans="1:5" ht="15.75" x14ac:dyDescent="0.25">
      <c r="A99" s="130" t="s">
        <v>61</v>
      </c>
      <c r="B99" s="131" t="s">
        <v>27</v>
      </c>
      <c r="C99" s="131" t="s">
        <v>637</v>
      </c>
      <c r="D99" s="131"/>
      <c r="E99" s="215">
        <v>176.458</v>
      </c>
    </row>
    <row r="100" spans="1:5" ht="31.5" x14ac:dyDescent="0.25">
      <c r="A100" s="130" t="s">
        <v>62</v>
      </c>
      <c r="B100" s="131" t="s">
        <v>27</v>
      </c>
      <c r="C100" s="131" t="s">
        <v>638</v>
      </c>
      <c r="D100" s="131"/>
      <c r="E100" s="215">
        <v>176.458</v>
      </c>
    </row>
    <row r="101" spans="1:5" ht="31.5" x14ac:dyDescent="0.25">
      <c r="A101" s="133" t="s">
        <v>21</v>
      </c>
      <c r="B101" s="134" t="s">
        <v>27</v>
      </c>
      <c r="C101" s="134" t="s">
        <v>638</v>
      </c>
      <c r="D101" s="134" t="s">
        <v>3</v>
      </c>
      <c r="E101" s="214">
        <v>67.59</v>
      </c>
    </row>
    <row r="102" spans="1:5" ht="15.75" x14ac:dyDescent="0.25">
      <c r="A102" s="133" t="s">
        <v>35</v>
      </c>
      <c r="B102" s="134" t="s">
        <v>27</v>
      </c>
      <c r="C102" s="134" t="s">
        <v>638</v>
      </c>
      <c r="D102" s="134" t="s">
        <v>36</v>
      </c>
      <c r="E102" s="214">
        <v>108.86799999999999</v>
      </c>
    </row>
    <row r="103" spans="1:5" ht="31.5" x14ac:dyDescent="0.25">
      <c r="A103" s="130" t="s">
        <v>138</v>
      </c>
      <c r="B103" s="131" t="s">
        <v>27</v>
      </c>
      <c r="C103" s="131" t="s">
        <v>639</v>
      </c>
      <c r="D103" s="131"/>
      <c r="E103" s="215">
        <v>50</v>
      </c>
    </row>
    <row r="104" spans="1:5" ht="31.5" x14ac:dyDescent="0.25">
      <c r="A104" s="130" t="s">
        <v>138</v>
      </c>
      <c r="B104" s="131" t="s">
        <v>27</v>
      </c>
      <c r="C104" s="131" t="s">
        <v>640</v>
      </c>
      <c r="D104" s="131"/>
      <c r="E104" s="215">
        <v>50</v>
      </c>
    </row>
    <row r="105" spans="1:5" ht="15.75" x14ac:dyDescent="0.25">
      <c r="A105" s="133" t="s">
        <v>35</v>
      </c>
      <c r="B105" s="134" t="s">
        <v>27</v>
      </c>
      <c r="C105" s="134" t="s">
        <v>640</v>
      </c>
      <c r="D105" s="134" t="s">
        <v>36</v>
      </c>
      <c r="E105" s="214">
        <v>50</v>
      </c>
    </row>
    <row r="106" spans="1:5" ht="31.5" x14ac:dyDescent="0.25">
      <c r="A106" s="130" t="s">
        <v>66</v>
      </c>
      <c r="B106" s="131" t="s">
        <v>27</v>
      </c>
      <c r="C106" s="131" t="s">
        <v>641</v>
      </c>
      <c r="D106" s="131"/>
      <c r="E106" s="215">
        <v>36592.694000000003</v>
      </c>
    </row>
    <row r="107" spans="1:5" ht="15.75" x14ac:dyDescent="0.25">
      <c r="A107" s="130" t="s">
        <v>67</v>
      </c>
      <c r="B107" s="131" t="s">
        <v>27</v>
      </c>
      <c r="C107" s="131" t="s">
        <v>642</v>
      </c>
      <c r="D107" s="131"/>
      <c r="E107" s="215">
        <v>10</v>
      </c>
    </row>
    <row r="108" spans="1:5" ht="15.75" x14ac:dyDescent="0.25">
      <c r="A108" s="130" t="s">
        <v>68</v>
      </c>
      <c r="B108" s="131" t="s">
        <v>27</v>
      </c>
      <c r="C108" s="131" t="s">
        <v>643</v>
      </c>
      <c r="D108" s="131"/>
      <c r="E108" s="215">
        <v>5</v>
      </c>
    </row>
    <row r="109" spans="1:5" ht="31.5" x14ac:dyDescent="0.25">
      <c r="A109" s="133" t="s">
        <v>21</v>
      </c>
      <c r="B109" s="134" t="s">
        <v>27</v>
      </c>
      <c r="C109" s="134" t="s">
        <v>643</v>
      </c>
      <c r="D109" s="134" t="s">
        <v>3</v>
      </c>
      <c r="E109" s="214">
        <v>5</v>
      </c>
    </row>
    <row r="110" spans="1:5" ht="15.75" x14ac:dyDescent="0.25">
      <c r="A110" s="130" t="s">
        <v>69</v>
      </c>
      <c r="B110" s="131" t="s">
        <v>27</v>
      </c>
      <c r="C110" s="131" t="s">
        <v>644</v>
      </c>
      <c r="D110" s="131"/>
      <c r="E110" s="215">
        <v>5</v>
      </c>
    </row>
    <row r="111" spans="1:5" ht="31.5" x14ac:dyDescent="0.25">
      <c r="A111" s="133" t="s">
        <v>21</v>
      </c>
      <c r="B111" s="134" t="s">
        <v>27</v>
      </c>
      <c r="C111" s="134" t="s">
        <v>644</v>
      </c>
      <c r="D111" s="134" t="s">
        <v>3</v>
      </c>
      <c r="E111" s="214">
        <v>5</v>
      </c>
    </row>
    <row r="112" spans="1:5" ht="15.75" x14ac:dyDescent="0.25">
      <c r="A112" s="130" t="s">
        <v>70</v>
      </c>
      <c r="B112" s="131" t="s">
        <v>27</v>
      </c>
      <c r="C112" s="131" t="s">
        <v>645</v>
      </c>
      <c r="D112" s="131"/>
      <c r="E112" s="215">
        <v>10</v>
      </c>
    </row>
    <row r="113" spans="1:5" ht="15.75" x14ac:dyDescent="0.25">
      <c r="A113" s="130" t="s">
        <v>71</v>
      </c>
      <c r="B113" s="131" t="s">
        <v>27</v>
      </c>
      <c r="C113" s="131" t="s">
        <v>646</v>
      </c>
      <c r="D113" s="131"/>
      <c r="E113" s="215">
        <v>10</v>
      </c>
    </row>
    <row r="114" spans="1:5" ht="31.5" x14ac:dyDescent="0.25">
      <c r="A114" s="133" t="s">
        <v>21</v>
      </c>
      <c r="B114" s="134" t="s">
        <v>27</v>
      </c>
      <c r="C114" s="134" t="s">
        <v>646</v>
      </c>
      <c r="D114" s="134" t="s">
        <v>3</v>
      </c>
      <c r="E114" s="214">
        <v>10</v>
      </c>
    </row>
    <row r="115" spans="1:5" ht="31.5" x14ac:dyDescent="0.25">
      <c r="A115" s="130" t="s">
        <v>72</v>
      </c>
      <c r="B115" s="131" t="s">
        <v>27</v>
      </c>
      <c r="C115" s="131" t="s">
        <v>647</v>
      </c>
      <c r="D115" s="131"/>
      <c r="E115" s="215">
        <v>20</v>
      </c>
    </row>
    <row r="116" spans="1:5" ht="31.5" x14ac:dyDescent="0.25">
      <c r="A116" s="130" t="s">
        <v>73</v>
      </c>
      <c r="B116" s="131" t="s">
        <v>27</v>
      </c>
      <c r="C116" s="131" t="s">
        <v>648</v>
      </c>
      <c r="D116" s="131"/>
      <c r="E116" s="215">
        <v>20</v>
      </c>
    </row>
    <row r="117" spans="1:5" ht="31.5" x14ac:dyDescent="0.25">
      <c r="A117" s="133" t="s">
        <v>21</v>
      </c>
      <c r="B117" s="134" t="s">
        <v>27</v>
      </c>
      <c r="C117" s="134" t="s">
        <v>648</v>
      </c>
      <c r="D117" s="134" t="s">
        <v>3</v>
      </c>
      <c r="E117" s="214">
        <v>20</v>
      </c>
    </row>
    <row r="118" spans="1:5" ht="15.75" x14ac:dyDescent="0.25">
      <c r="A118" s="130" t="s">
        <v>74</v>
      </c>
      <c r="B118" s="131" t="s">
        <v>27</v>
      </c>
      <c r="C118" s="131" t="s">
        <v>649</v>
      </c>
      <c r="D118" s="131"/>
      <c r="E118" s="215">
        <v>36552.694000000003</v>
      </c>
    </row>
    <row r="119" spans="1:5" ht="31.5" x14ac:dyDescent="0.25">
      <c r="A119" s="130" t="s">
        <v>75</v>
      </c>
      <c r="B119" s="131" t="s">
        <v>27</v>
      </c>
      <c r="C119" s="131" t="s">
        <v>650</v>
      </c>
      <c r="D119" s="131"/>
      <c r="E119" s="215">
        <v>36552.694000000003</v>
      </c>
    </row>
    <row r="120" spans="1:5" ht="47.25" x14ac:dyDescent="0.25">
      <c r="A120" s="133" t="s">
        <v>18</v>
      </c>
      <c r="B120" s="134" t="s">
        <v>27</v>
      </c>
      <c r="C120" s="134" t="s">
        <v>650</v>
      </c>
      <c r="D120" s="134" t="s">
        <v>19</v>
      </c>
      <c r="E120" s="214">
        <v>30494.194</v>
      </c>
    </row>
    <row r="121" spans="1:5" ht="31.5" x14ac:dyDescent="0.25">
      <c r="A121" s="133" t="s">
        <v>21</v>
      </c>
      <c r="B121" s="134" t="s">
        <v>27</v>
      </c>
      <c r="C121" s="134" t="s">
        <v>650</v>
      </c>
      <c r="D121" s="134" t="s">
        <v>3</v>
      </c>
      <c r="E121" s="214">
        <v>5912.5</v>
      </c>
    </row>
    <row r="122" spans="1:5" ht="15.75" x14ac:dyDescent="0.25">
      <c r="A122" s="133" t="s">
        <v>30</v>
      </c>
      <c r="B122" s="134" t="s">
        <v>27</v>
      </c>
      <c r="C122" s="134" t="s">
        <v>650</v>
      </c>
      <c r="D122" s="134" t="s">
        <v>31</v>
      </c>
      <c r="E122" s="214">
        <v>146</v>
      </c>
    </row>
    <row r="123" spans="1:5" ht="31.5" x14ac:dyDescent="0.25">
      <c r="A123" s="130" t="s">
        <v>76</v>
      </c>
      <c r="B123" s="131" t="s">
        <v>27</v>
      </c>
      <c r="C123" s="131" t="s">
        <v>651</v>
      </c>
      <c r="D123" s="131"/>
      <c r="E123" s="215">
        <v>876.21799999999996</v>
      </c>
    </row>
    <row r="124" spans="1:5" ht="15.75" x14ac:dyDescent="0.25">
      <c r="A124" s="130" t="s">
        <v>77</v>
      </c>
      <c r="B124" s="131" t="s">
        <v>27</v>
      </c>
      <c r="C124" s="131" t="s">
        <v>652</v>
      </c>
      <c r="D124" s="131"/>
      <c r="E124" s="215">
        <v>514.21799999999996</v>
      </c>
    </row>
    <row r="125" spans="1:5" ht="15.75" x14ac:dyDescent="0.25">
      <c r="A125" s="130" t="s">
        <v>78</v>
      </c>
      <c r="B125" s="131" t="s">
        <v>27</v>
      </c>
      <c r="C125" s="131" t="s">
        <v>653</v>
      </c>
      <c r="D125" s="131"/>
      <c r="E125" s="215">
        <v>511.21800000000002</v>
      </c>
    </row>
    <row r="126" spans="1:5" ht="31.5" x14ac:dyDescent="0.25">
      <c r="A126" s="133" t="s">
        <v>21</v>
      </c>
      <c r="B126" s="134" t="s">
        <v>27</v>
      </c>
      <c r="C126" s="134" t="s">
        <v>653</v>
      </c>
      <c r="D126" s="134" t="s">
        <v>3</v>
      </c>
      <c r="E126" s="214">
        <v>100</v>
      </c>
    </row>
    <row r="127" spans="1:5" ht="31.5" x14ac:dyDescent="0.25">
      <c r="A127" s="130" t="s">
        <v>79</v>
      </c>
      <c r="B127" s="131" t="s">
        <v>27</v>
      </c>
      <c r="C127" s="131" t="s">
        <v>654</v>
      </c>
      <c r="D127" s="131"/>
      <c r="E127" s="215">
        <v>411.21800000000002</v>
      </c>
    </row>
    <row r="128" spans="1:5" ht="31.5" x14ac:dyDescent="0.25">
      <c r="A128" s="133" t="s">
        <v>21</v>
      </c>
      <c r="B128" s="134" t="s">
        <v>27</v>
      </c>
      <c r="C128" s="134" t="s">
        <v>654</v>
      </c>
      <c r="D128" s="134" t="s">
        <v>3</v>
      </c>
      <c r="E128" s="214">
        <v>411.21800000000002</v>
      </c>
    </row>
    <row r="129" spans="1:5" ht="15.75" x14ac:dyDescent="0.25">
      <c r="A129" s="130" t="s">
        <v>80</v>
      </c>
      <c r="B129" s="131" t="s">
        <v>27</v>
      </c>
      <c r="C129" s="131" t="s">
        <v>655</v>
      </c>
      <c r="D129" s="131"/>
      <c r="E129" s="215">
        <v>3</v>
      </c>
    </row>
    <row r="130" spans="1:5" ht="31.5" x14ac:dyDescent="0.25">
      <c r="A130" s="133" t="s">
        <v>21</v>
      </c>
      <c r="B130" s="134" t="s">
        <v>27</v>
      </c>
      <c r="C130" s="134" t="s">
        <v>655</v>
      </c>
      <c r="D130" s="134" t="s">
        <v>3</v>
      </c>
      <c r="E130" s="214">
        <v>3</v>
      </c>
    </row>
    <row r="131" spans="1:5" ht="15.75" x14ac:dyDescent="0.25">
      <c r="A131" s="130" t="s">
        <v>81</v>
      </c>
      <c r="B131" s="131" t="s">
        <v>27</v>
      </c>
      <c r="C131" s="131" t="s">
        <v>656</v>
      </c>
      <c r="D131" s="131"/>
      <c r="E131" s="215">
        <v>330</v>
      </c>
    </row>
    <row r="132" spans="1:5" ht="31.5" x14ac:dyDescent="0.25">
      <c r="A132" s="130" t="s">
        <v>82</v>
      </c>
      <c r="B132" s="131" t="s">
        <v>27</v>
      </c>
      <c r="C132" s="131" t="s">
        <v>657</v>
      </c>
      <c r="D132" s="131"/>
      <c r="E132" s="215">
        <v>330</v>
      </c>
    </row>
    <row r="133" spans="1:5" ht="31.5" x14ac:dyDescent="0.25">
      <c r="A133" s="133" t="s">
        <v>21</v>
      </c>
      <c r="B133" s="134" t="s">
        <v>27</v>
      </c>
      <c r="C133" s="134" t="s">
        <v>657</v>
      </c>
      <c r="D133" s="134" t="s">
        <v>3</v>
      </c>
      <c r="E133" s="214">
        <v>30</v>
      </c>
    </row>
    <row r="134" spans="1:5" ht="15.75" x14ac:dyDescent="0.25">
      <c r="A134" s="130" t="s">
        <v>658</v>
      </c>
      <c r="B134" s="131" t="s">
        <v>27</v>
      </c>
      <c r="C134" s="131" t="s">
        <v>659</v>
      </c>
      <c r="D134" s="131"/>
      <c r="E134" s="215">
        <v>300</v>
      </c>
    </row>
    <row r="135" spans="1:5" ht="15.75" x14ac:dyDescent="0.25">
      <c r="A135" s="133" t="s">
        <v>35</v>
      </c>
      <c r="B135" s="134" t="s">
        <v>27</v>
      </c>
      <c r="C135" s="134" t="s">
        <v>659</v>
      </c>
      <c r="D135" s="134" t="s">
        <v>36</v>
      </c>
      <c r="E135" s="214">
        <v>300</v>
      </c>
    </row>
    <row r="136" spans="1:5" ht="15.75" x14ac:dyDescent="0.25">
      <c r="A136" s="130" t="s">
        <v>83</v>
      </c>
      <c r="B136" s="131" t="s">
        <v>27</v>
      </c>
      <c r="C136" s="131" t="s">
        <v>660</v>
      </c>
      <c r="D136" s="131"/>
      <c r="E136" s="132">
        <v>32</v>
      </c>
    </row>
    <row r="137" spans="1:5" ht="31.5" x14ac:dyDescent="0.25">
      <c r="A137" s="130" t="s">
        <v>84</v>
      </c>
      <c r="B137" s="131" t="s">
        <v>27</v>
      </c>
      <c r="C137" s="131" t="s">
        <v>661</v>
      </c>
      <c r="D137" s="131"/>
      <c r="E137" s="132">
        <v>1</v>
      </c>
    </row>
    <row r="138" spans="1:5" ht="31.5" x14ac:dyDescent="0.25">
      <c r="A138" s="133" t="s">
        <v>21</v>
      </c>
      <c r="B138" s="134" t="s">
        <v>27</v>
      </c>
      <c r="C138" s="134" t="s">
        <v>661</v>
      </c>
      <c r="D138" s="134" t="s">
        <v>3</v>
      </c>
      <c r="E138" s="135">
        <v>1</v>
      </c>
    </row>
    <row r="139" spans="1:5" ht="15.75" x14ac:dyDescent="0.25">
      <c r="A139" s="130" t="s">
        <v>85</v>
      </c>
      <c r="B139" s="131" t="s">
        <v>27</v>
      </c>
      <c r="C139" s="131" t="s">
        <v>662</v>
      </c>
      <c r="D139" s="131"/>
      <c r="E139" s="132">
        <v>31</v>
      </c>
    </row>
    <row r="140" spans="1:5" ht="31.5" x14ac:dyDescent="0.25">
      <c r="A140" s="133" t="s">
        <v>21</v>
      </c>
      <c r="B140" s="134" t="s">
        <v>27</v>
      </c>
      <c r="C140" s="134" t="s">
        <v>662</v>
      </c>
      <c r="D140" s="134" t="s">
        <v>3</v>
      </c>
      <c r="E140" s="135">
        <v>31</v>
      </c>
    </row>
    <row r="141" spans="1:5" ht="15.75" x14ac:dyDescent="0.25">
      <c r="A141" s="130" t="s">
        <v>86</v>
      </c>
      <c r="B141" s="131" t="s">
        <v>27</v>
      </c>
      <c r="C141" s="131" t="s">
        <v>663</v>
      </c>
      <c r="D141" s="131"/>
      <c r="E141" s="132">
        <v>490</v>
      </c>
    </row>
    <row r="142" spans="1:5" ht="31.5" x14ac:dyDescent="0.25">
      <c r="A142" s="130" t="s">
        <v>87</v>
      </c>
      <c r="B142" s="131" t="s">
        <v>27</v>
      </c>
      <c r="C142" s="131" t="s">
        <v>664</v>
      </c>
      <c r="D142" s="131"/>
      <c r="E142" s="132">
        <v>490</v>
      </c>
    </row>
    <row r="143" spans="1:5" ht="47.25" x14ac:dyDescent="0.25">
      <c r="A143" s="130" t="s">
        <v>88</v>
      </c>
      <c r="B143" s="131" t="s">
        <v>27</v>
      </c>
      <c r="C143" s="131" t="s">
        <v>665</v>
      </c>
      <c r="D143" s="131"/>
      <c r="E143" s="132">
        <v>100</v>
      </c>
    </row>
    <row r="144" spans="1:5" ht="15.75" x14ac:dyDescent="0.25">
      <c r="A144" s="133" t="s">
        <v>58</v>
      </c>
      <c r="B144" s="134" t="s">
        <v>27</v>
      </c>
      <c r="C144" s="134" t="s">
        <v>665</v>
      </c>
      <c r="D144" s="134" t="s">
        <v>4</v>
      </c>
      <c r="E144" s="135">
        <v>100</v>
      </c>
    </row>
    <row r="145" spans="1:5" ht="15.75" x14ac:dyDescent="0.25">
      <c r="A145" s="130" t="s">
        <v>89</v>
      </c>
      <c r="B145" s="131" t="s">
        <v>27</v>
      </c>
      <c r="C145" s="131" t="s">
        <v>666</v>
      </c>
      <c r="D145" s="131"/>
      <c r="E145" s="132">
        <v>50</v>
      </c>
    </row>
    <row r="146" spans="1:5" ht="31.5" x14ac:dyDescent="0.25">
      <c r="A146" s="133" t="s">
        <v>21</v>
      </c>
      <c r="B146" s="134" t="s">
        <v>27</v>
      </c>
      <c r="C146" s="134" t="s">
        <v>666</v>
      </c>
      <c r="D146" s="134" t="s">
        <v>3</v>
      </c>
      <c r="E146" s="135">
        <v>50</v>
      </c>
    </row>
    <row r="147" spans="1:5" ht="31.5" x14ac:dyDescent="0.25">
      <c r="A147" s="130" t="s">
        <v>90</v>
      </c>
      <c r="B147" s="131" t="s">
        <v>27</v>
      </c>
      <c r="C147" s="131" t="s">
        <v>667</v>
      </c>
      <c r="D147" s="131"/>
      <c r="E147" s="132">
        <v>200</v>
      </c>
    </row>
    <row r="148" spans="1:5" ht="31.5" x14ac:dyDescent="0.25">
      <c r="A148" s="133" t="s">
        <v>91</v>
      </c>
      <c r="B148" s="134" t="s">
        <v>27</v>
      </c>
      <c r="C148" s="134" t="s">
        <v>667</v>
      </c>
      <c r="D148" s="134" t="s">
        <v>92</v>
      </c>
      <c r="E148" s="135">
        <v>200</v>
      </c>
    </row>
    <row r="149" spans="1:5" ht="15.75" x14ac:dyDescent="0.25">
      <c r="A149" s="130" t="s">
        <v>93</v>
      </c>
      <c r="B149" s="131" t="s">
        <v>27</v>
      </c>
      <c r="C149" s="131" t="s">
        <v>668</v>
      </c>
      <c r="D149" s="131"/>
      <c r="E149" s="132">
        <v>140</v>
      </c>
    </row>
    <row r="150" spans="1:5" ht="15.75" x14ac:dyDescent="0.25">
      <c r="A150" s="133" t="s">
        <v>58</v>
      </c>
      <c r="B150" s="134" t="s">
        <v>27</v>
      </c>
      <c r="C150" s="134" t="s">
        <v>668</v>
      </c>
      <c r="D150" s="134" t="s">
        <v>4</v>
      </c>
      <c r="E150" s="135">
        <v>140</v>
      </c>
    </row>
    <row r="151" spans="1:5" ht="15.75" x14ac:dyDescent="0.25">
      <c r="A151" s="130" t="s">
        <v>15</v>
      </c>
      <c r="B151" s="131" t="s">
        <v>27</v>
      </c>
      <c r="C151" s="131" t="s">
        <v>584</v>
      </c>
      <c r="D151" s="131"/>
      <c r="E151" s="132">
        <v>23624.796999999999</v>
      </c>
    </row>
    <row r="152" spans="1:5" ht="15.75" x14ac:dyDescent="0.25">
      <c r="A152" s="130" t="s">
        <v>16</v>
      </c>
      <c r="B152" s="131" t="s">
        <v>27</v>
      </c>
      <c r="C152" s="131" t="s">
        <v>585</v>
      </c>
      <c r="D152" s="131"/>
      <c r="E152" s="132">
        <v>23624.796999999999</v>
      </c>
    </row>
    <row r="153" spans="1:5" ht="31.5" x14ac:dyDescent="0.25">
      <c r="A153" s="130" t="s">
        <v>94</v>
      </c>
      <c r="B153" s="131" t="s">
        <v>27</v>
      </c>
      <c r="C153" s="131" t="s">
        <v>669</v>
      </c>
      <c r="D153" s="131"/>
      <c r="E153" s="132">
        <v>1794.3710000000001</v>
      </c>
    </row>
    <row r="154" spans="1:5" ht="47.25" x14ac:dyDescent="0.25">
      <c r="A154" s="133" t="s">
        <v>18</v>
      </c>
      <c r="B154" s="134" t="s">
        <v>27</v>
      </c>
      <c r="C154" s="134" t="s">
        <v>669</v>
      </c>
      <c r="D154" s="134" t="s">
        <v>19</v>
      </c>
      <c r="E154" s="135">
        <v>1794.3710000000001</v>
      </c>
    </row>
    <row r="155" spans="1:5" ht="31.5" x14ac:dyDescent="0.25">
      <c r="A155" s="130" t="s">
        <v>268</v>
      </c>
      <c r="B155" s="131" t="s">
        <v>27</v>
      </c>
      <c r="C155" s="131" t="s">
        <v>670</v>
      </c>
      <c r="D155" s="131"/>
      <c r="E155" s="132">
        <v>12.3</v>
      </c>
    </row>
    <row r="156" spans="1:5" ht="31.5" x14ac:dyDescent="0.25">
      <c r="A156" s="133" t="s">
        <v>21</v>
      </c>
      <c r="B156" s="134" t="s">
        <v>27</v>
      </c>
      <c r="C156" s="134" t="s">
        <v>670</v>
      </c>
      <c r="D156" s="134" t="s">
        <v>3</v>
      </c>
      <c r="E156" s="135">
        <v>12.3</v>
      </c>
    </row>
    <row r="157" spans="1:5" ht="31.5" x14ac:dyDescent="0.25">
      <c r="A157" s="130" t="s">
        <v>20</v>
      </c>
      <c r="B157" s="131" t="s">
        <v>27</v>
      </c>
      <c r="C157" s="131" t="s">
        <v>587</v>
      </c>
      <c r="D157" s="131"/>
      <c r="E157" s="132">
        <v>1.633</v>
      </c>
    </row>
    <row r="158" spans="1:5" ht="31.5" x14ac:dyDescent="0.25">
      <c r="A158" s="133" t="s">
        <v>21</v>
      </c>
      <c r="B158" s="134" t="s">
        <v>27</v>
      </c>
      <c r="C158" s="134" t="s">
        <v>587</v>
      </c>
      <c r="D158" s="134" t="s">
        <v>3</v>
      </c>
      <c r="E158" s="135">
        <v>1.633</v>
      </c>
    </row>
    <row r="159" spans="1:5" ht="63" x14ac:dyDescent="0.25">
      <c r="A159" s="130" t="s">
        <v>95</v>
      </c>
      <c r="B159" s="131" t="s">
        <v>27</v>
      </c>
      <c r="C159" s="131" t="s">
        <v>671</v>
      </c>
      <c r="D159" s="131"/>
      <c r="E159" s="132">
        <v>11.4</v>
      </c>
    </row>
    <row r="160" spans="1:5" ht="31.5" x14ac:dyDescent="0.25">
      <c r="A160" s="133" t="s">
        <v>21</v>
      </c>
      <c r="B160" s="134" t="s">
        <v>27</v>
      </c>
      <c r="C160" s="134" t="s">
        <v>671</v>
      </c>
      <c r="D160" s="134" t="s">
        <v>3</v>
      </c>
      <c r="E160" s="135">
        <v>11.4</v>
      </c>
    </row>
    <row r="161" spans="1:5" ht="63" x14ac:dyDescent="0.25">
      <c r="A161" s="136" t="s">
        <v>96</v>
      </c>
      <c r="B161" s="131" t="s">
        <v>27</v>
      </c>
      <c r="C161" s="131" t="s">
        <v>672</v>
      </c>
      <c r="D161" s="131"/>
      <c r="E161" s="132">
        <v>60.838000000000001</v>
      </c>
    </row>
    <row r="162" spans="1:5" ht="47.25" x14ac:dyDescent="0.25">
      <c r="A162" s="133" t="s">
        <v>18</v>
      </c>
      <c r="B162" s="134" t="s">
        <v>27</v>
      </c>
      <c r="C162" s="134" t="s">
        <v>672</v>
      </c>
      <c r="D162" s="134" t="s">
        <v>19</v>
      </c>
      <c r="E162" s="135">
        <v>55.34</v>
      </c>
    </row>
    <row r="163" spans="1:5" ht="31.5" x14ac:dyDescent="0.25">
      <c r="A163" s="133" t="s">
        <v>21</v>
      </c>
      <c r="B163" s="134" t="s">
        <v>27</v>
      </c>
      <c r="C163" s="134" t="s">
        <v>672</v>
      </c>
      <c r="D163" s="134" t="s">
        <v>3</v>
      </c>
      <c r="E163" s="135">
        <v>5.4980000000000002</v>
      </c>
    </row>
    <row r="164" spans="1:5" ht="126" x14ac:dyDescent="0.25">
      <c r="A164" s="136" t="s">
        <v>97</v>
      </c>
      <c r="B164" s="131" t="s">
        <v>27</v>
      </c>
      <c r="C164" s="131" t="s">
        <v>673</v>
      </c>
      <c r="D164" s="131"/>
      <c r="E164" s="132">
        <v>215.07499999999999</v>
      </c>
    </row>
    <row r="165" spans="1:5" ht="47.25" x14ac:dyDescent="0.25">
      <c r="A165" s="133" t="s">
        <v>18</v>
      </c>
      <c r="B165" s="134" t="s">
        <v>27</v>
      </c>
      <c r="C165" s="134" t="s">
        <v>673</v>
      </c>
      <c r="D165" s="134" t="s">
        <v>19</v>
      </c>
      <c r="E165" s="135">
        <v>207.321</v>
      </c>
    </row>
    <row r="166" spans="1:5" ht="31.5" x14ac:dyDescent="0.25">
      <c r="A166" s="133" t="s">
        <v>21</v>
      </c>
      <c r="B166" s="134" t="s">
        <v>27</v>
      </c>
      <c r="C166" s="134" t="s">
        <v>673</v>
      </c>
      <c r="D166" s="134" t="s">
        <v>3</v>
      </c>
      <c r="E166" s="135">
        <v>7.7539999999999996</v>
      </c>
    </row>
    <row r="167" spans="1:5" ht="78.75" x14ac:dyDescent="0.25">
      <c r="A167" s="136" t="s">
        <v>98</v>
      </c>
      <c r="B167" s="131" t="s">
        <v>27</v>
      </c>
      <c r="C167" s="131" t="s">
        <v>674</v>
      </c>
      <c r="D167" s="131"/>
      <c r="E167" s="132">
        <v>4.16</v>
      </c>
    </row>
    <row r="168" spans="1:5" ht="31.5" x14ac:dyDescent="0.25">
      <c r="A168" s="133" t="s">
        <v>21</v>
      </c>
      <c r="B168" s="134" t="s">
        <v>27</v>
      </c>
      <c r="C168" s="134" t="s">
        <v>674</v>
      </c>
      <c r="D168" s="134" t="s">
        <v>3</v>
      </c>
      <c r="E168" s="135">
        <v>4.16</v>
      </c>
    </row>
    <row r="169" spans="1:5" ht="31.5" x14ac:dyDescent="0.25">
      <c r="A169" s="130" t="s">
        <v>99</v>
      </c>
      <c r="B169" s="131" t="s">
        <v>27</v>
      </c>
      <c r="C169" s="131" t="s">
        <v>675</v>
      </c>
      <c r="D169" s="131"/>
      <c r="E169" s="132">
        <v>1500</v>
      </c>
    </row>
    <row r="170" spans="1:5" ht="15.75" x14ac:dyDescent="0.25">
      <c r="A170" s="133" t="s">
        <v>30</v>
      </c>
      <c r="B170" s="134" t="s">
        <v>27</v>
      </c>
      <c r="C170" s="134" t="s">
        <v>675</v>
      </c>
      <c r="D170" s="134" t="s">
        <v>31</v>
      </c>
      <c r="E170" s="135">
        <v>1500</v>
      </c>
    </row>
    <row r="171" spans="1:5" ht="15.75" x14ac:dyDescent="0.25">
      <c r="A171" s="130" t="s">
        <v>25</v>
      </c>
      <c r="B171" s="131" t="s">
        <v>27</v>
      </c>
      <c r="C171" s="131" t="s">
        <v>589</v>
      </c>
      <c r="D171" s="131"/>
      <c r="E171" s="132">
        <v>20025.02</v>
      </c>
    </row>
    <row r="172" spans="1:5" ht="31.5" x14ac:dyDescent="0.25">
      <c r="A172" s="133" t="s">
        <v>21</v>
      </c>
      <c r="B172" s="134" t="s">
        <v>27</v>
      </c>
      <c r="C172" s="134" t="s">
        <v>589</v>
      </c>
      <c r="D172" s="134" t="s">
        <v>3</v>
      </c>
      <c r="E172" s="135">
        <v>620</v>
      </c>
    </row>
    <row r="173" spans="1:5" ht="15.75" x14ac:dyDescent="0.25">
      <c r="A173" s="133" t="s">
        <v>58</v>
      </c>
      <c r="B173" s="134" t="s">
        <v>27</v>
      </c>
      <c r="C173" s="134" t="s">
        <v>589</v>
      </c>
      <c r="D173" s="134" t="s">
        <v>4</v>
      </c>
      <c r="E173" s="135">
        <v>4661.6949999999997</v>
      </c>
    </row>
    <row r="174" spans="1:5" ht="15.75" x14ac:dyDescent="0.25">
      <c r="A174" s="133" t="s">
        <v>30</v>
      </c>
      <c r="B174" s="134" t="s">
        <v>27</v>
      </c>
      <c r="C174" s="134" t="s">
        <v>589</v>
      </c>
      <c r="D174" s="134" t="s">
        <v>31</v>
      </c>
      <c r="E174" s="135">
        <v>14743.325000000001</v>
      </c>
    </row>
    <row r="175" spans="1:5" ht="31.5" x14ac:dyDescent="0.25">
      <c r="A175" s="127" t="s">
        <v>100</v>
      </c>
      <c r="B175" s="128" t="s">
        <v>101</v>
      </c>
      <c r="C175" s="128"/>
      <c r="D175" s="128"/>
      <c r="E175" s="129">
        <v>95365.937999999995</v>
      </c>
    </row>
    <row r="176" spans="1:5" ht="15.75" x14ac:dyDescent="0.25">
      <c r="A176" s="130" t="s">
        <v>102</v>
      </c>
      <c r="B176" s="131" t="s">
        <v>101</v>
      </c>
      <c r="C176" s="131" t="s">
        <v>676</v>
      </c>
      <c r="D176" s="131"/>
      <c r="E176" s="132">
        <v>86652.141000000003</v>
      </c>
    </row>
    <row r="177" spans="1:5" ht="15.75" x14ac:dyDescent="0.25">
      <c r="A177" s="130" t="s">
        <v>103</v>
      </c>
      <c r="B177" s="131" t="s">
        <v>101</v>
      </c>
      <c r="C177" s="131" t="s">
        <v>677</v>
      </c>
      <c r="D177" s="131"/>
      <c r="E177" s="132">
        <v>14257.2</v>
      </c>
    </row>
    <row r="178" spans="1:5" ht="15.75" x14ac:dyDescent="0.25">
      <c r="A178" s="130" t="s">
        <v>104</v>
      </c>
      <c r="B178" s="131" t="s">
        <v>101</v>
      </c>
      <c r="C178" s="131" t="s">
        <v>678</v>
      </c>
      <c r="D178" s="131"/>
      <c r="E178" s="132">
        <v>14257.2</v>
      </c>
    </row>
    <row r="179" spans="1:5" ht="31.5" x14ac:dyDescent="0.25">
      <c r="A179" s="133" t="s">
        <v>91</v>
      </c>
      <c r="B179" s="134" t="s">
        <v>101</v>
      </c>
      <c r="C179" s="134" t="s">
        <v>678</v>
      </c>
      <c r="D179" s="134" t="s">
        <v>92</v>
      </c>
      <c r="E179" s="135">
        <v>14257.2</v>
      </c>
    </row>
    <row r="180" spans="1:5" ht="15.75" x14ac:dyDescent="0.25">
      <c r="A180" s="130" t="s">
        <v>105</v>
      </c>
      <c r="B180" s="131" t="s">
        <v>101</v>
      </c>
      <c r="C180" s="131" t="s">
        <v>679</v>
      </c>
      <c r="D180" s="131"/>
      <c r="E180" s="132">
        <v>15271.960999999999</v>
      </c>
    </row>
    <row r="181" spans="1:5" ht="15.75" x14ac:dyDescent="0.25">
      <c r="A181" s="130" t="s">
        <v>680</v>
      </c>
      <c r="B181" s="131" t="s">
        <v>101</v>
      </c>
      <c r="C181" s="131" t="s">
        <v>681</v>
      </c>
      <c r="D181" s="131"/>
      <c r="E181" s="132">
        <v>281.09399999999999</v>
      </c>
    </row>
    <row r="182" spans="1:5" ht="15.75" x14ac:dyDescent="0.25">
      <c r="A182" s="130" t="s">
        <v>271</v>
      </c>
      <c r="B182" s="131" t="s">
        <v>101</v>
      </c>
      <c r="C182" s="131" t="s">
        <v>682</v>
      </c>
      <c r="D182" s="131"/>
      <c r="E182" s="132">
        <v>281.09399999999999</v>
      </c>
    </row>
    <row r="183" spans="1:5" ht="31.5" x14ac:dyDescent="0.25">
      <c r="A183" s="133" t="s">
        <v>91</v>
      </c>
      <c r="B183" s="134" t="s">
        <v>101</v>
      </c>
      <c r="C183" s="134" t="s">
        <v>682</v>
      </c>
      <c r="D183" s="134" t="s">
        <v>92</v>
      </c>
      <c r="E183" s="135">
        <v>281.09399999999999</v>
      </c>
    </row>
    <row r="184" spans="1:5" ht="15.75" x14ac:dyDescent="0.25">
      <c r="A184" s="130" t="s">
        <v>106</v>
      </c>
      <c r="B184" s="131" t="s">
        <v>101</v>
      </c>
      <c r="C184" s="131" t="s">
        <v>683</v>
      </c>
      <c r="D184" s="131"/>
      <c r="E184" s="132">
        <v>7.42</v>
      </c>
    </row>
    <row r="185" spans="1:5" ht="31.5" x14ac:dyDescent="0.25">
      <c r="A185" s="133" t="s">
        <v>91</v>
      </c>
      <c r="B185" s="134" t="s">
        <v>101</v>
      </c>
      <c r="C185" s="134" t="s">
        <v>683</v>
      </c>
      <c r="D185" s="134" t="s">
        <v>92</v>
      </c>
      <c r="E185" s="135">
        <v>7.42</v>
      </c>
    </row>
    <row r="186" spans="1:5" ht="31.5" x14ac:dyDescent="0.25">
      <c r="A186" s="130" t="s">
        <v>107</v>
      </c>
      <c r="B186" s="131" t="s">
        <v>101</v>
      </c>
      <c r="C186" s="131" t="s">
        <v>684</v>
      </c>
      <c r="D186" s="131"/>
      <c r="E186" s="132">
        <v>5</v>
      </c>
    </row>
    <row r="187" spans="1:5" ht="31.5" x14ac:dyDescent="0.25">
      <c r="A187" s="133" t="s">
        <v>91</v>
      </c>
      <c r="B187" s="134" t="s">
        <v>101</v>
      </c>
      <c r="C187" s="134" t="s">
        <v>684</v>
      </c>
      <c r="D187" s="134" t="s">
        <v>92</v>
      </c>
      <c r="E187" s="135">
        <v>5</v>
      </c>
    </row>
    <row r="188" spans="1:5" ht="15.75" x14ac:dyDescent="0.25">
      <c r="A188" s="130" t="s">
        <v>108</v>
      </c>
      <c r="B188" s="131" t="s">
        <v>101</v>
      </c>
      <c r="C188" s="131" t="s">
        <v>685</v>
      </c>
      <c r="D188" s="131"/>
      <c r="E188" s="132">
        <v>14728.447</v>
      </c>
    </row>
    <row r="189" spans="1:5" ht="31.5" x14ac:dyDescent="0.25">
      <c r="A189" s="133" t="s">
        <v>91</v>
      </c>
      <c r="B189" s="134" t="s">
        <v>101</v>
      </c>
      <c r="C189" s="134" t="s">
        <v>685</v>
      </c>
      <c r="D189" s="134" t="s">
        <v>92</v>
      </c>
      <c r="E189" s="135">
        <v>14728.447</v>
      </c>
    </row>
    <row r="190" spans="1:5" ht="31.5" x14ac:dyDescent="0.25">
      <c r="A190" s="130" t="s">
        <v>686</v>
      </c>
      <c r="B190" s="131" t="s">
        <v>101</v>
      </c>
      <c r="C190" s="131" t="s">
        <v>687</v>
      </c>
      <c r="D190" s="131"/>
      <c r="E190" s="132">
        <v>250</v>
      </c>
    </row>
    <row r="191" spans="1:5" ht="31.5" x14ac:dyDescent="0.25">
      <c r="A191" s="133" t="s">
        <v>91</v>
      </c>
      <c r="B191" s="134" t="s">
        <v>101</v>
      </c>
      <c r="C191" s="134" t="s">
        <v>687</v>
      </c>
      <c r="D191" s="134" t="s">
        <v>92</v>
      </c>
      <c r="E191" s="135">
        <v>250</v>
      </c>
    </row>
    <row r="192" spans="1:5" ht="15.75" x14ac:dyDescent="0.25">
      <c r="A192" s="130" t="s">
        <v>109</v>
      </c>
      <c r="B192" s="131" t="s">
        <v>101</v>
      </c>
      <c r="C192" s="131" t="s">
        <v>688</v>
      </c>
      <c r="D192" s="131"/>
      <c r="E192" s="132">
        <v>2310.2359999999999</v>
      </c>
    </row>
    <row r="193" spans="1:5" ht="15.75" x14ac:dyDescent="0.25">
      <c r="A193" s="130" t="s">
        <v>108</v>
      </c>
      <c r="B193" s="131" t="s">
        <v>101</v>
      </c>
      <c r="C193" s="131" t="s">
        <v>689</v>
      </c>
      <c r="D193" s="131"/>
      <c r="E193" s="132">
        <v>2310.2359999999999</v>
      </c>
    </row>
    <row r="194" spans="1:5" ht="31.5" x14ac:dyDescent="0.25">
      <c r="A194" s="133" t="s">
        <v>91</v>
      </c>
      <c r="B194" s="134" t="s">
        <v>101</v>
      </c>
      <c r="C194" s="134" t="s">
        <v>689</v>
      </c>
      <c r="D194" s="134" t="s">
        <v>92</v>
      </c>
      <c r="E194" s="135">
        <v>2310.2359999999999</v>
      </c>
    </row>
    <row r="195" spans="1:5" ht="31.5" x14ac:dyDescent="0.25">
      <c r="A195" s="130" t="s">
        <v>110</v>
      </c>
      <c r="B195" s="131" t="s">
        <v>101</v>
      </c>
      <c r="C195" s="131" t="s">
        <v>690</v>
      </c>
      <c r="D195" s="131"/>
      <c r="E195" s="132">
        <v>30080.562000000002</v>
      </c>
    </row>
    <row r="196" spans="1:5" ht="47.25" x14ac:dyDescent="0.25">
      <c r="A196" s="130" t="s">
        <v>691</v>
      </c>
      <c r="B196" s="131" t="s">
        <v>101</v>
      </c>
      <c r="C196" s="131" t="s">
        <v>692</v>
      </c>
      <c r="D196" s="131"/>
      <c r="E196" s="132">
        <v>1165.4369999999999</v>
      </c>
    </row>
    <row r="197" spans="1:5" ht="31.5" x14ac:dyDescent="0.25">
      <c r="A197" s="133" t="s">
        <v>91</v>
      </c>
      <c r="B197" s="134" t="s">
        <v>101</v>
      </c>
      <c r="C197" s="134" t="s">
        <v>692</v>
      </c>
      <c r="D197" s="134" t="s">
        <v>92</v>
      </c>
      <c r="E197" s="135">
        <v>1165.4369999999999</v>
      </c>
    </row>
    <row r="198" spans="1:5" ht="15.75" x14ac:dyDescent="0.25">
      <c r="A198" s="130" t="s">
        <v>111</v>
      </c>
      <c r="B198" s="131" t="s">
        <v>101</v>
      </c>
      <c r="C198" s="131" t="s">
        <v>693</v>
      </c>
      <c r="D198" s="131"/>
      <c r="E198" s="132">
        <v>21806.802</v>
      </c>
    </row>
    <row r="199" spans="1:5" ht="31.5" x14ac:dyDescent="0.25">
      <c r="A199" s="133" t="s">
        <v>91</v>
      </c>
      <c r="B199" s="134" t="s">
        <v>101</v>
      </c>
      <c r="C199" s="134" t="s">
        <v>693</v>
      </c>
      <c r="D199" s="134" t="s">
        <v>92</v>
      </c>
      <c r="E199" s="135">
        <v>21806.802</v>
      </c>
    </row>
    <row r="200" spans="1:5" ht="15.75" x14ac:dyDescent="0.25">
      <c r="A200" s="130" t="s">
        <v>112</v>
      </c>
      <c r="B200" s="131" t="s">
        <v>101</v>
      </c>
      <c r="C200" s="131" t="s">
        <v>694</v>
      </c>
      <c r="D200" s="131"/>
      <c r="E200" s="132">
        <v>430</v>
      </c>
    </row>
    <row r="201" spans="1:5" ht="31.5" x14ac:dyDescent="0.25">
      <c r="A201" s="133" t="s">
        <v>91</v>
      </c>
      <c r="B201" s="134" t="s">
        <v>101</v>
      </c>
      <c r="C201" s="134" t="s">
        <v>694</v>
      </c>
      <c r="D201" s="134" t="s">
        <v>92</v>
      </c>
      <c r="E201" s="135">
        <v>430</v>
      </c>
    </row>
    <row r="202" spans="1:5" ht="15.75" x14ac:dyDescent="0.25">
      <c r="A202" s="130" t="s">
        <v>695</v>
      </c>
      <c r="B202" s="131" t="s">
        <v>101</v>
      </c>
      <c r="C202" s="131" t="s">
        <v>696</v>
      </c>
      <c r="D202" s="131"/>
      <c r="E202" s="132">
        <v>54.34</v>
      </c>
    </row>
    <row r="203" spans="1:5" ht="31.5" x14ac:dyDescent="0.25">
      <c r="A203" s="130" t="s">
        <v>551</v>
      </c>
      <c r="B203" s="131" t="s">
        <v>101</v>
      </c>
      <c r="C203" s="131" t="s">
        <v>697</v>
      </c>
      <c r="D203" s="131"/>
      <c r="E203" s="132">
        <v>54.34</v>
      </c>
    </row>
    <row r="204" spans="1:5" ht="31.5" x14ac:dyDescent="0.25">
      <c r="A204" s="133" t="s">
        <v>91</v>
      </c>
      <c r="B204" s="134" t="s">
        <v>101</v>
      </c>
      <c r="C204" s="134" t="s">
        <v>697</v>
      </c>
      <c r="D204" s="134" t="s">
        <v>92</v>
      </c>
      <c r="E204" s="135">
        <v>54.34</v>
      </c>
    </row>
    <row r="205" spans="1:5" ht="15.75" x14ac:dyDescent="0.25">
      <c r="A205" s="130" t="s">
        <v>113</v>
      </c>
      <c r="B205" s="131" t="s">
        <v>101</v>
      </c>
      <c r="C205" s="131" t="s">
        <v>698</v>
      </c>
      <c r="D205" s="131"/>
      <c r="E205" s="132">
        <v>33.667000000000002</v>
      </c>
    </row>
    <row r="206" spans="1:5" ht="31.5" x14ac:dyDescent="0.25">
      <c r="A206" s="130" t="s">
        <v>114</v>
      </c>
      <c r="B206" s="131" t="s">
        <v>101</v>
      </c>
      <c r="C206" s="131" t="s">
        <v>699</v>
      </c>
      <c r="D206" s="131"/>
      <c r="E206" s="132">
        <v>33.667000000000002</v>
      </c>
    </row>
    <row r="207" spans="1:5" ht="31.5" x14ac:dyDescent="0.25">
      <c r="A207" s="133" t="s">
        <v>91</v>
      </c>
      <c r="B207" s="134" t="s">
        <v>101</v>
      </c>
      <c r="C207" s="134" t="s">
        <v>699</v>
      </c>
      <c r="D207" s="134" t="s">
        <v>92</v>
      </c>
      <c r="E207" s="135">
        <v>33.667000000000002</v>
      </c>
    </row>
    <row r="208" spans="1:5" ht="15.75" x14ac:dyDescent="0.25">
      <c r="A208" s="130" t="s">
        <v>115</v>
      </c>
      <c r="B208" s="131" t="s">
        <v>101</v>
      </c>
      <c r="C208" s="131" t="s">
        <v>700</v>
      </c>
      <c r="D208" s="131"/>
      <c r="E208" s="132">
        <v>6590.3159999999998</v>
      </c>
    </row>
    <row r="209" spans="1:5" ht="31.5" x14ac:dyDescent="0.25">
      <c r="A209" s="133" t="s">
        <v>91</v>
      </c>
      <c r="B209" s="134" t="s">
        <v>101</v>
      </c>
      <c r="C209" s="134" t="s">
        <v>700</v>
      </c>
      <c r="D209" s="134" t="s">
        <v>92</v>
      </c>
      <c r="E209" s="135">
        <v>6590.3159999999998</v>
      </c>
    </row>
    <row r="210" spans="1:5" ht="15.75" x14ac:dyDescent="0.25">
      <c r="A210" s="130" t="s">
        <v>116</v>
      </c>
      <c r="B210" s="131" t="s">
        <v>101</v>
      </c>
      <c r="C210" s="131" t="s">
        <v>701</v>
      </c>
      <c r="D210" s="131"/>
      <c r="E210" s="132">
        <v>5001.2719999999999</v>
      </c>
    </row>
    <row r="211" spans="1:5" ht="15.75" x14ac:dyDescent="0.25">
      <c r="A211" s="130" t="s">
        <v>117</v>
      </c>
      <c r="B211" s="131" t="s">
        <v>101</v>
      </c>
      <c r="C211" s="131" t="s">
        <v>702</v>
      </c>
      <c r="D211" s="131"/>
      <c r="E211" s="132">
        <v>5001.2719999999999</v>
      </c>
    </row>
    <row r="212" spans="1:5" ht="47.25" x14ac:dyDescent="0.25">
      <c r="A212" s="133" t="s">
        <v>18</v>
      </c>
      <c r="B212" s="134" t="s">
        <v>101</v>
      </c>
      <c r="C212" s="134" t="s">
        <v>702</v>
      </c>
      <c r="D212" s="134" t="s">
        <v>19</v>
      </c>
      <c r="E212" s="135">
        <v>4437.2719999999999</v>
      </c>
    </row>
    <row r="213" spans="1:5" ht="31.5" x14ac:dyDescent="0.25">
      <c r="A213" s="133" t="s">
        <v>21</v>
      </c>
      <c r="B213" s="134" t="s">
        <v>101</v>
      </c>
      <c r="C213" s="134" t="s">
        <v>702</v>
      </c>
      <c r="D213" s="134" t="s">
        <v>3</v>
      </c>
      <c r="E213" s="135">
        <v>564</v>
      </c>
    </row>
    <row r="214" spans="1:5" ht="15.75" x14ac:dyDescent="0.25">
      <c r="A214" s="130" t="s">
        <v>118</v>
      </c>
      <c r="B214" s="131" t="s">
        <v>101</v>
      </c>
      <c r="C214" s="131" t="s">
        <v>703</v>
      </c>
      <c r="D214" s="131"/>
      <c r="E214" s="132">
        <v>17120.455000000002</v>
      </c>
    </row>
    <row r="215" spans="1:5" ht="15.75" x14ac:dyDescent="0.25">
      <c r="A215" s="130" t="s">
        <v>119</v>
      </c>
      <c r="B215" s="131" t="s">
        <v>101</v>
      </c>
      <c r="C215" s="131" t="s">
        <v>704</v>
      </c>
      <c r="D215" s="131"/>
      <c r="E215" s="132">
        <v>17120.455000000002</v>
      </c>
    </row>
    <row r="216" spans="1:5" ht="31.5" x14ac:dyDescent="0.25">
      <c r="A216" s="133" t="s">
        <v>91</v>
      </c>
      <c r="B216" s="134" t="s">
        <v>101</v>
      </c>
      <c r="C216" s="134" t="s">
        <v>704</v>
      </c>
      <c r="D216" s="134" t="s">
        <v>92</v>
      </c>
      <c r="E216" s="135">
        <v>17120.455000000002</v>
      </c>
    </row>
    <row r="217" spans="1:5" ht="15.75" x14ac:dyDescent="0.25">
      <c r="A217" s="130" t="s">
        <v>120</v>
      </c>
      <c r="B217" s="131" t="s">
        <v>101</v>
      </c>
      <c r="C217" s="131" t="s">
        <v>705</v>
      </c>
      <c r="D217" s="131"/>
      <c r="E217" s="132">
        <v>2610.4549999999999</v>
      </c>
    </row>
    <row r="218" spans="1:5" ht="15.75" x14ac:dyDescent="0.25">
      <c r="A218" s="130" t="s">
        <v>121</v>
      </c>
      <c r="B218" s="131" t="s">
        <v>101</v>
      </c>
      <c r="C218" s="131" t="s">
        <v>706</v>
      </c>
      <c r="D218" s="131"/>
      <c r="E218" s="132">
        <v>2187.8339999999998</v>
      </c>
    </row>
    <row r="219" spans="1:5" ht="31.5" x14ac:dyDescent="0.25">
      <c r="A219" s="133" t="s">
        <v>91</v>
      </c>
      <c r="B219" s="134" t="s">
        <v>101</v>
      </c>
      <c r="C219" s="134" t="s">
        <v>706</v>
      </c>
      <c r="D219" s="134" t="s">
        <v>92</v>
      </c>
      <c r="E219" s="135">
        <v>2187.8339999999998</v>
      </c>
    </row>
    <row r="220" spans="1:5" ht="15.75" x14ac:dyDescent="0.25">
      <c r="A220" s="130" t="s">
        <v>707</v>
      </c>
      <c r="B220" s="131" t="s">
        <v>101</v>
      </c>
      <c r="C220" s="131" t="s">
        <v>708</v>
      </c>
      <c r="D220" s="131"/>
      <c r="E220" s="132">
        <v>422.62099999999998</v>
      </c>
    </row>
    <row r="221" spans="1:5" ht="31.5" x14ac:dyDescent="0.25">
      <c r="A221" s="130" t="s">
        <v>686</v>
      </c>
      <c r="B221" s="131" t="s">
        <v>101</v>
      </c>
      <c r="C221" s="131" t="s">
        <v>709</v>
      </c>
      <c r="D221" s="131"/>
      <c r="E221" s="132">
        <v>422.62099999999998</v>
      </c>
    </row>
    <row r="222" spans="1:5" ht="31.5" x14ac:dyDescent="0.25">
      <c r="A222" s="133" t="s">
        <v>91</v>
      </c>
      <c r="B222" s="134" t="s">
        <v>101</v>
      </c>
      <c r="C222" s="134" t="s">
        <v>709</v>
      </c>
      <c r="D222" s="134" t="s">
        <v>92</v>
      </c>
      <c r="E222" s="135">
        <v>422.62099999999998</v>
      </c>
    </row>
    <row r="223" spans="1:5" ht="31.5" x14ac:dyDescent="0.25">
      <c r="A223" s="130" t="s">
        <v>63</v>
      </c>
      <c r="B223" s="131" t="s">
        <v>101</v>
      </c>
      <c r="C223" s="131" t="s">
        <v>710</v>
      </c>
      <c r="D223" s="131"/>
      <c r="E223" s="132">
        <v>8713.7970000000005</v>
      </c>
    </row>
    <row r="224" spans="1:5" ht="15.75" x14ac:dyDescent="0.25">
      <c r="A224" s="130" t="s">
        <v>64</v>
      </c>
      <c r="B224" s="131" t="s">
        <v>101</v>
      </c>
      <c r="C224" s="131" t="s">
        <v>711</v>
      </c>
      <c r="D224" s="131"/>
      <c r="E224" s="132">
        <v>33.332999999999998</v>
      </c>
    </row>
    <row r="225" spans="1:5" ht="15.75" x14ac:dyDescent="0.25">
      <c r="A225" s="130" t="s">
        <v>65</v>
      </c>
      <c r="B225" s="131" t="s">
        <v>101</v>
      </c>
      <c r="C225" s="131" t="s">
        <v>712</v>
      </c>
      <c r="D225" s="131"/>
      <c r="E225" s="132">
        <v>33.332999999999998</v>
      </c>
    </row>
    <row r="226" spans="1:5" ht="15.75" x14ac:dyDescent="0.25">
      <c r="A226" s="133" t="s">
        <v>35</v>
      </c>
      <c r="B226" s="134" t="s">
        <v>101</v>
      </c>
      <c r="C226" s="134" t="s">
        <v>712</v>
      </c>
      <c r="D226" s="134" t="s">
        <v>36</v>
      </c>
      <c r="E226" s="214">
        <v>33.332999999999998</v>
      </c>
    </row>
    <row r="227" spans="1:5" ht="15.75" x14ac:dyDescent="0.25">
      <c r="A227" s="130" t="s">
        <v>122</v>
      </c>
      <c r="B227" s="131" t="s">
        <v>101</v>
      </c>
      <c r="C227" s="131" t="s">
        <v>713</v>
      </c>
      <c r="D227" s="131"/>
      <c r="E227" s="132">
        <v>250</v>
      </c>
    </row>
    <row r="228" spans="1:5" ht="31.5" x14ac:dyDescent="0.25">
      <c r="A228" s="130" t="s">
        <v>123</v>
      </c>
      <c r="B228" s="131" t="s">
        <v>101</v>
      </c>
      <c r="C228" s="131" t="s">
        <v>714</v>
      </c>
      <c r="D228" s="131"/>
      <c r="E228" s="132">
        <v>250</v>
      </c>
    </row>
    <row r="229" spans="1:5" ht="31.5" x14ac:dyDescent="0.25">
      <c r="A229" s="133" t="s">
        <v>91</v>
      </c>
      <c r="B229" s="134" t="s">
        <v>101</v>
      </c>
      <c r="C229" s="134" t="s">
        <v>714</v>
      </c>
      <c r="D229" s="134" t="s">
        <v>92</v>
      </c>
      <c r="E229" s="135">
        <v>250</v>
      </c>
    </row>
    <row r="230" spans="1:5" ht="15.75" x14ac:dyDescent="0.25">
      <c r="A230" s="130" t="s">
        <v>124</v>
      </c>
      <c r="B230" s="131" t="s">
        <v>101</v>
      </c>
      <c r="C230" s="131" t="s">
        <v>715</v>
      </c>
      <c r="D230" s="131"/>
      <c r="E230" s="132">
        <v>550</v>
      </c>
    </row>
    <row r="231" spans="1:5" ht="31.5" x14ac:dyDescent="0.25">
      <c r="A231" s="130" t="s">
        <v>125</v>
      </c>
      <c r="B231" s="131" t="s">
        <v>101</v>
      </c>
      <c r="C231" s="131" t="s">
        <v>716</v>
      </c>
      <c r="D231" s="131"/>
      <c r="E231" s="132">
        <v>550</v>
      </c>
    </row>
    <row r="232" spans="1:5" ht="31.5" x14ac:dyDescent="0.25">
      <c r="A232" s="133" t="s">
        <v>91</v>
      </c>
      <c r="B232" s="134" t="s">
        <v>101</v>
      </c>
      <c r="C232" s="134" t="s">
        <v>716</v>
      </c>
      <c r="D232" s="134" t="s">
        <v>92</v>
      </c>
      <c r="E232" s="135">
        <v>550</v>
      </c>
    </row>
    <row r="233" spans="1:5" ht="15.75" x14ac:dyDescent="0.25">
      <c r="A233" s="130" t="s">
        <v>126</v>
      </c>
      <c r="B233" s="131" t="s">
        <v>101</v>
      </c>
      <c r="C233" s="131" t="s">
        <v>717</v>
      </c>
      <c r="D233" s="131"/>
      <c r="E233" s="132">
        <v>7880.4639999999999</v>
      </c>
    </row>
    <row r="234" spans="1:5" ht="15.75" x14ac:dyDescent="0.25">
      <c r="A234" s="130" t="s">
        <v>127</v>
      </c>
      <c r="B234" s="131" t="s">
        <v>101</v>
      </c>
      <c r="C234" s="131" t="s">
        <v>718</v>
      </c>
      <c r="D234" s="131"/>
      <c r="E234" s="132">
        <v>7880.4639999999999</v>
      </c>
    </row>
    <row r="235" spans="1:5" ht="31.5" x14ac:dyDescent="0.25">
      <c r="A235" s="133" t="s">
        <v>91</v>
      </c>
      <c r="B235" s="134" t="s">
        <v>101</v>
      </c>
      <c r="C235" s="134" t="s">
        <v>718</v>
      </c>
      <c r="D235" s="134" t="s">
        <v>92</v>
      </c>
      <c r="E235" s="135">
        <v>7880.4639999999999</v>
      </c>
    </row>
    <row r="236" spans="1:5" ht="47.25" x14ac:dyDescent="0.25">
      <c r="A236" s="127" t="s">
        <v>128</v>
      </c>
      <c r="B236" s="128" t="s">
        <v>129</v>
      </c>
      <c r="C236" s="128"/>
      <c r="D236" s="128"/>
      <c r="E236" s="129">
        <v>25923.285</v>
      </c>
    </row>
    <row r="237" spans="1:5" ht="31.5" x14ac:dyDescent="0.25">
      <c r="A237" s="130" t="s">
        <v>45</v>
      </c>
      <c r="B237" s="131" t="s">
        <v>129</v>
      </c>
      <c r="C237" s="131" t="s">
        <v>608</v>
      </c>
      <c r="D237" s="131"/>
      <c r="E237" s="132">
        <v>323</v>
      </c>
    </row>
    <row r="238" spans="1:5" ht="31.5" x14ac:dyDescent="0.25">
      <c r="A238" s="130" t="s">
        <v>609</v>
      </c>
      <c r="B238" s="131" t="s">
        <v>129</v>
      </c>
      <c r="C238" s="131" t="s">
        <v>610</v>
      </c>
      <c r="D238" s="131"/>
      <c r="E238" s="132">
        <v>323</v>
      </c>
    </row>
    <row r="239" spans="1:5" ht="15.75" x14ac:dyDescent="0.25">
      <c r="A239" s="130" t="s">
        <v>46</v>
      </c>
      <c r="B239" s="131" t="s">
        <v>129</v>
      </c>
      <c r="C239" s="131" t="s">
        <v>611</v>
      </c>
      <c r="D239" s="131"/>
      <c r="E239" s="132">
        <v>323</v>
      </c>
    </row>
    <row r="240" spans="1:5" ht="31.5" x14ac:dyDescent="0.25">
      <c r="A240" s="133" t="s">
        <v>21</v>
      </c>
      <c r="B240" s="134" t="s">
        <v>129</v>
      </c>
      <c r="C240" s="134" t="s">
        <v>611</v>
      </c>
      <c r="D240" s="134" t="s">
        <v>3</v>
      </c>
      <c r="E240" s="135">
        <v>323</v>
      </c>
    </row>
    <row r="241" spans="1:5" ht="31.5" x14ac:dyDescent="0.25">
      <c r="A241" s="130" t="s">
        <v>55</v>
      </c>
      <c r="B241" s="131" t="s">
        <v>129</v>
      </c>
      <c r="C241" s="131" t="s">
        <v>626</v>
      </c>
      <c r="D241" s="131"/>
      <c r="E241" s="132">
        <v>20285.960999999999</v>
      </c>
    </row>
    <row r="242" spans="1:5" ht="31.5" x14ac:dyDescent="0.25">
      <c r="A242" s="130" t="s">
        <v>56</v>
      </c>
      <c r="B242" s="131" t="s">
        <v>129</v>
      </c>
      <c r="C242" s="131" t="s">
        <v>627</v>
      </c>
      <c r="D242" s="131"/>
      <c r="E242" s="132">
        <v>17799.599999999999</v>
      </c>
    </row>
    <row r="243" spans="1:5" ht="63" x14ac:dyDescent="0.25">
      <c r="A243" s="130" t="s">
        <v>130</v>
      </c>
      <c r="B243" s="131" t="s">
        <v>129</v>
      </c>
      <c r="C243" s="131" t="s">
        <v>719</v>
      </c>
      <c r="D243" s="131"/>
      <c r="E243" s="132">
        <v>1000</v>
      </c>
    </row>
    <row r="244" spans="1:5" ht="31.5" x14ac:dyDescent="0.25">
      <c r="A244" s="133" t="s">
        <v>21</v>
      </c>
      <c r="B244" s="134" t="s">
        <v>129</v>
      </c>
      <c r="C244" s="134" t="s">
        <v>719</v>
      </c>
      <c r="D244" s="134" t="s">
        <v>3</v>
      </c>
      <c r="E244" s="135">
        <v>1000</v>
      </c>
    </row>
    <row r="245" spans="1:5" ht="15.75" x14ac:dyDescent="0.25">
      <c r="A245" s="130" t="s">
        <v>131</v>
      </c>
      <c r="B245" s="131" t="s">
        <v>129</v>
      </c>
      <c r="C245" s="131" t="s">
        <v>720</v>
      </c>
      <c r="D245" s="131"/>
      <c r="E245" s="132">
        <v>100</v>
      </c>
    </row>
    <row r="246" spans="1:5" ht="31.5" x14ac:dyDescent="0.25">
      <c r="A246" s="133" t="s">
        <v>21</v>
      </c>
      <c r="B246" s="134" t="s">
        <v>129</v>
      </c>
      <c r="C246" s="134" t="s">
        <v>720</v>
      </c>
      <c r="D246" s="134" t="s">
        <v>3</v>
      </c>
      <c r="E246" s="135">
        <v>100</v>
      </c>
    </row>
    <row r="247" spans="1:5" ht="47.25" x14ac:dyDescent="0.25">
      <c r="A247" s="130" t="s">
        <v>132</v>
      </c>
      <c r="B247" s="131" t="s">
        <v>129</v>
      </c>
      <c r="C247" s="131" t="s">
        <v>721</v>
      </c>
      <c r="D247" s="131"/>
      <c r="E247" s="132">
        <v>13099.6</v>
      </c>
    </row>
    <row r="248" spans="1:5" ht="78.75" x14ac:dyDescent="0.25">
      <c r="A248" s="136" t="s">
        <v>133</v>
      </c>
      <c r="B248" s="131" t="s">
        <v>129</v>
      </c>
      <c r="C248" s="131" t="s">
        <v>722</v>
      </c>
      <c r="D248" s="131"/>
      <c r="E248" s="132">
        <v>5405.8</v>
      </c>
    </row>
    <row r="249" spans="1:5" ht="31.5" x14ac:dyDescent="0.25">
      <c r="A249" s="133" t="s">
        <v>134</v>
      </c>
      <c r="B249" s="134" t="s">
        <v>129</v>
      </c>
      <c r="C249" s="134" t="s">
        <v>722</v>
      </c>
      <c r="D249" s="134" t="s">
        <v>135</v>
      </c>
      <c r="E249" s="135">
        <v>5405.8</v>
      </c>
    </row>
    <row r="250" spans="1:5" ht="78.75" x14ac:dyDescent="0.25">
      <c r="A250" s="136" t="s">
        <v>133</v>
      </c>
      <c r="B250" s="131" t="s">
        <v>129</v>
      </c>
      <c r="C250" s="131" t="s">
        <v>723</v>
      </c>
      <c r="D250" s="131"/>
      <c r="E250" s="132">
        <v>7693.8</v>
      </c>
    </row>
    <row r="251" spans="1:5" ht="31.5" x14ac:dyDescent="0.25">
      <c r="A251" s="133" t="s">
        <v>134</v>
      </c>
      <c r="B251" s="134" t="s">
        <v>129</v>
      </c>
      <c r="C251" s="134" t="s">
        <v>723</v>
      </c>
      <c r="D251" s="134" t="s">
        <v>135</v>
      </c>
      <c r="E251" s="135">
        <v>7693.8</v>
      </c>
    </row>
    <row r="252" spans="1:5" ht="15.75" x14ac:dyDescent="0.25">
      <c r="A252" s="130" t="s">
        <v>136</v>
      </c>
      <c r="B252" s="131" t="s">
        <v>129</v>
      </c>
      <c r="C252" s="131" t="s">
        <v>724</v>
      </c>
      <c r="D252" s="131"/>
      <c r="E252" s="132">
        <v>3600</v>
      </c>
    </row>
    <row r="253" spans="1:5" ht="31.5" x14ac:dyDescent="0.25">
      <c r="A253" s="133" t="s">
        <v>134</v>
      </c>
      <c r="B253" s="134" t="s">
        <v>129</v>
      </c>
      <c r="C253" s="134" t="s">
        <v>724</v>
      </c>
      <c r="D253" s="134" t="s">
        <v>135</v>
      </c>
      <c r="E253" s="135">
        <v>3600</v>
      </c>
    </row>
    <row r="254" spans="1:5" ht="31.5" x14ac:dyDescent="0.25">
      <c r="A254" s="130" t="s">
        <v>60</v>
      </c>
      <c r="B254" s="131" t="s">
        <v>129</v>
      </c>
      <c r="C254" s="131" t="s">
        <v>633</v>
      </c>
      <c r="D254" s="131"/>
      <c r="E254" s="132">
        <v>2486.3609999999999</v>
      </c>
    </row>
    <row r="255" spans="1:5" ht="15.75" x14ac:dyDescent="0.25">
      <c r="A255" s="130" t="s">
        <v>137</v>
      </c>
      <c r="B255" s="131" t="s">
        <v>129</v>
      </c>
      <c r="C255" s="131" t="s">
        <v>725</v>
      </c>
      <c r="D255" s="131"/>
      <c r="E255" s="132">
        <v>381.50299999999999</v>
      </c>
    </row>
    <row r="256" spans="1:5" ht="31.5" x14ac:dyDescent="0.25">
      <c r="A256" s="133" t="s">
        <v>21</v>
      </c>
      <c r="B256" s="134" t="s">
        <v>129</v>
      </c>
      <c r="C256" s="134" t="s">
        <v>725</v>
      </c>
      <c r="D256" s="134" t="s">
        <v>3</v>
      </c>
      <c r="E256" s="135">
        <v>381.50299999999999</v>
      </c>
    </row>
    <row r="257" spans="1:5" ht="31.5" x14ac:dyDescent="0.25">
      <c r="A257" s="130" t="s">
        <v>138</v>
      </c>
      <c r="B257" s="131" t="s">
        <v>129</v>
      </c>
      <c r="C257" s="131" t="s">
        <v>639</v>
      </c>
      <c r="D257" s="131"/>
      <c r="E257" s="132">
        <v>304.858</v>
      </c>
    </row>
    <row r="258" spans="1:5" ht="31.5" x14ac:dyDescent="0.25">
      <c r="A258" s="133" t="s">
        <v>21</v>
      </c>
      <c r="B258" s="134" t="s">
        <v>129</v>
      </c>
      <c r="C258" s="134" t="s">
        <v>639</v>
      </c>
      <c r="D258" s="134" t="s">
        <v>3</v>
      </c>
      <c r="E258" s="135">
        <v>304.858</v>
      </c>
    </row>
    <row r="259" spans="1:5" ht="15.75" x14ac:dyDescent="0.25">
      <c r="A259" s="130" t="s">
        <v>139</v>
      </c>
      <c r="B259" s="131" t="s">
        <v>129</v>
      </c>
      <c r="C259" s="131" t="s">
        <v>726</v>
      </c>
      <c r="D259" s="131"/>
      <c r="E259" s="132">
        <v>1800</v>
      </c>
    </row>
    <row r="260" spans="1:5" ht="31.5" x14ac:dyDescent="0.25">
      <c r="A260" s="133" t="s">
        <v>21</v>
      </c>
      <c r="B260" s="134" t="s">
        <v>129</v>
      </c>
      <c r="C260" s="134" t="s">
        <v>726</v>
      </c>
      <c r="D260" s="134" t="s">
        <v>3</v>
      </c>
      <c r="E260" s="135">
        <v>1800</v>
      </c>
    </row>
    <row r="261" spans="1:5" ht="31.5" x14ac:dyDescent="0.25">
      <c r="A261" s="130" t="s">
        <v>66</v>
      </c>
      <c r="B261" s="131" t="s">
        <v>129</v>
      </c>
      <c r="C261" s="131" t="s">
        <v>641</v>
      </c>
      <c r="D261" s="131"/>
      <c r="E261" s="132">
        <v>5314.3239999999996</v>
      </c>
    </row>
    <row r="262" spans="1:5" ht="31.5" x14ac:dyDescent="0.25">
      <c r="A262" s="130" t="s">
        <v>140</v>
      </c>
      <c r="B262" s="131" t="s">
        <v>129</v>
      </c>
      <c r="C262" s="131" t="s">
        <v>727</v>
      </c>
      <c r="D262" s="131"/>
      <c r="E262" s="132">
        <v>5314.3239999999996</v>
      </c>
    </row>
    <row r="263" spans="1:5" ht="15.75" x14ac:dyDescent="0.25">
      <c r="A263" s="130" t="s">
        <v>141</v>
      </c>
      <c r="B263" s="131" t="s">
        <v>129</v>
      </c>
      <c r="C263" s="131" t="s">
        <v>728</v>
      </c>
      <c r="D263" s="131"/>
      <c r="E263" s="132">
        <v>5314.3239999999996</v>
      </c>
    </row>
    <row r="264" spans="1:5" ht="47.25" x14ac:dyDescent="0.25">
      <c r="A264" s="133" t="s">
        <v>18</v>
      </c>
      <c r="B264" s="134" t="s">
        <v>129</v>
      </c>
      <c r="C264" s="134" t="s">
        <v>728</v>
      </c>
      <c r="D264" s="134" t="s">
        <v>19</v>
      </c>
      <c r="E264" s="135">
        <v>4820.0219999999999</v>
      </c>
    </row>
    <row r="265" spans="1:5" ht="31.5" x14ac:dyDescent="0.25">
      <c r="A265" s="133" t="s">
        <v>21</v>
      </c>
      <c r="B265" s="134" t="s">
        <v>129</v>
      </c>
      <c r="C265" s="134" t="s">
        <v>728</v>
      </c>
      <c r="D265" s="134" t="s">
        <v>3</v>
      </c>
      <c r="E265" s="135">
        <v>348</v>
      </c>
    </row>
    <row r="266" spans="1:5" ht="15.75" x14ac:dyDescent="0.25">
      <c r="A266" s="133" t="s">
        <v>30</v>
      </c>
      <c r="B266" s="134" t="s">
        <v>129</v>
      </c>
      <c r="C266" s="134" t="s">
        <v>728</v>
      </c>
      <c r="D266" s="134" t="s">
        <v>31</v>
      </c>
      <c r="E266" s="135">
        <v>146.30199999999999</v>
      </c>
    </row>
    <row r="267" spans="1:5" ht="31.5" x14ac:dyDescent="0.25">
      <c r="A267" s="127" t="s">
        <v>142</v>
      </c>
      <c r="B267" s="128" t="s">
        <v>143</v>
      </c>
      <c r="C267" s="128"/>
      <c r="D267" s="128"/>
      <c r="E267" s="129">
        <v>410736.071</v>
      </c>
    </row>
    <row r="268" spans="1:5" ht="15.75" x14ac:dyDescent="0.25">
      <c r="A268" s="130" t="s">
        <v>144</v>
      </c>
      <c r="B268" s="131" t="s">
        <v>143</v>
      </c>
      <c r="C268" s="131" t="s">
        <v>729</v>
      </c>
      <c r="D268" s="131"/>
      <c r="E268" s="132">
        <v>406547.84600000002</v>
      </c>
    </row>
    <row r="269" spans="1:5" ht="31.5" x14ac:dyDescent="0.25">
      <c r="A269" s="130" t="s">
        <v>145</v>
      </c>
      <c r="B269" s="131" t="s">
        <v>143</v>
      </c>
      <c r="C269" s="131" t="s">
        <v>730</v>
      </c>
      <c r="D269" s="131"/>
      <c r="E269" s="132">
        <v>144119.64799999999</v>
      </c>
    </row>
    <row r="270" spans="1:5" ht="31.5" x14ac:dyDescent="0.25">
      <c r="A270" s="130" t="s">
        <v>146</v>
      </c>
      <c r="B270" s="131" t="s">
        <v>143</v>
      </c>
      <c r="C270" s="131" t="s">
        <v>731</v>
      </c>
      <c r="D270" s="131"/>
      <c r="E270" s="132">
        <v>141424.24799999999</v>
      </c>
    </row>
    <row r="271" spans="1:5" ht="31.5" x14ac:dyDescent="0.25">
      <c r="A271" s="133" t="s">
        <v>91</v>
      </c>
      <c r="B271" s="134" t="s">
        <v>143</v>
      </c>
      <c r="C271" s="134" t="s">
        <v>731</v>
      </c>
      <c r="D271" s="134" t="s">
        <v>92</v>
      </c>
      <c r="E271" s="135">
        <v>58862.508000000002</v>
      </c>
    </row>
    <row r="272" spans="1:5" ht="47.25" x14ac:dyDescent="0.25">
      <c r="A272" s="130" t="s">
        <v>147</v>
      </c>
      <c r="B272" s="131" t="s">
        <v>143</v>
      </c>
      <c r="C272" s="131" t="s">
        <v>732</v>
      </c>
      <c r="D272" s="131"/>
      <c r="E272" s="132">
        <v>82561.740000000005</v>
      </c>
    </row>
    <row r="273" spans="1:5" ht="31.5" x14ac:dyDescent="0.25">
      <c r="A273" s="133" t="s">
        <v>91</v>
      </c>
      <c r="B273" s="134" t="s">
        <v>143</v>
      </c>
      <c r="C273" s="134" t="s">
        <v>732</v>
      </c>
      <c r="D273" s="134" t="s">
        <v>92</v>
      </c>
      <c r="E273" s="135">
        <v>82561.740000000005</v>
      </c>
    </row>
    <row r="274" spans="1:5" ht="63" x14ac:dyDescent="0.25">
      <c r="A274" s="130" t="s">
        <v>148</v>
      </c>
      <c r="B274" s="131" t="s">
        <v>143</v>
      </c>
      <c r="C274" s="131" t="s">
        <v>733</v>
      </c>
      <c r="D274" s="131"/>
      <c r="E274" s="132">
        <v>2563.1999999999998</v>
      </c>
    </row>
    <row r="275" spans="1:5" ht="63" x14ac:dyDescent="0.25">
      <c r="A275" s="130" t="s">
        <v>148</v>
      </c>
      <c r="B275" s="131" t="s">
        <v>143</v>
      </c>
      <c r="C275" s="131" t="s">
        <v>734</v>
      </c>
      <c r="D275" s="131"/>
      <c r="E275" s="132">
        <v>2563.1999999999998</v>
      </c>
    </row>
    <row r="276" spans="1:5" ht="31.5" x14ac:dyDescent="0.25">
      <c r="A276" s="133" t="s">
        <v>91</v>
      </c>
      <c r="B276" s="134" t="s">
        <v>143</v>
      </c>
      <c r="C276" s="134" t="s">
        <v>734</v>
      </c>
      <c r="D276" s="134" t="s">
        <v>92</v>
      </c>
      <c r="E276" s="135">
        <v>2563.1999999999998</v>
      </c>
    </row>
    <row r="277" spans="1:5" ht="31.5" x14ac:dyDescent="0.25">
      <c r="A277" s="130" t="s">
        <v>273</v>
      </c>
      <c r="B277" s="131" t="s">
        <v>143</v>
      </c>
      <c r="C277" s="131" t="s">
        <v>735</v>
      </c>
      <c r="D277" s="131"/>
      <c r="E277" s="132">
        <v>29</v>
      </c>
    </row>
    <row r="278" spans="1:5" ht="31.5" x14ac:dyDescent="0.25">
      <c r="A278" s="133" t="s">
        <v>91</v>
      </c>
      <c r="B278" s="134" t="s">
        <v>143</v>
      </c>
      <c r="C278" s="134" t="s">
        <v>735</v>
      </c>
      <c r="D278" s="134" t="s">
        <v>92</v>
      </c>
      <c r="E278" s="135">
        <v>29</v>
      </c>
    </row>
    <row r="279" spans="1:5" ht="15.75" x14ac:dyDescent="0.25">
      <c r="A279" s="130" t="s">
        <v>149</v>
      </c>
      <c r="B279" s="131" t="s">
        <v>143</v>
      </c>
      <c r="C279" s="131" t="s">
        <v>736</v>
      </c>
      <c r="D279" s="131"/>
      <c r="E279" s="132">
        <v>103.2</v>
      </c>
    </row>
    <row r="280" spans="1:5" ht="31.5" x14ac:dyDescent="0.25">
      <c r="A280" s="133" t="s">
        <v>91</v>
      </c>
      <c r="B280" s="134" t="s">
        <v>143</v>
      </c>
      <c r="C280" s="134" t="s">
        <v>736</v>
      </c>
      <c r="D280" s="134" t="s">
        <v>92</v>
      </c>
      <c r="E280" s="135">
        <v>103.2</v>
      </c>
    </row>
    <row r="281" spans="1:5" ht="15.75" x14ac:dyDescent="0.25">
      <c r="A281" s="130" t="s">
        <v>150</v>
      </c>
      <c r="B281" s="131" t="s">
        <v>143</v>
      </c>
      <c r="C281" s="131" t="s">
        <v>737</v>
      </c>
      <c r="D281" s="131"/>
      <c r="E281" s="132">
        <v>219016.77600000001</v>
      </c>
    </row>
    <row r="282" spans="1:5" ht="31.5" x14ac:dyDescent="0.25">
      <c r="A282" s="130" t="s">
        <v>151</v>
      </c>
      <c r="B282" s="131" t="s">
        <v>143</v>
      </c>
      <c r="C282" s="131" t="s">
        <v>738</v>
      </c>
      <c r="D282" s="131"/>
      <c r="E282" s="132">
        <v>209455.27600000001</v>
      </c>
    </row>
    <row r="283" spans="1:5" ht="31.5" x14ac:dyDescent="0.25">
      <c r="A283" s="133" t="s">
        <v>91</v>
      </c>
      <c r="B283" s="134" t="s">
        <v>143</v>
      </c>
      <c r="C283" s="134" t="s">
        <v>738</v>
      </c>
      <c r="D283" s="134" t="s">
        <v>92</v>
      </c>
      <c r="E283" s="135">
        <v>43812.216</v>
      </c>
    </row>
    <row r="284" spans="1:5" ht="47.25" x14ac:dyDescent="0.25">
      <c r="A284" s="130" t="s">
        <v>147</v>
      </c>
      <c r="B284" s="131" t="s">
        <v>143</v>
      </c>
      <c r="C284" s="131" t="s">
        <v>739</v>
      </c>
      <c r="D284" s="131"/>
      <c r="E284" s="132">
        <v>165643.06</v>
      </c>
    </row>
    <row r="285" spans="1:5" ht="31.5" x14ac:dyDescent="0.25">
      <c r="A285" s="133" t="s">
        <v>91</v>
      </c>
      <c r="B285" s="134" t="s">
        <v>143</v>
      </c>
      <c r="C285" s="134" t="s">
        <v>739</v>
      </c>
      <c r="D285" s="134" t="s">
        <v>92</v>
      </c>
      <c r="E285" s="135">
        <v>165643.06</v>
      </c>
    </row>
    <row r="286" spans="1:5" ht="63" x14ac:dyDescent="0.25">
      <c r="A286" s="130" t="s">
        <v>148</v>
      </c>
      <c r="B286" s="131" t="s">
        <v>143</v>
      </c>
      <c r="C286" s="131" t="s">
        <v>740</v>
      </c>
      <c r="D286" s="131"/>
      <c r="E286" s="132">
        <v>357</v>
      </c>
    </row>
    <row r="287" spans="1:5" ht="63" x14ac:dyDescent="0.25">
      <c r="A287" s="130" t="s">
        <v>148</v>
      </c>
      <c r="B287" s="131" t="s">
        <v>143</v>
      </c>
      <c r="C287" s="131" t="s">
        <v>741</v>
      </c>
      <c r="D287" s="131"/>
      <c r="E287" s="132">
        <v>357</v>
      </c>
    </row>
    <row r="288" spans="1:5" ht="31.5" x14ac:dyDescent="0.25">
      <c r="A288" s="133" t="s">
        <v>91</v>
      </c>
      <c r="B288" s="134" t="s">
        <v>143</v>
      </c>
      <c r="C288" s="134" t="s">
        <v>741</v>
      </c>
      <c r="D288" s="134" t="s">
        <v>92</v>
      </c>
      <c r="E288" s="135">
        <v>357</v>
      </c>
    </row>
    <row r="289" spans="1:5" ht="15.75" x14ac:dyDescent="0.25">
      <c r="A289" s="130" t="s">
        <v>149</v>
      </c>
      <c r="B289" s="131" t="s">
        <v>143</v>
      </c>
      <c r="C289" s="131" t="s">
        <v>742</v>
      </c>
      <c r="D289" s="131"/>
      <c r="E289" s="132">
        <v>661</v>
      </c>
    </row>
    <row r="290" spans="1:5" ht="31.5" x14ac:dyDescent="0.25">
      <c r="A290" s="133" t="s">
        <v>91</v>
      </c>
      <c r="B290" s="134" t="s">
        <v>143</v>
      </c>
      <c r="C290" s="134" t="s">
        <v>742</v>
      </c>
      <c r="D290" s="134" t="s">
        <v>92</v>
      </c>
      <c r="E290" s="135">
        <v>661</v>
      </c>
    </row>
    <row r="291" spans="1:5" ht="15.75" x14ac:dyDescent="0.25">
      <c r="A291" s="130" t="s">
        <v>743</v>
      </c>
      <c r="B291" s="131" t="s">
        <v>143</v>
      </c>
      <c r="C291" s="131" t="s">
        <v>744</v>
      </c>
      <c r="D291" s="131"/>
      <c r="E291" s="132">
        <v>25</v>
      </c>
    </row>
    <row r="292" spans="1:5" ht="31.5" x14ac:dyDescent="0.25">
      <c r="A292" s="133" t="s">
        <v>91</v>
      </c>
      <c r="B292" s="134" t="s">
        <v>143</v>
      </c>
      <c r="C292" s="134" t="s">
        <v>744</v>
      </c>
      <c r="D292" s="134" t="s">
        <v>92</v>
      </c>
      <c r="E292" s="135">
        <v>25</v>
      </c>
    </row>
    <row r="293" spans="1:5" ht="47.25" x14ac:dyDescent="0.25">
      <c r="A293" s="130" t="s">
        <v>152</v>
      </c>
      <c r="B293" s="131" t="s">
        <v>143</v>
      </c>
      <c r="C293" s="131" t="s">
        <v>745</v>
      </c>
      <c r="D293" s="131"/>
      <c r="E293" s="132">
        <v>8218.5</v>
      </c>
    </row>
    <row r="294" spans="1:5" ht="47.25" x14ac:dyDescent="0.25">
      <c r="A294" s="130" t="s">
        <v>152</v>
      </c>
      <c r="B294" s="131" t="s">
        <v>143</v>
      </c>
      <c r="C294" s="131" t="s">
        <v>746</v>
      </c>
      <c r="D294" s="131"/>
      <c r="E294" s="132">
        <v>8218.5</v>
      </c>
    </row>
    <row r="295" spans="1:5" ht="31.5" x14ac:dyDescent="0.25">
      <c r="A295" s="133" t="s">
        <v>91</v>
      </c>
      <c r="B295" s="134" t="s">
        <v>143</v>
      </c>
      <c r="C295" s="134" t="s">
        <v>746</v>
      </c>
      <c r="D295" s="134" t="s">
        <v>92</v>
      </c>
      <c r="E295" s="135">
        <v>8218.5</v>
      </c>
    </row>
    <row r="296" spans="1:5" ht="15.75" x14ac:dyDescent="0.25">
      <c r="A296" s="130" t="s">
        <v>747</v>
      </c>
      <c r="B296" s="131" t="s">
        <v>143</v>
      </c>
      <c r="C296" s="131" t="s">
        <v>748</v>
      </c>
      <c r="D296" s="131"/>
      <c r="E296" s="132">
        <v>300</v>
      </c>
    </row>
    <row r="297" spans="1:5" ht="31.5" x14ac:dyDescent="0.25">
      <c r="A297" s="133" t="s">
        <v>91</v>
      </c>
      <c r="B297" s="134" t="s">
        <v>143</v>
      </c>
      <c r="C297" s="134" t="s">
        <v>748</v>
      </c>
      <c r="D297" s="134" t="s">
        <v>92</v>
      </c>
      <c r="E297" s="135">
        <v>300</v>
      </c>
    </row>
    <row r="298" spans="1:5" ht="15.75" x14ac:dyDescent="0.25">
      <c r="A298" s="130" t="s">
        <v>153</v>
      </c>
      <c r="B298" s="131" t="s">
        <v>143</v>
      </c>
      <c r="C298" s="131" t="s">
        <v>749</v>
      </c>
      <c r="D298" s="131"/>
      <c r="E298" s="132">
        <v>23812.807000000001</v>
      </c>
    </row>
    <row r="299" spans="1:5" ht="15.75" x14ac:dyDescent="0.25">
      <c r="A299" s="130" t="s">
        <v>155</v>
      </c>
      <c r="B299" s="131" t="s">
        <v>143</v>
      </c>
      <c r="C299" s="131" t="s">
        <v>750</v>
      </c>
      <c r="D299" s="131"/>
      <c r="E299" s="132">
        <v>500</v>
      </c>
    </row>
    <row r="300" spans="1:5" ht="15.75" x14ac:dyDescent="0.25">
      <c r="A300" s="133" t="s">
        <v>58</v>
      </c>
      <c r="B300" s="134" t="s">
        <v>143</v>
      </c>
      <c r="C300" s="134" t="s">
        <v>750</v>
      </c>
      <c r="D300" s="134" t="s">
        <v>4</v>
      </c>
      <c r="E300" s="135">
        <v>500</v>
      </c>
    </row>
    <row r="301" spans="1:5" ht="15.75" x14ac:dyDescent="0.25">
      <c r="A301" s="130" t="s">
        <v>751</v>
      </c>
      <c r="B301" s="131" t="s">
        <v>143</v>
      </c>
      <c r="C301" s="131" t="s">
        <v>752</v>
      </c>
      <c r="D301" s="131"/>
      <c r="E301" s="132">
        <v>965.27300000000002</v>
      </c>
    </row>
    <row r="302" spans="1:5" ht="47.25" x14ac:dyDescent="0.25">
      <c r="A302" s="130" t="s">
        <v>154</v>
      </c>
      <c r="B302" s="131" t="s">
        <v>143</v>
      </c>
      <c r="C302" s="131" t="s">
        <v>753</v>
      </c>
      <c r="D302" s="131"/>
      <c r="E302" s="132">
        <v>965.27300000000002</v>
      </c>
    </row>
    <row r="303" spans="1:5" ht="15.75" x14ac:dyDescent="0.25">
      <c r="A303" s="133" t="s">
        <v>58</v>
      </c>
      <c r="B303" s="134" t="s">
        <v>143</v>
      </c>
      <c r="C303" s="134" t="s">
        <v>753</v>
      </c>
      <c r="D303" s="134" t="s">
        <v>4</v>
      </c>
      <c r="E303" s="135">
        <v>965.27300000000002</v>
      </c>
    </row>
    <row r="304" spans="1:5" ht="31.5" x14ac:dyDescent="0.25">
      <c r="A304" s="130" t="s">
        <v>146</v>
      </c>
      <c r="B304" s="131" t="s">
        <v>143</v>
      </c>
      <c r="C304" s="131" t="s">
        <v>754</v>
      </c>
      <c r="D304" s="131"/>
      <c r="E304" s="132">
        <v>22213.534</v>
      </c>
    </row>
    <row r="305" spans="1:5" ht="31.5" x14ac:dyDescent="0.25">
      <c r="A305" s="133" t="s">
        <v>91</v>
      </c>
      <c r="B305" s="134" t="s">
        <v>143</v>
      </c>
      <c r="C305" s="134" t="s">
        <v>754</v>
      </c>
      <c r="D305" s="134" t="s">
        <v>92</v>
      </c>
      <c r="E305" s="135">
        <v>22213.534</v>
      </c>
    </row>
    <row r="306" spans="1:5" ht="15.75" x14ac:dyDescent="0.25">
      <c r="A306" s="130" t="s">
        <v>156</v>
      </c>
      <c r="B306" s="131" t="s">
        <v>143</v>
      </c>
      <c r="C306" s="131" t="s">
        <v>755</v>
      </c>
      <c r="D306" s="131"/>
      <c r="E306" s="132">
        <v>134</v>
      </c>
    </row>
    <row r="307" spans="1:5" ht="31.5" x14ac:dyDescent="0.25">
      <c r="A307" s="130" t="s">
        <v>157</v>
      </c>
      <c r="B307" s="131" t="s">
        <v>143</v>
      </c>
      <c r="C307" s="131" t="s">
        <v>756</v>
      </c>
      <c r="D307" s="131"/>
      <c r="E307" s="132">
        <v>134</v>
      </c>
    </row>
    <row r="308" spans="1:5" ht="31.5" x14ac:dyDescent="0.25">
      <c r="A308" s="133" t="s">
        <v>91</v>
      </c>
      <c r="B308" s="134" t="s">
        <v>143</v>
      </c>
      <c r="C308" s="134" t="s">
        <v>756</v>
      </c>
      <c r="D308" s="134" t="s">
        <v>92</v>
      </c>
      <c r="E308" s="135">
        <v>134</v>
      </c>
    </row>
    <row r="309" spans="1:5" ht="31.5" x14ac:dyDescent="0.25">
      <c r="A309" s="130" t="s">
        <v>158</v>
      </c>
      <c r="B309" s="131" t="s">
        <v>143</v>
      </c>
      <c r="C309" s="131" t="s">
        <v>757</v>
      </c>
      <c r="D309" s="131"/>
      <c r="E309" s="132">
        <v>1300.1500000000001</v>
      </c>
    </row>
    <row r="310" spans="1:5" ht="15.75" x14ac:dyDescent="0.25">
      <c r="A310" s="130" t="s">
        <v>159</v>
      </c>
      <c r="B310" s="131" t="s">
        <v>143</v>
      </c>
      <c r="C310" s="131" t="s">
        <v>758</v>
      </c>
      <c r="D310" s="131"/>
      <c r="E310" s="132">
        <v>1143.5</v>
      </c>
    </row>
    <row r="311" spans="1:5" ht="15.75" x14ac:dyDescent="0.25">
      <c r="A311" s="130" t="s">
        <v>759</v>
      </c>
      <c r="B311" s="131" t="s">
        <v>143</v>
      </c>
      <c r="C311" s="131" t="s">
        <v>760</v>
      </c>
      <c r="D311" s="131"/>
      <c r="E311" s="132">
        <v>1143.5</v>
      </c>
    </row>
    <row r="312" spans="1:5" ht="31.5" x14ac:dyDescent="0.25">
      <c r="A312" s="133" t="s">
        <v>91</v>
      </c>
      <c r="B312" s="134" t="s">
        <v>143</v>
      </c>
      <c r="C312" s="134" t="s">
        <v>760</v>
      </c>
      <c r="D312" s="134" t="s">
        <v>92</v>
      </c>
      <c r="E312" s="135">
        <v>1143.5</v>
      </c>
    </row>
    <row r="313" spans="1:5" ht="31.5" x14ac:dyDescent="0.25">
      <c r="A313" s="130" t="s">
        <v>160</v>
      </c>
      <c r="B313" s="131" t="s">
        <v>143</v>
      </c>
      <c r="C313" s="131" t="s">
        <v>761</v>
      </c>
      <c r="D313" s="131"/>
      <c r="E313" s="132">
        <v>156.65</v>
      </c>
    </row>
    <row r="314" spans="1:5" ht="31.5" x14ac:dyDescent="0.25">
      <c r="A314" s="133" t="s">
        <v>91</v>
      </c>
      <c r="B314" s="134" t="s">
        <v>143</v>
      </c>
      <c r="C314" s="134" t="s">
        <v>761</v>
      </c>
      <c r="D314" s="134" t="s">
        <v>92</v>
      </c>
      <c r="E314" s="135">
        <v>156.65</v>
      </c>
    </row>
    <row r="315" spans="1:5" ht="15.75" x14ac:dyDescent="0.25">
      <c r="A315" s="130" t="s">
        <v>161</v>
      </c>
      <c r="B315" s="131" t="s">
        <v>143</v>
      </c>
      <c r="C315" s="131" t="s">
        <v>762</v>
      </c>
      <c r="D315" s="131"/>
      <c r="E315" s="132">
        <v>18298.465</v>
      </c>
    </row>
    <row r="316" spans="1:5" ht="31.5" x14ac:dyDescent="0.25">
      <c r="A316" s="130" t="s">
        <v>162</v>
      </c>
      <c r="B316" s="131" t="s">
        <v>143</v>
      </c>
      <c r="C316" s="131" t="s">
        <v>763</v>
      </c>
      <c r="D316" s="131"/>
      <c r="E316" s="132">
        <v>18298.465</v>
      </c>
    </row>
    <row r="317" spans="1:5" ht="47.25" x14ac:dyDescent="0.25">
      <c r="A317" s="133" t="s">
        <v>18</v>
      </c>
      <c r="B317" s="134" t="s">
        <v>143</v>
      </c>
      <c r="C317" s="134" t="s">
        <v>763</v>
      </c>
      <c r="D317" s="134" t="s">
        <v>19</v>
      </c>
      <c r="E317" s="135">
        <v>16636.627</v>
      </c>
    </row>
    <row r="318" spans="1:5" ht="31.5" x14ac:dyDescent="0.25">
      <c r="A318" s="133" t="s">
        <v>21</v>
      </c>
      <c r="B318" s="134" t="s">
        <v>143</v>
      </c>
      <c r="C318" s="134" t="s">
        <v>763</v>
      </c>
      <c r="D318" s="134" t="s">
        <v>3</v>
      </c>
      <c r="E318" s="135">
        <v>1613.838</v>
      </c>
    </row>
    <row r="319" spans="1:5" ht="15.75" x14ac:dyDescent="0.25">
      <c r="A319" s="133" t="s">
        <v>30</v>
      </c>
      <c r="B319" s="134" t="s">
        <v>143</v>
      </c>
      <c r="C319" s="134" t="s">
        <v>763</v>
      </c>
      <c r="D319" s="134" t="s">
        <v>31</v>
      </c>
      <c r="E319" s="135">
        <v>48</v>
      </c>
    </row>
    <row r="320" spans="1:5" ht="31.5" x14ac:dyDescent="0.25">
      <c r="A320" s="130" t="s">
        <v>76</v>
      </c>
      <c r="B320" s="131" t="s">
        <v>143</v>
      </c>
      <c r="C320" s="131" t="s">
        <v>651</v>
      </c>
      <c r="D320" s="131"/>
      <c r="E320" s="132">
        <v>2542</v>
      </c>
    </row>
    <row r="321" spans="1:5" ht="15.75" x14ac:dyDescent="0.25">
      <c r="A321" s="130" t="s">
        <v>163</v>
      </c>
      <c r="B321" s="131" t="s">
        <v>143</v>
      </c>
      <c r="C321" s="131" t="s">
        <v>764</v>
      </c>
      <c r="D321" s="131"/>
      <c r="E321" s="132">
        <v>2387</v>
      </c>
    </row>
    <row r="322" spans="1:5" ht="47.25" x14ac:dyDescent="0.25">
      <c r="A322" s="130" t="s">
        <v>164</v>
      </c>
      <c r="B322" s="131" t="s">
        <v>143</v>
      </c>
      <c r="C322" s="131" t="s">
        <v>765</v>
      </c>
      <c r="D322" s="131"/>
      <c r="E322" s="132">
        <v>2387</v>
      </c>
    </row>
    <row r="323" spans="1:5" ht="15.75" x14ac:dyDescent="0.25">
      <c r="A323" s="133" t="s">
        <v>58</v>
      </c>
      <c r="B323" s="134" t="s">
        <v>143</v>
      </c>
      <c r="C323" s="134" t="s">
        <v>765</v>
      </c>
      <c r="D323" s="134" t="s">
        <v>4</v>
      </c>
      <c r="E323" s="135">
        <v>2387</v>
      </c>
    </row>
    <row r="324" spans="1:5" ht="15.75" x14ac:dyDescent="0.25">
      <c r="A324" s="130" t="s">
        <v>165</v>
      </c>
      <c r="B324" s="131" t="s">
        <v>143</v>
      </c>
      <c r="C324" s="131" t="s">
        <v>766</v>
      </c>
      <c r="D324" s="131"/>
      <c r="E324" s="132">
        <v>155</v>
      </c>
    </row>
    <row r="325" spans="1:5" ht="15.75" x14ac:dyDescent="0.25">
      <c r="A325" s="130" t="s">
        <v>166</v>
      </c>
      <c r="B325" s="131" t="s">
        <v>143</v>
      </c>
      <c r="C325" s="131" t="s">
        <v>767</v>
      </c>
      <c r="D325" s="131"/>
      <c r="E325" s="132">
        <v>155</v>
      </c>
    </row>
    <row r="326" spans="1:5" ht="31.5" x14ac:dyDescent="0.25">
      <c r="A326" s="133" t="s">
        <v>91</v>
      </c>
      <c r="B326" s="134" t="s">
        <v>143</v>
      </c>
      <c r="C326" s="134" t="s">
        <v>767</v>
      </c>
      <c r="D326" s="134" t="s">
        <v>92</v>
      </c>
      <c r="E326" s="135">
        <v>155</v>
      </c>
    </row>
    <row r="327" spans="1:5" ht="15.75" x14ac:dyDescent="0.25">
      <c r="A327" s="130" t="s">
        <v>15</v>
      </c>
      <c r="B327" s="131" t="s">
        <v>143</v>
      </c>
      <c r="C327" s="131" t="s">
        <v>584</v>
      </c>
      <c r="D327" s="131"/>
      <c r="E327" s="132">
        <v>1646.2249999999999</v>
      </c>
    </row>
    <row r="328" spans="1:5" ht="15.75" x14ac:dyDescent="0.25">
      <c r="A328" s="130" t="s">
        <v>16</v>
      </c>
      <c r="B328" s="131" t="s">
        <v>143</v>
      </c>
      <c r="C328" s="131" t="s">
        <v>585</v>
      </c>
      <c r="D328" s="131"/>
      <c r="E328" s="132">
        <v>1646.2249999999999</v>
      </c>
    </row>
    <row r="329" spans="1:5" ht="63" x14ac:dyDescent="0.25">
      <c r="A329" s="130" t="s">
        <v>95</v>
      </c>
      <c r="B329" s="131" t="s">
        <v>143</v>
      </c>
      <c r="C329" s="131" t="s">
        <v>671</v>
      </c>
      <c r="D329" s="131"/>
      <c r="E329" s="132">
        <v>40.1</v>
      </c>
    </row>
    <row r="330" spans="1:5" ht="47.25" x14ac:dyDescent="0.25">
      <c r="A330" s="133" t="s">
        <v>18</v>
      </c>
      <c r="B330" s="134" t="s">
        <v>143</v>
      </c>
      <c r="C330" s="134" t="s">
        <v>671</v>
      </c>
      <c r="D330" s="134" t="s">
        <v>19</v>
      </c>
      <c r="E330" s="135">
        <v>31.126000000000001</v>
      </c>
    </row>
    <row r="331" spans="1:5" ht="31.5" x14ac:dyDescent="0.25">
      <c r="A331" s="133" t="s">
        <v>21</v>
      </c>
      <c r="B331" s="134" t="s">
        <v>143</v>
      </c>
      <c r="C331" s="134" t="s">
        <v>671</v>
      </c>
      <c r="D331" s="134" t="s">
        <v>3</v>
      </c>
      <c r="E331" s="135">
        <v>8.9740000000000002</v>
      </c>
    </row>
    <row r="332" spans="1:5" ht="63" x14ac:dyDescent="0.25">
      <c r="A332" s="136" t="s">
        <v>553</v>
      </c>
      <c r="B332" s="131" t="s">
        <v>143</v>
      </c>
      <c r="C332" s="131" t="s">
        <v>768</v>
      </c>
      <c r="D332" s="131"/>
      <c r="E332" s="132">
        <v>1606.125</v>
      </c>
    </row>
    <row r="333" spans="1:5" ht="47.25" x14ac:dyDescent="0.25">
      <c r="A333" s="133" t="s">
        <v>18</v>
      </c>
      <c r="B333" s="134" t="s">
        <v>143</v>
      </c>
      <c r="C333" s="134" t="s">
        <v>768</v>
      </c>
      <c r="D333" s="134" t="s">
        <v>19</v>
      </c>
      <c r="E333" s="135">
        <v>1456.125</v>
      </c>
    </row>
    <row r="334" spans="1:5" ht="31.5" x14ac:dyDescent="0.25">
      <c r="A334" s="133" t="s">
        <v>21</v>
      </c>
      <c r="B334" s="134" t="s">
        <v>143</v>
      </c>
      <c r="C334" s="134" t="s">
        <v>768</v>
      </c>
      <c r="D334" s="134" t="s">
        <v>3</v>
      </c>
      <c r="E334" s="135">
        <v>150</v>
      </c>
    </row>
    <row r="335" spans="1:5" ht="31.5" x14ac:dyDescent="0.25">
      <c r="A335" s="127" t="s">
        <v>167</v>
      </c>
      <c r="B335" s="128" t="s">
        <v>168</v>
      </c>
      <c r="C335" s="128"/>
      <c r="D335" s="128"/>
      <c r="E335" s="129">
        <v>46147.436000000002</v>
      </c>
    </row>
    <row r="336" spans="1:5" ht="31.5" x14ac:dyDescent="0.25">
      <c r="A336" s="130" t="s">
        <v>66</v>
      </c>
      <c r="B336" s="131" t="s">
        <v>168</v>
      </c>
      <c r="C336" s="131" t="s">
        <v>641</v>
      </c>
      <c r="D336" s="131"/>
      <c r="E336" s="132">
        <v>44640.987999999998</v>
      </c>
    </row>
    <row r="337" spans="1:5" ht="15.75" x14ac:dyDescent="0.25">
      <c r="A337" s="130" t="s">
        <v>169</v>
      </c>
      <c r="B337" s="131" t="s">
        <v>168</v>
      </c>
      <c r="C337" s="131" t="s">
        <v>769</v>
      </c>
      <c r="D337" s="131"/>
      <c r="E337" s="132">
        <v>44640.987999999998</v>
      </c>
    </row>
    <row r="338" spans="1:5" ht="31.5" x14ac:dyDescent="0.25">
      <c r="A338" s="130" t="s">
        <v>170</v>
      </c>
      <c r="B338" s="131" t="s">
        <v>168</v>
      </c>
      <c r="C338" s="131" t="s">
        <v>770</v>
      </c>
      <c r="D338" s="131"/>
      <c r="E338" s="132">
        <v>595.9</v>
      </c>
    </row>
    <row r="339" spans="1:5" ht="31.5" x14ac:dyDescent="0.25">
      <c r="A339" s="130" t="s">
        <v>170</v>
      </c>
      <c r="B339" s="131" t="s">
        <v>168</v>
      </c>
      <c r="C339" s="131" t="s">
        <v>771</v>
      </c>
      <c r="D339" s="131"/>
      <c r="E339" s="132">
        <v>595.9</v>
      </c>
    </row>
    <row r="340" spans="1:5" ht="15.75" x14ac:dyDescent="0.25">
      <c r="A340" s="133" t="s">
        <v>35</v>
      </c>
      <c r="B340" s="134" t="s">
        <v>168</v>
      </c>
      <c r="C340" s="134" t="s">
        <v>771</v>
      </c>
      <c r="D340" s="134" t="s">
        <v>36</v>
      </c>
      <c r="E340" s="135">
        <v>595.9</v>
      </c>
    </row>
    <row r="341" spans="1:5" ht="15.75" x14ac:dyDescent="0.25">
      <c r="A341" s="130" t="s">
        <v>171</v>
      </c>
      <c r="B341" s="131" t="s">
        <v>168</v>
      </c>
      <c r="C341" s="131" t="s">
        <v>772</v>
      </c>
      <c r="D341" s="131"/>
      <c r="E341" s="132">
        <v>24650.14</v>
      </c>
    </row>
    <row r="342" spans="1:5" ht="15.75" x14ac:dyDescent="0.25">
      <c r="A342" s="133" t="s">
        <v>35</v>
      </c>
      <c r="B342" s="134" t="s">
        <v>168</v>
      </c>
      <c r="C342" s="134" t="s">
        <v>772</v>
      </c>
      <c r="D342" s="134" t="s">
        <v>36</v>
      </c>
      <c r="E342" s="135">
        <v>24650.14</v>
      </c>
    </row>
    <row r="343" spans="1:5" ht="15.75" x14ac:dyDescent="0.25">
      <c r="A343" s="130" t="s">
        <v>172</v>
      </c>
      <c r="B343" s="131" t="s">
        <v>168</v>
      </c>
      <c r="C343" s="131" t="s">
        <v>773</v>
      </c>
      <c r="D343" s="131"/>
      <c r="E343" s="132">
        <v>11717.948</v>
      </c>
    </row>
    <row r="344" spans="1:5" ht="47.25" x14ac:dyDescent="0.25">
      <c r="A344" s="133" t="s">
        <v>18</v>
      </c>
      <c r="B344" s="134" t="s">
        <v>168</v>
      </c>
      <c r="C344" s="134" t="s">
        <v>773</v>
      </c>
      <c r="D344" s="134" t="s">
        <v>19</v>
      </c>
      <c r="E344" s="135">
        <v>11145.362999999999</v>
      </c>
    </row>
    <row r="345" spans="1:5" ht="31.5" x14ac:dyDescent="0.25">
      <c r="A345" s="133" t="s">
        <v>21</v>
      </c>
      <c r="B345" s="134" t="s">
        <v>168</v>
      </c>
      <c r="C345" s="134" t="s">
        <v>773</v>
      </c>
      <c r="D345" s="134" t="s">
        <v>3</v>
      </c>
      <c r="E345" s="135">
        <v>551.34199999999998</v>
      </c>
    </row>
    <row r="346" spans="1:5" ht="15.75" x14ac:dyDescent="0.25">
      <c r="A346" s="133" t="s">
        <v>30</v>
      </c>
      <c r="B346" s="134" t="s">
        <v>168</v>
      </c>
      <c r="C346" s="134" t="s">
        <v>773</v>
      </c>
      <c r="D346" s="134" t="s">
        <v>31</v>
      </c>
      <c r="E346" s="135">
        <v>2.23</v>
      </c>
    </row>
    <row r="347" spans="1:5" ht="31.5" x14ac:dyDescent="0.25">
      <c r="A347" s="130" t="s">
        <v>20</v>
      </c>
      <c r="B347" s="131" t="s">
        <v>168</v>
      </c>
      <c r="C347" s="131" t="s">
        <v>774</v>
      </c>
      <c r="D347" s="131"/>
      <c r="E347" s="132">
        <v>19.013000000000002</v>
      </c>
    </row>
    <row r="348" spans="1:5" ht="31.5" x14ac:dyDescent="0.25">
      <c r="A348" s="133" t="s">
        <v>21</v>
      </c>
      <c r="B348" s="134" t="s">
        <v>168</v>
      </c>
      <c r="C348" s="134" t="s">
        <v>774</v>
      </c>
      <c r="D348" s="134" t="s">
        <v>3</v>
      </c>
      <c r="E348" s="135">
        <v>19.013000000000002</v>
      </c>
    </row>
    <row r="349" spans="1:5" ht="31.5" x14ac:dyDescent="0.25">
      <c r="A349" s="130" t="s">
        <v>173</v>
      </c>
      <c r="B349" s="131" t="s">
        <v>168</v>
      </c>
      <c r="C349" s="131" t="s">
        <v>775</v>
      </c>
      <c r="D349" s="131"/>
      <c r="E349" s="132">
        <v>7677</v>
      </c>
    </row>
    <row r="350" spans="1:5" ht="15.75" x14ac:dyDescent="0.25">
      <c r="A350" s="133" t="s">
        <v>35</v>
      </c>
      <c r="B350" s="134" t="s">
        <v>168</v>
      </c>
      <c r="C350" s="134" t="s">
        <v>775</v>
      </c>
      <c r="D350" s="134" t="s">
        <v>36</v>
      </c>
      <c r="E350" s="135">
        <v>7677</v>
      </c>
    </row>
    <row r="351" spans="1:5" ht="15.75" x14ac:dyDescent="0.25">
      <c r="A351" s="130" t="s">
        <v>15</v>
      </c>
      <c r="B351" s="131" t="s">
        <v>168</v>
      </c>
      <c r="C351" s="131" t="s">
        <v>584</v>
      </c>
      <c r="D351" s="131"/>
      <c r="E351" s="132">
        <v>1506.4480000000001</v>
      </c>
    </row>
    <row r="352" spans="1:5" ht="15.75" x14ac:dyDescent="0.25">
      <c r="A352" s="130" t="s">
        <v>16</v>
      </c>
      <c r="B352" s="131" t="s">
        <v>168</v>
      </c>
      <c r="C352" s="131" t="s">
        <v>585</v>
      </c>
      <c r="D352" s="131"/>
      <c r="E352" s="132">
        <v>1506.4480000000001</v>
      </c>
    </row>
    <row r="353" spans="1:5" ht="31.5" x14ac:dyDescent="0.25">
      <c r="A353" s="130" t="s">
        <v>174</v>
      </c>
      <c r="B353" s="131" t="s">
        <v>168</v>
      </c>
      <c r="C353" s="131" t="s">
        <v>776</v>
      </c>
      <c r="D353" s="131"/>
      <c r="E353" s="132">
        <v>1281.9000000000001</v>
      </c>
    </row>
    <row r="354" spans="1:5" ht="15.75" x14ac:dyDescent="0.25">
      <c r="A354" s="133" t="s">
        <v>35</v>
      </c>
      <c r="B354" s="134" t="s">
        <v>168</v>
      </c>
      <c r="C354" s="134" t="s">
        <v>776</v>
      </c>
      <c r="D354" s="134" t="s">
        <v>36</v>
      </c>
      <c r="E354" s="135">
        <v>1281.9000000000001</v>
      </c>
    </row>
    <row r="355" spans="1:5" ht="31.5" x14ac:dyDescent="0.25">
      <c r="A355" s="130" t="s">
        <v>175</v>
      </c>
      <c r="B355" s="131" t="s">
        <v>168</v>
      </c>
      <c r="C355" s="131" t="s">
        <v>777</v>
      </c>
      <c r="D355" s="131"/>
      <c r="E355" s="132">
        <v>49.5</v>
      </c>
    </row>
    <row r="356" spans="1:5" ht="15.75" x14ac:dyDescent="0.25">
      <c r="A356" s="133" t="s">
        <v>35</v>
      </c>
      <c r="B356" s="134" t="s">
        <v>168</v>
      </c>
      <c r="C356" s="134" t="s">
        <v>777</v>
      </c>
      <c r="D356" s="134" t="s">
        <v>36</v>
      </c>
      <c r="E356" s="135">
        <v>49.5</v>
      </c>
    </row>
    <row r="357" spans="1:5" ht="63" x14ac:dyDescent="0.25">
      <c r="A357" s="136" t="s">
        <v>176</v>
      </c>
      <c r="B357" s="131" t="s">
        <v>168</v>
      </c>
      <c r="C357" s="131" t="s">
        <v>778</v>
      </c>
      <c r="D357" s="131"/>
      <c r="E357" s="132">
        <v>2.5</v>
      </c>
    </row>
    <row r="358" spans="1:5" ht="31.5" x14ac:dyDescent="0.25">
      <c r="A358" s="133" t="s">
        <v>21</v>
      </c>
      <c r="B358" s="134" t="s">
        <v>168</v>
      </c>
      <c r="C358" s="134" t="s">
        <v>778</v>
      </c>
      <c r="D358" s="134" t="s">
        <v>3</v>
      </c>
      <c r="E358" s="135">
        <v>2.5</v>
      </c>
    </row>
    <row r="359" spans="1:5" ht="126" x14ac:dyDescent="0.25">
      <c r="A359" s="136" t="s">
        <v>177</v>
      </c>
      <c r="B359" s="131" t="s">
        <v>168</v>
      </c>
      <c r="C359" s="131" t="s">
        <v>779</v>
      </c>
      <c r="D359" s="131"/>
      <c r="E359" s="132">
        <v>4</v>
      </c>
    </row>
    <row r="360" spans="1:5" ht="31.5" x14ac:dyDescent="0.25">
      <c r="A360" s="133" t="s">
        <v>21</v>
      </c>
      <c r="B360" s="134" t="s">
        <v>168</v>
      </c>
      <c r="C360" s="134" t="s">
        <v>779</v>
      </c>
      <c r="D360" s="134" t="s">
        <v>3</v>
      </c>
      <c r="E360" s="135">
        <v>4</v>
      </c>
    </row>
    <row r="361" spans="1:5" ht="78.75" x14ac:dyDescent="0.25">
      <c r="A361" s="136" t="s">
        <v>98</v>
      </c>
      <c r="B361" s="131" t="s">
        <v>168</v>
      </c>
      <c r="C361" s="131" t="s">
        <v>674</v>
      </c>
      <c r="D361" s="131"/>
      <c r="E361" s="132">
        <v>159.548</v>
      </c>
    </row>
    <row r="362" spans="1:5" ht="15.75" x14ac:dyDescent="0.25">
      <c r="A362" s="133" t="s">
        <v>35</v>
      </c>
      <c r="B362" s="134" t="s">
        <v>168</v>
      </c>
      <c r="C362" s="134" t="s">
        <v>674</v>
      </c>
      <c r="D362" s="134" t="s">
        <v>36</v>
      </c>
      <c r="E362" s="135">
        <v>159.548</v>
      </c>
    </row>
    <row r="363" spans="1:5" ht="78.75" x14ac:dyDescent="0.25">
      <c r="A363" s="136" t="s">
        <v>178</v>
      </c>
      <c r="B363" s="131" t="s">
        <v>168</v>
      </c>
      <c r="C363" s="131" t="s">
        <v>780</v>
      </c>
      <c r="D363" s="131"/>
      <c r="E363" s="132">
        <v>9</v>
      </c>
    </row>
    <row r="364" spans="1:5" ht="31.5" x14ac:dyDescent="0.25">
      <c r="A364" s="133" t="s">
        <v>21</v>
      </c>
      <c r="B364" s="134" t="s">
        <v>168</v>
      </c>
      <c r="C364" s="134" t="s">
        <v>780</v>
      </c>
      <c r="D364" s="134" t="s">
        <v>3</v>
      </c>
      <c r="E364" s="135">
        <v>9</v>
      </c>
    </row>
  </sheetData>
  <autoFilter ref="A17:E17"/>
  <mergeCells count="6">
    <mergeCell ref="A12:E12"/>
    <mergeCell ref="A15:A16"/>
    <mergeCell ref="B15:B16"/>
    <mergeCell ref="C15:C16"/>
    <mergeCell ref="D15:D16"/>
    <mergeCell ref="E15:E16"/>
  </mergeCells>
  <pageMargins left="0.70866141732283472" right="0.70866141732283472" top="0.74803149606299213" bottom="0.74803149606299213" header="0.31496062992125984" footer="0.31496062992125984"/>
  <pageSetup paperSize="9" scale="58" fitToHeight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26"/>
  <sheetViews>
    <sheetView workbookViewId="0">
      <selection activeCell="F4" sqref="F4"/>
    </sheetView>
  </sheetViews>
  <sheetFormatPr defaultRowHeight="15" x14ac:dyDescent="0.25"/>
  <cols>
    <col min="1" max="1" width="79.7109375" customWidth="1"/>
    <col min="2" max="2" width="16.7109375" customWidth="1"/>
    <col min="3" max="3" width="16.28515625" customWidth="1"/>
    <col min="4" max="4" width="10.7109375" customWidth="1"/>
    <col min="5" max="5" width="18" customWidth="1"/>
    <col min="6" max="6" width="17" customWidth="1"/>
  </cols>
  <sheetData>
    <row r="1" spans="1:6" ht="18.75" x14ac:dyDescent="0.3">
      <c r="E1" s="8"/>
      <c r="F1" s="8" t="s">
        <v>182</v>
      </c>
    </row>
    <row r="2" spans="1:6" ht="18.75" x14ac:dyDescent="0.3">
      <c r="E2" s="8"/>
      <c r="F2" s="8" t="s">
        <v>6</v>
      </c>
    </row>
    <row r="3" spans="1:6" ht="18.75" x14ac:dyDescent="0.3">
      <c r="E3" s="8"/>
      <c r="F3" s="8" t="s">
        <v>5</v>
      </c>
    </row>
    <row r="4" spans="1:6" ht="18.75" x14ac:dyDescent="0.3">
      <c r="E4" s="8"/>
      <c r="F4" s="8" t="s">
        <v>788</v>
      </c>
    </row>
    <row r="7" spans="1:6" s="7" customFormat="1" ht="18.75" x14ac:dyDescent="0.3">
      <c r="D7" s="8"/>
      <c r="E7" s="8"/>
      <c r="F7" s="8" t="s">
        <v>182</v>
      </c>
    </row>
    <row r="8" spans="1:6" s="7" customFormat="1" ht="18.75" x14ac:dyDescent="0.3">
      <c r="D8" s="8"/>
      <c r="E8" s="8"/>
      <c r="F8" s="8" t="s">
        <v>6</v>
      </c>
    </row>
    <row r="9" spans="1:6" s="7" customFormat="1" ht="18.75" x14ac:dyDescent="0.3">
      <c r="D9" s="8"/>
      <c r="E9" s="8"/>
      <c r="F9" s="8" t="s">
        <v>5</v>
      </c>
    </row>
    <row r="10" spans="1:6" s="7" customFormat="1" ht="18.75" x14ac:dyDescent="0.3">
      <c r="D10" s="8"/>
      <c r="E10" s="8"/>
      <c r="F10" s="8" t="s">
        <v>260</v>
      </c>
    </row>
    <row r="11" spans="1:6" ht="15.75" x14ac:dyDescent="0.25">
      <c r="A11" s="9"/>
      <c r="B11" s="9"/>
      <c r="C11" s="9"/>
      <c r="D11" s="9"/>
      <c r="E11" s="10"/>
    </row>
    <row r="12" spans="1:6" ht="18.75" x14ac:dyDescent="0.25">
      <c r="A12" s="180" t="s">
        <v>183</v>
      </c>
      <c r="B12" s="180"/>
      <c r="C12" s="180"/>
      <c r="D12" s="180"/>
      <c r="E12" s="180"/>
      <c r="F12" s="180"/>
    </row>
    <row r="14" spans="1:6" ht="18.75" x14ac:dyDescent="0.25">
      <c r="A14" s="3"/>
      <c r="B14" s="3"/>
      <c r="C14" s="3"/>
      <c r="D14" s="3"/>
      <c r="E14" s="182" t="s">
        <v>7</v>
      </c>
      <c r="F14" s="182"/>
    </row>
    <row r="15" spans="1:6" x14ac:dyDescent="0.25">
      <c r="A15" s="181" t="s">
        <v>8</v>
      </c>
      <c r="B15" s="178" t="s">
        <v>9</v>
      </c>
      <c r="C15" s="178" t="s">
        <v>10</v>
      </c>
      <c r="D15" s="178" t="s">
        <v>11</v>
      </c>
      <c r="E15" s="181" t="s">
        <v>265</v>
      </c>
      <c r="F15" s="181" t="s">
        <v>266</v>
      </c>
    </row>
    <row r="16" spans="1:6" x14ac:dyDescent="0.25">
      <c r="A16" s="181"/>
      <c r="B16" s="178" t="s">
        <v>9</v>
      </c>
      <c r="C16" s="178" t="s">
        <v>10</v>
      </c>
      <c r="D16" s="178" t="s">
        <v>11</v>
      </c>
      <c r="E16" s="181" t="s">
        <v>0</v>
      </c>
      <c r="F16" s="181" t="s">
        <v>0</v>
      </c>
    </row>
    <row r="17" spans="1:6" s="12" customFormat="1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</row>
    <row r="18" spans="1:6" ht="15.75" x14ac:dyDescent="0.25">
      <c r="A18" s="137" t="s">
        <v>12</v>
      </c>
      <c r="B18" s="138"/>
      <c r="C18" s="138"/>
      <c r="D18" s="138"/>
      <c r="E18" s="139">
        <v>616200.06999999995</v>
      </c>
      <c r="F18" s="139">
        <v>627874.93099999998</v>
      </c>
    </row>
    <row r="19" spans="1:6" ht="15.75" x14ac:dyDescent="0.25">
      <c r="A19" s="127" t="s">
        <v>13</v>
      </c>
      <c r="B19" s="128" t="s">
        <v>14</v>
      </c>
      <c r="C19" s="128"/>
      <c r="D19" s="128"/>
      <c r="E19" s="129">
        <v>1266.5930000000001</v>
      </c>
      <c r="F19" s="129">
        <v>1266.5930000000001</v>
      </c>
    </row>
    <row r="20" spans="1:6" ht="15.75" x14ac:dyDescent="0.25">
      <c r="A20" s="130" t="s">
        <v>15</v>
      </c>
      <c r="B20" s="131" t="s">
        <v>14</v>
      </c>
      <c r="C20" s="131" t="s">
        <v>584</v>
      </c>
      <c r="D20" s="131"/>
      <c r="E20" s="132">
        <v>1266.5930000000001</v>
      </c>
      <c r="F20" s="132">
        <v>1266.5930000000001</v>
      </c>
    </row>
    <row r="21" spans="1:6" ht="15.75" x14ac:dyDescent="0.25">
      <c r="A21" s="130" t="s">
        <v>16</v>
      </c>
      <c r="B21" s="131" t="s">
        <v>14</v>
      </c>
      <c r="C21" s="131" t="s">
        <v>585</v>
      </c>
      <c r="D21" s="131"/>
      <c r="E21" s="132">
        <v>1266.5930000000001</v>
      </c>
      <c r="F21" s="132">
        <v>1266.5930000000001</v>
      </c>
    </row>
    <row r="22" spans="1:6" ht="15.75" x14ac:dyDescent="0.25">
      <c r="A22" s="130" t="s">
        <v>17</v>
      </c>
      <c r="B22" s="131" t="s">
        <v>14</v>
      </c>
      <c r="C22" s="131" t="s">
        <v>586</v>
      </c>
      <c r="D22" s="131"/>
      <c r="E22" s="132">
        <v>840.12</v>
      </c>
      <c r="F22" s="132">
        <v>840.12</v>
      </c>
    </row>
    <row r="23" spans="1:6" ht="47.25" x14ac:dyDescent="0.25">
      <c r="A23" s="133" t="s">
        <v>18</v>
      </c>
      <c r="B23" s="134" t="s">
        <v>14</v>
      </c>
      <c r="C23" s="134" t="s">
        <v>586</v>
      </c>
      <c r="D23" s="134" t="s">
        <v>19</v>
      </c>
      <c r="E23" s="135">
        <v>840.12</v>
      </c>
      <c r="F23" s="135">
        <v>840.12</v>
      </c>
    </row>
    <row r="24" spans="1:6" ht="31.5" x14ac:dyDescent="0.25">
      <c r="A24" s="130" t="s">
        <v>20</v>
      </c>
      <c r="B24" s="131" t="s">
        <v>14</v>
      </c>
      <c r="C24" s="131" t="s">
        <v>587</v>
      </c>
      <c r="D24" s="131"/>
      <c r="E24" s="132">
        <v>19.013000000000002</v>
      </c>
      <c r="F24" s="132">
        <v>19.013000000000002</v>
      </c>
    </row>
    <row r="25" spans="1:6" ht="31.5" x14ac:dyDescent="0.25">
      <c r="A25" s="133" t="s">
        <v>21</v>
      </c>
      <c r="B25" s="134" t="s">
        <v>14</v>
      </c>
      <c r="C25" s="134" t="s">
        <v>587</v>
      </c>
      <c r="D25" s="134" t="s">
        <v>3</v>
      </c>
      <c r="E25" s="135">
        <v>19.013000000000002</v>
      </c>
      <c r="F25" s="135">
        <v>19.013000000000002</v>
      </c>
    </row>
    <row r="26" spans="1:6" ht="63" x14ac:dyDescent="0.25">
      <c r="A26" s="130" t="s">
        <v>22</v>
      </c>
      <c r="B26" s="131" t="s">
        <v>14</v>
      </c>
      <c r="C26" s="131" t="s">
        <v>588</v>
      </c>
      <c r="D26" s="131"/>
      <c r="E26" s="132">
        <v>407.46</v>
      </c>
      <c r="F26" s="132">
        <v>407.46</v>
      </c>
    </row>
    <row r="27" spans="1:6" ht="47.25" x14ac:dyDescent="0.25">
      <c r="A27" s="133" t="s">
        <v>18</v>
      </c>
      <c r="B27" s="134" t="s">
        <v>14</v>
      </c>
      <c r="C27" s="134" t="s">
        <v>588</v>
      </c>
      <c r="D27" s="134" t="s">
        <v>19</v>
      </c>
      <c r="E27" s="135">
        <v>390.57</v>
      </c>
      <c r="F27" s="135">
        <v>390.57</v>
      </c>
    </row>
    <row r="28" spans="1:6" ht="31.5" x14ac:dyDescent="0.25">
      <c r="A28" s="133" t="s">
        <v>21</v>
      </c>
      <c r="B28" s="134" t="s">
        <v>14</v>
      </c>
      <c r="C28" s="134" t="s">
        <v>588</v>
      </c>
      <c r="D28" s="134" t="s">
        <v>3</v>
      </c>
      <c r="E28" s="135">
        <v>16.89</v>
      </c>
      <c r="F28" s="135">
        <v>16.89</v>
      </c>
    </row>
    <row r="29" spans="1:6" ht="15.75" x14ac:dyDescent="0.25">
      <c r="A29" s="127" t="s">
        <v>23</v>
      </c>
      <c r="B29" s="128" t="s">
        <v>24</v>
      </c>
      <c r="C29" s="128"/>
      <c r="D29" s="128"/>
      <c r="E29" s="129">
        <v>150</v>
      </c>
      <c r="F29" s="129">
        <v>150</v>
      </c>
    </row>
    <row r="30" spans="1:6" ht="15.75" x14ac:dyDescent="0.25">
      <c r="A30" s="130" t="s">
        <v>15</v>
      </c>
      <c r="B30" s="131" t="s">
        <v>24</v>
      </c>
      <c r="C30" s="131" t="s">
        <v>584</v>
      </c>
      <c r="D30" s="131"/>
      <c r="E30" s="132">
        <v>150</v>
      </c>
      <c r="F30" s="132">
        <v>150</v>
      </c>
    </row>
    <row r="31" spans="1:6" ht="15.75" x14ac:dyDescent="0.25">
      <c r="A31" s="130" t="s">
        <v>16</v>
      </c>
      <c r="B31" s="131" t="s">
        <v>24</v>
      </c>
      <c r="C31" s="131" t="s">
        <v>585</v>
      </c>
      <c r="D31" s="131"/>
      <c r="E31" s="132">
        <v>150</v>
      </c>
      <c r="F31" s="132">
        <v>150</v>
      </c>
    </row>
    <row r="32" spans="1:6" ht="15.75" x14ac:dyDescent="0.25">
      <c r="A32" s="130" t="s">
        <v>25</v>
      </c>
      <c r="B32" s="131" t="s">
        <v>24</v>
      </c>
      <c r="C32" s="131" t="s">
        <v>589</v>
      </c>
      <c r="D32" s="131"/>
      <c r="E32" s="132">
        <v>150</v>
      </c>
      <c r="F32" s="132">
        <v>150</v>
      </c>
    </row>
    <row r="33" spans="1:6" ht="31.5" x14ac:dyDescent="0.25">
      <c r="A33" s="133" t="s">
        <v>21</v>
      </c>
      <c r="B33" s="134" t="s">
        <v>24</v>
      </c>
      <c r="C33" s="134" t="s">
        <v>589</v>
      </c>
      <c r="D33" s="134" t="s">
        <v>3</v>
      </c>
      <c r="E33" s="135">
        <v>150</v>
      </c>
      <c r="F33" s="135">
        <v>150</v>
      </c>
    </row>
    <row r="34" spans="1:6" ht="31.5" x14ac:dyDescent="0.25">
      <c r="A34" s="127" t="s">
        <v>26</v>
      </c>
      <c r="B34" s="128" t="s">
        <v>27</v>
      </c>
      <c r="C34" s="128"/>
      <c r="D34" s="128"/>
      <c r="E34" s="129">
        <v>55423.605000000003</v>
      </c>
      <c r="F34" s="129">
        <v>55441.466</v>
      </c>
    </row>
    <row r="35" spans="1:6" ht="15.75" x14ac:dyDescent="0.25">
      <c r="A35" s="130" t="s">
        <v>28</v>
      </c>
      <c r="B35" s="131" t="s">
        <v>27</v>
      </c>
      <c r="C35" s="131" t="s">
        <v>590</v>
      </c>
      <c r="D35" s="131"/>
      <c r="E35" s="132">
        <v>200</v>
      </c>
      <c r="F35" s="132">
        <v>200</v>
      </c>
    </row>
    <row r="36" spans="1:6" ht="31.5" x14ac:dyDescent="0.25">
      <c r="A36" s="130" t="s">
        <v>40</v>
      </c>
      <c r="B36" s="131" t="s">
        <v>27</v>
      </c>
      <c r="C36" s="131" t="s">
        <v>603</v>
      </c>
      <c r="D36" s="131"/>
      <c r="E36" s="132">
        <v>200</v>
      </c>
      <c r="F36" s="132">
        <v>200</v>
      </c>
    </row>
    <row r="37" spans="1:6" ht="47.25" x14ac:dyDescent="0.25">
      <c r="A37" s="130" t="s">
        <v>41</v>
      </c>
      <c r="B37" s="131" t="s">
        <v>27</v>
      </c>
      <c r="C37" s="131" t="s">
        <v>604</v>
      </c>
      <c r="D37" s="131"/>
      <c r="E37" s="132">
        <v>200</v>
      </c>
      <c r="F37" s="132">
        <v>200</v>
      </c>
    </row>
    <row r="38" spans="1:6" ht="15.75" x14ac:dyDescent="0.25">
      <c r="A38" s="133" t="s">
        <v>30</v>
      </c>
      <c r="B38" s="134" t="s">
        <v>27</v>
      </c>
      <c r="C38" s="134" t="s">
        <v>604</v>
      </c>
      <c r="D38" s="134" t="s">
        <v>31</v>
      </c>
      <c r="E38" s="135">
        <v>200</v>
      </c>
      <c r="F38" s="135">
        <v>200</v>
      </c>
    </row>
    <row r="39" spans="1:6" ht="31.5" x14ac:dyDescent="0.25">
      <c r="A39" s="130" t="s">
        <v>45</v>
      </c>
      <c r="B39" s="131" t="s">
        <v>27</v>
      </c>
      <c r="C39" s="131" t="s">
        <v>608</v>
      </c>
      <c r="D39" s="131"/>
      <c r="E39" s="132">
        <v>9861.9850000000006</v>
      </c>
      <c r="F39" s="132">
        <v>9871.8459999999995</v>
      </c>
    </row>
    <row r="40" spans="1:6" ht="31.5" x14ac:dyDescent="0.25">
      <c r="A40" s="130" t="s">
        <v>609</v>
      </c>
      <c r="B40" s="131" t="s">
        <v>27</v>
      </c>
      <c r="C40" s="131" t="s">
        <v>610</v>
      </c>
      <c r="D40" s="131"/>
      <c r="E40" s="132">
        <v>9861.9850000000006</v>
      </c>
      <c r="F40" s="132">
        <v>9871.8459999999995</v>
      </c>
    </row>
    <row r="41" spans="1:6" ht="15.75" x14ac:dyDescent="0.25">
      <c r="A41" s="130" t="s">
        <v>46</v>
      </c>
      <c r="B41" s="131" t="s">
        <v>27</v>
      </c>
      <c r="C41" s="131" t="s">
        <v>611</v>
      </c>
      <c r="D41" s="131"/>
      <c r="E41" s="132">
        <v>9839.56</v>
      </c>
      <c r="F41" s="132">
        <v>9849.4210000000003</v>
      </c>
    </row>
    <row r="42" spans="1:6" ht="31.5" x14ac:dyDescent="0.25">
      <c r="A42" s="133" t="s">
        <v>21</v>
      </c>
      <c r="B42" s="134" t="s">
        <v>27</v>
      </c>
      <c r="C42" s="134" t="s">
        <v>611</v>
      </c>
      <c r="D42" s="134" t="s">
        <v>3</v>
      </c>
      <c r="E42" s="135">
        <v>9719.86</v>
      </c>
      <c r="F42" s="135">
        <v>9729.7209999999995</v>
      </c>
    </row>
    <row r="43" spans="1:6" ht="15.75" x14ac:dyDescent="0.25">
      <c r="A43" s="130" t="s">
        <v>47</v>
      </c>
      <c r="B43" s="131" t="s">
        <v>27</v>
      </c>
      <c r="C43" s="131" t="s">
        <v>613</v>
      </c>
      <c r="D43" s="131"/>
      <c r="E43" s="132">
        <v>119.7</v>
      </c>
      <c r="F43" s="132">
        <v>119.7</v>
      </c>
    </row>
    <row r="44" spans="1:6" ht="31.5" x14ac:dyDescent="0.25">
      <c r="A44" s="133" t="s">
        <v>21</v>
      </c>
      <c r="B44" s="134" t="s">
        <v>27</v>
      </c>
      <c r="C44" s="134" t="s">
        <v>613</v>
      </c>
      <c r="D44" s="134" t="s">
        <v>3</v>
      </c>
      <c r="E44" s="135">
        <v>88.9</v>
      </c>
      <c r="F44" s="135">
        <v>88.9</v>
      </c>
    </row>
    <row r="45" spans="1:6" ht="15.75" x14ac:dyDescent="0.25">
      <c r="A45" s="133" t="s">
        <v>35</v>
      </c>
      <c r="B45" s="134" t="s">
        <v>27</v>
      </c>
      <c r="C45" s="134" t="s">
        <v>613</v>
      </c>
      <c r="D45" s="134" t="s">
        <v>36</v>
      </c>
      <c r="E45" s="135">
        <v>30.8</v>
      </c>
      <c r="F45" s="135">
        <v>30.8</v>
      </c>
    </row>
    <row r="46" spans="1:6" ht="15.75" x14ac:dyDescent="0.25">
      <c r="A46" s="130" t="s">
        <v>49</v>
      </c>
      <c r="B46" s="131" t="s">
        <v>27</v>
      </c>
      <c r="C46" s="131" t="s">
        <v>615</v>
      </c>
      <c r="D46" s="131"/>
      <c r="E46" s="132">
        <v>22.425000000000001</v>
      </c>
      <c r="F46" s="132">
        <v>22.425000000000001</v>
      </c>
    </row>
    <row r="47" spans="1:6" ht="15.75" x14ac:dyDescent="0.25">
      <c r="A47" s="130" t="s">
        <v>49</v>
      </c>
      <c r="B47" s="131" t="s">
        <v>27</v>
      </c>
      <c r="C47" s="131" t="s">
        <v>616</v>
      </c>
      <c r="D47" s="131"/>
      <c r="E47" s="132">
        <v>22.425000000000001</v>
      </c>
      <c r="F47" s="132">
        <v>22.425000000000001</v>
      </c>
    </row>
    <row r="48" spans="1:6" ht="31.5" x14ac:dyDescent="0.25">
      <c r="A48" s="133" t="s">
        <v>21</v>
      </c>
      <c r="B48" s="134" t="s">
        <v>27</v>
      </c>
      <c r="C48" s="134" t="s">
        <v>616</v>
      </c>
      <c r="D48" s="134" t="s">
        <v>3</v>
      </c>
      <c r="E48" s="135">
        <v>22.425000000000001</v>
      </c>
      <c r="F48" s="135">
        <v>22.425000000000001</v>
      </c>
    </row>
    <row r="49" spans="1:6" ht="31.5" x14ac:dyDescent="0.25">
      <c r="A49" s="130" t="s">
        <v>55</v>
      </c>
      <c r="B49" s="131" t="s">
        <v>27</v>
      </c>
      <c r="C49" s="131" t="s">
        <v>626</v>
      </c>
      <c r="D49" s="131"/>
      <c r="E49" s="132">
        <v>1669</v>
      </c>
      <c r="F49" s="132">
        <v>1669</v>
      </c>
    </row>
    <row r="50" spans="1:6" ht="31.5" x14ac:dyDescent="0.25">
      <c r="A50" s="130" t="s">
        <v>56</v>
      </c>
      <c r="B50" s="131" t="s">
        <v>27</v>
      </c>
      <c r="C50" s="131" t="s">
        <v>627</v>
      </c>
      <c r="D50" s="131"/>
      <c r="E50" s="132">
        <v>1669</v>
      </c>
      <c r="F50" s="132">
        <v>1669</v>
      </c>
    </row>
    <row r="51" spans="1:6" ht="47.25" x14ac:dyDescent="0.25">
      <c r="A51" s="130" t="s">
        <v>57</v>
      </c>
      <c r="B51" s="131" t="s">
        <v>27</v>
      </c>
      <c r="C51" s="131" t="s">
        <v>628</v>
      </c>
      <c r="D51" s="131"/>
      <c r="E51" s="132">
        <v>834.5</v>
      </c>
      <c r="F51" s="132">
        <v>834.5</v>
      </c>
    </row>
    <row r="52" spans="1:6" ht="15.75" x14ac:dyDescent="0.25">
      <c r="A52" s="133" t="s">
        <v>58</v>
      </c>
      <c r="B52" s="134" t="s">
        <v>27</v>
      </c>
      <c r="C52" s="134" t="s">
        <v>628</v>
      </c>
      <c r="D52" s="134" t="s">
        <v>4</v>
      </c>
      <c r="E52" s="135">
        <v>834.5</v>
      </c>
      <c r="F52" s="135">
        <v>834.5</v>
      </c>
    </row>
    <row r="53" spans="1:6" ht="63" x14ac:dyDescent="0.25">
      <c r="A53" s="130" t="s">
        <v>59</v>
      </c>
      <c r="B53" s="131" t="s">
        <v>27</v>
      </c>
      <c r="C53" s="131" t="s">
        <v>629</v>
      </c>
      <c r="D53" s="131"/>
      <c r="E53" s="132">
        <v>834.5</v>
      </c>
      <c r="F53" s="132">
        <v>834.5</v>
      </c>
    </row>
    <row r="54" spans="1:6" ht="15.75" x14ac:dyDescent="0.25">
      <c r="A54" s="133" t="s">
        <v>58</v>
      </c>
      <c r="B54" s="134" t="s">
        <v>27</v>
      </c>
      <c r="C54" s="134" t="s">
        <v>629</v>
      </c>
      <c r="D54" s="134" t="s">
        <v>4</v>
      </c>
      <c r="E54" s="135">
        <v>834.5</v>
      </c>
      <c r="F54" s="135">
        <v>834.5</v>
      </c>
    </row>
    <row r="55" spans="1:6" ht="31.5" x14ac:dyDescent="0.25">
      <c r="A55" s="130" t="s">
        <v>66</v>
      </c>
      <c r="B55" s="131" t="s">
        <v>27</v>
      </c>
      <c r="C55" s="131" t="s">
        <v>641</v>
      </c>
      <c r="D55" s="131"/>
      <c r="E55" s="132">
        <v>34824.394</v>
      </c>
      <c r="F55" s="132">
        <v>34842.394</v>
      </c>
    </row>
    <row r="56" spans="1:6" ht="31.5" x14ac:dyDescent="0.25">
      <c r="A56" s="130" t="s">
        <v>72</v>
      </c>
      <c r="B56" s="131" t="s">
        <v>27</v>
      </c>
      <c r="C56" s="131" t="s">
        <v>647</v>
      </c>
      <c r="D56" s="131"/>
      <c r="E56" s="132">
        <v>20</v>
      </c>
      <c r="F56" s="132">
        <v>20</v>
      </c>
    </row>
    <row r="57" spans="1:6" ht="31.5" x14ac:dyDescent="0.25">
      <c r="A57" s="130" t="s">
        <v>73</v>
      </c>
      <c r="B57" s="131" t="s">
        <v>27</v>
      </c>
      <c r="C57" s="131" t="s">
        <v>648</v>
      </c>
      <c r="D57" s="131"/>
      <c r="E57" s="132">
        <v>20</v>
      </c>
      <c r="F57" s="132">
        <v>20</v>
      </c>
    </row>
    <row r="58" spans="1:6" ht="31.5" x14ac:dyDescent="0.25">
      <c r="A58" s="133" t="s">
        <v>21</v>
      </c>
      <c r="B58" s="134" t="s">
        <v>27</v>
      </c>
      <c r="C58" s="134" t="s">
        <v>648</v>
      </c>
      <c r="D58" s="134" t="s">
        <v>3</v>
      </c>
      <c r="E58" s="135">
        <v>20</v>
      </c>
      <c r="F58" s="135">
        <v>20</v>
      </c>
    </row>
    <row r="59" spans="1:6" ht="15.75" x14ac:dyDescent="0.25">
      <c r="A59" s="130" t="s">
        <v>74</v>
      </c>
      <c r="B59" s="131" t="s">
        <v>27</v>
      </c>
      <c r="C59" s="131" t="s">
        <v>649</v>
      </c>
      <c r="D59" s="131"/>
      <c r="E59" s="132">
        <v>34804.394</v>
      </c>
      <c r="F59" s="132">
        <v>34822.394</v>
      </c>
    </row>
    <row r="60" spans="1:6" ht="31.5" x14ac:dyDescent="0.25">
      <c r="A60" s="130" t="s">
        <v>75</v>
      </c>
      <c r="B60" s="131" t="s">
        <v>27</v>
      </c>
      <c r="C60" s="131" t="s">
        <v>650</v>
      </c>
      <c r="D60" s="131"/>
      <c r="E60" s="132">
        <v>34804.394</v>
      </c>
      <c r="F60" s="132">
        <v>34822.394</v>
      </c>
    </row>
    <row r="61" spans="1:6" ht="47.25" x14ac:dyDescent="0.25">
      <c r="A61" s="133" t="s">
        <v>18</v>
      </c>
      <c r="B61" s="134" t="s">
        <v>27</v>
      </c>
      <c r="C61" s="134" t="s">
        <v>650</v>
      </c>
      <c r="D61" s="134" t="s">
        <v>19</v>
      </c>
      <c r="E61" s="135">
        <v>30474.194</v>
      </c>
      <c r="F61" s="135">
        <v>30494.194</v>
      </c>
    </row>
    <row r="62" spans="1:6" ht="31.5" x14ac:dyDescent="0.25">
      <c r="A62" s="133" t="s">
        <v>21</v>
      </c>
      <c r="B62" s="134" t="s">
        <v>27</v>
      </c>
      <c r="C62" s="134" t="s">
        <v>650</v>
      </c>
      <c r="D62" s="134" t="s">
        <v>3</v>
      </c>
      <c r="E62" s="135">
        <v>4186.2</v>
      </c>
      <c r="F62" s="135">
        <v>4186.2</v>
      </c>
    </row>
    <row r="63" spans="1:6" ht="15.75" x14ac:dyDescent="0.25">
      <c r="A63" s="133" t="s">
        <v>30</v>
      </c>
      <c r="B63" s="134" t="s">
        <v>27</v>
      </c>
      <c r="C63" s="134" t="s">
        <v>650</v>
      </c>
      <c r="D63" s="134" t="s">
        <v>31</v>
      </c>
      <c r="E63" s="135">
        <v>144</v>
      </c>
      <c r="F63" s="135">
        <v>142</v>
      </c>
    </row>
    <row r="64" spans="1:6" ht="31.5" x14ac:dyDescent="0.25">
      <c r="A64" s="130" t="s">
        <v>76</v>
      </c>
      <c r="B64" s="131" t="s">
        <v>27</v>
      </c>
      <c r="C64" s="131" t="s">
        <v>651</v>
      </c>
      <c r="D64" s="131"/>
      <c r="E64" s="132">
        <v>282</v>
      </c>
      <c r="F64" s="132">
        <v>282</v>
      </c>
    </row>
    <row r="65" spans="1:6" ht="15.75" x14ac:dyDescent="0.25">
      <c r="A65" s="130" t="s">
        <v>77</v>
      </c>
      <c r="B65" s="131" t="s">
        <v>27</v>
      </c>
      <c r="C65" s="131" t="s">
        <v>652</v>
      </c>
      <c r="D65" s="131"/>
      <c r="E65" s="132">
        <v>282</v>
      </c>
      <c r="F65" s="132">
        <v>282</v>
      </c>
    </row>
    <row r="66" spans="1:6" ht="15.75" x14ac:dyDescent="0.25">
      <c r="A66" s="130" t="s">
        <v>78</v>
      </c>
      <c r="B66" s="131" t="s">
        <v>27</v>
      </c>
      <c r="C66" s="131" t="s">
        <v>653</v>
      </c>
      <c r="D66" s="131"/>
      <c r="E66" s="132">
        <v>282</v>
      </c>
      <c r="F66" s="132">
        <v>282</v>
      </c>
    </row>
    <row r="67" spans="1:6" ht="47.25" x14ac:dyDescent="0.25">
      <c r="A67" s="130" t="s">
        <v>79</v>
      </c>
      <c r="B67" s="131" t="s">
        <v>27</v>
      </c>
      <c r="C67" s="131" t="s">
        <v>654</v>
      </c>
      <c r="D67" s="131"/>
      <c r="E67" s="132">
        <v>282</v>
      </c>
      <c r="F67" s="132">
        <v>282</v>
      </c>
    </row>
    <row r="68" spans="1:6" ht="31.5" x14ac:dyDescent="0.25">
      <c r="A68" s="133" t="s">
        <v>21</v>
      </c>
      <c r="B68" s="134" t="s">
        <v>27</v>
      </c>
      <c r="C68" s="134" t="s">
        <v>654</v>
      </c>
      <c r="D68" s="134" t="s">
        <v>3</v>
      </c>
      <c r="E68" s="135">
        <v>282</v>
      </c>
      <c r="F68" s="135">
        <v>282</v>
      </c>
    </row>
    <row r="69" spans="1:6" ht="15.75" x14ac:dyDescent="0.25">
      <c r="A69" s="130" t="s">
        <v>15</v>
      </c>
      <c r="B69" s="131" t="s">
        <v>27</v>
      </c>
      <c r="C69" s="131" t="s">
        <v>584</v>
      </c>
      <c r="D69" s="131"/>
      <c r="E69" s="132">
        <v>8586.2260000000006</v>
      </c>
      <c r="F69" s="132">
        <v>8576.2260000000006</v>
      </c>
    </row>
    <row r="70" spans="1:6" ht="15.75" x14ac:dyDescent="0.25">
      <c r="A70" s="130" t="s">
        <v>16</v>
      </c>
      <c r="B70" s="131" t="s">
        <v>27</v>
      </c>
      <c r="C70" s="131" t="s">
        <v>585</v>
      </c>
      <c r="D70" s="131"/>
      <c r="E70" s="132">
        <v>8586.2260000000006</v>
      </c>
      <c r="F70" s="132">
        <v>8576.2260000000006</v>
      </c>
    </row>
    <row r="71" spans="1:6" ht="31.5" x14ac:dyDescent="0.25">
      <c r="A71" s="130" t="s">
        <v>94</v>
      </c>
      <c r="B71" s="131" t="s">
        <v>27</v>
      </c>
      <c r="C71" s="131" t="s">
        <v>669</v>
      </c>
      <c r="D71" s="131"/>
      <c r="E71" s="132">
        <v>1794.3710000000001</v>
      </c>
      <c r="F71" s="132">
        <v>1794.3710000000001</v>
      </c>
    </row>
    <row r="72" spans="1:6" ht="47.25" x14ac:dyDescent="0.25">
      <c r="A72" s="133" t="s">
        <v>18</v>
      </c>
      <c r="B72" s="134" t="s">
        <v>27</v>
      </c>
      <c r="C72" s="134" t="s">
        <v>669</v>
      </c>
      <c r="D72" s="134" t="s">
        <v>19</v>
      </c>
      <c r="E72" s="135">
        <v>1794.3710000000001</v>
      </c>
      <c r="F72" s="135">
        <v>1794.3710000000001</v>
      </c>
    </row>
    <row r="73" spans="1:6" ht="63" x14ac:dyDescent="0.25">
      <c r="A73" s="130" t="s">
        <v>95</v>
      </c>
      <c r="B73" s="131" t="s">
        <v>27</v>
      </c>
      <c r="C73" s="131" t="s">
        <v>671</v>
      </c>
      <c r="D73" s="131"/>
      <c r="E73" s="132">
        <v>11.8</v>
      </c>
      <c r="F73" s="132">
        <v>11.8</v>
      </c>
    </row>
    <row r="74" spans="1:6" ht="31.5" x14ac:dyDescent="0.25">
      <c r="A74" s="133" t="s">
        <v>21</v>
      </c>
      <c r="B74" s="134" t="s">
        <v>27</v>
      </c>
      <c r="C74" s="134" t="s">
        <v>671</v>
      </c>
      <c r="D74" s="134" t="s">
        <v>3</v>
      </c>
      <c r="E74" s="135">
        <v>11.8</v>
      </c>
      <c r="F74" s="135">
        <v>11.8</v>
      </c>
    </row>
    <row r="75" spans="1:6" ht="78.75" x14ac:dyDescent="0.25">
      <c r="A75" s="136" t="s">
        <v>96</v>
      </c>
      <c r="B75" s="131" t="s">
        <v>27</v>
      </c>
      <c r="C75" s="131" t="s">
        <v>672</v>
      </c>
      <c r="D75" s="131"/>
      <c r="E75" s="132">
        <v>62.5</v>
      </c>
      <c r="F75" s="132">
        <v>62.5</v>
      </c>
    </row>
    <row r="76" spans="1:6" ht="47.25" x14ac:dyDescent="0.25">
      <c r="A76" s="133" t="s">
        <v>18</v>
      </c>
      <c r="B76" s="134" t="s">
        <v>27</v>
      </c>
      <c r="C76" s="134" t="s">
        <v>672</v>
      </c>
      <c r="D76" s="134" t="s">
        <v>19</v>
      </c>
      <c r="E76" s="135">
        <v>55.34</v>
      </c>
      <c r="F76" s="135">
        <v>55.34</v>
      </c>
    </row>
    <row r="77" spans="1:6" ht="31.5" x14ac:dyDescent="0.25">
      <c r="A77" s="133" t="s">
        <v>21</v>
      </c>
      <c r="B77" s="134" t="s">
        <v>27</v>
      </c>
      <c r="C77" s="134" t="s">
        <v>672</v>
      </c>
      <c r="D77" s="134" t="s">
        <v>3</v>
      </c>
      <c r="E77" s="135">
        <v>7.16</v>
      </c>
      <c r="F77" s="135">
        <v>7.16</v>
      </c>
    </row>
    <row r="78" spans="1:6" ht="141.75" x14ac:dyDescent="0.25">
      <c r="A78" s="136" t="s">
        <v>97</v>
      </c>
      <c r="B78" s="131" t="s">
        <v>27</v>
      </c>
      <c r="C78" s="131" t="s">
        <v>673</v>
      </c>
      <c r="D78" s="131"/>
      <c r="E78" s="132">
        <v>221.5</v>
      </c>
      <c r="F78" s="132">
        <v>221.5</v>
      </c>
    </row>
    <row r="79" spans="1:6" ht="47.25" x14ac:dyDescent="0.25">
      <c r="A79" s="133" t="s">
        <v>18</v>
      </c>
      <c r="B79" s="134" t="s">
        <v>27</v>
      </c>
      <c r="C79" s="134" t="s">
        <v>673</v>
      </c>
      <c r="D79" s="134" t="s">
        <v>19</v>
      </c>
      <c r="E79" s="135">
        <v>207.321</v>
      </c>
      <c r="F79" s="135">
        <v>207.321</v>
      </c>
    </row>
    <row r="80" spans="1:6" ht="31.5" x14ac:dyDescent="0.25">
      <c r="A80" s="133" t="s">
        <v>21</v>
      </c>
      <c r="B80" s="134" t="s">
        <v>27</v>
      </c>
      <c r="C80" s="134" t="s">
        <v>673</v>
      </c>
      <c r="D80" s="134" t="s">
        <v>3</v>
      </c>
      <c r="E80" s="135">
        <v>14.179</v>
      </c>
      <c r="F80" s="135">
        <v>14.179</v>
      </c>
    </row>
    <row r="81" spans="1:6" ht="94.5" x14ac:dyDescent="0.25">
      <c r="A81" s="136" t="s">
        <v>98</v>
      </c>
      <c r="B81" s="131" t="s">
        <v>27</v>
      </c>
      <c r="C81" s="131" t="s">
        <v>674</v>
      </c>
      <c r="D81" s="131"/>
      <c r="E81" s="132">
        <v>4.3600000000000003</v>
      </c>
      <c r="F81" s="132">
        <v>4.3600000000000003</v>
      </c>
    </row>
    <row r="82" spans="1:6" ht="31.5" x14ac:dyDescent="0.25">
      <c r="A82" s="133" t="s">
        <v>21</v>
      </c>
      <c r="B82" s="134" t="s">
        <v>27</v>
      </c>
      <c r="C82" s="134" t="s">
        <v>674</v>
      </c>
      <c r="D82" s="134" t="s">
        <v>3</v>
      </c>
      <c r="E82" s="135">
        <v>4.3600000000000003</v>
      </c>
      <c r="F82" s="135">
        <v>4.3600000000000003</v>
      </c>
    </row>
    <row r="83" spans="1:6" ht="31.5" x14ac:dyDescent="0.25">
      <c r="A83" s="130" t="s">
        <v>99</v>
      </c>
      <c r="B83" s="131" t="s">
        <v>27</v>
      </c>
      <c r="C83" s="131" t="s">
        <v>675</v>
      </c>
      <c r="D83" s="131"/>
      <c r="E83" s="132">
        <v>1500</v>
      </c>
      <c r="F83" s="132">
        <v>1500</v>
      </c>
    </row>
    <row r="84" spans="1:6" ht="15.75" x14ac:dyDescent="0.25">
      <c r="A84" s="133" t="s">
        <v>30</v>
      </c>
      <c r="B84" s="134" t="s">
        <v>27</v>
      </c>
      <c r="C84" s="134" t="s">
        <v>675</v>
      </c>
      <c r="D84" s="134" t="s">
        <v>31</v>
      </c>
      <c r="E84" s="135">
        <v>1500</v>
      </c>
      <c r="F84" s="135">
        <v>1500</v>
      </c>
    </row>
    <row r="85" spans="1:6" ht="15.75" x14ac:dyDescent="0.25">
      <c r="A85" s="130" t="s">
        <v>25</v>
      </c>
      <c r="B85" s="131" t="s">
        <v>27</v>
      </c>
      <c r="C85" s="131" t="s">
        <v>589</v>
      </c>
      <c r="D85" s="131"/>
      <c r="E85" s="132">
        <v>4991.6949999999997</v>
      </c>
      <c r="F85" s="132">
        <v>4981.6949999999997</v>
      </c>
    </row>
    <row r="86" spans="1:6" ht="31.5" x14ac:dyDescent="0.25">
      <c r="A86" s="133" t="s">
        <v>21</v>
      </c>
      <c r="B86" s="134" t="s">
        <v>27</v>
      </c>
      <c r="C86" s="134" t="s">
        <v>589</v>
      </c>
      <c r="D86" s="134" t="s">
        <v>3</v>
      </c>
      <c r="E86" s="135">
        <v>240</v>
      </c>
      <c r="F86" s="135">
        <v>230</v>
      </c>
    </row>
    <row r="87" spans="1:6" ht="15.75" x14ac:dyDescent="0.25">
      <c r="A87" s="133" t="s">
        <v>58</v>
      </c>
      <c r="B87" s="134" t="s">
        <v>27</v>
      </c>
      <c r="C87" s="134" t="s">
        <v>589</v>
      </c>
      <c r="D87" s="134" t="s">
        <v>4</v>
      </c>
      <c r="E87" s="135">
        <v>4661.6949999999997</v>
      </c>
      <c r="F87" s="135">
        <v>4661.6949999999997</v>
      </c>
    </row>
    <row r="88" spans="1:6" ht="15.75" x14ac:dyDescent="0.25">
      <c r="A88" s="133" t="s">
        <v>30</v>
      </c>
      <c r="B88" s="134" t="s">
        <v>27</v>
      </c>
      <c r="C88" s="134" t="s">
        <v>589</v>
      </c>
      <c r="D88" s="134" t="s">
        <v>31</v>
      </c>
      <c r="E88" s="135">
        <v>90</v>
      </c>
      <c r="F88" s="135">
        <v>90</v>
      </c>
    </row>
    <row r="89" spans="1:6" ht="31.5" x14ac:dyDescent="0.25">
      <c r="A89" s="127" t="s">
        <v>100</v>
      </c>
      <c r="B89" s="128" t="s">
        <v>101</v>
      </c>
      <c r="C89" s="128"/>
      <c r="D89" s="128"/>
      <c r="E89" s="129">
        <v>86356.135999999999</v>
      </c>
      <c r="F89" s="129">
        <v>86370.135999999999</v>
      </c>
    </row>
    <row r="90" spans="1:6" ht="31.5" x14ac:dyDescent="0.25">
      <c r="A90" s="130" t="s">
        <v>102</v>
      </c>
      <c r="B90" s="131" t="s">
        <v>101</v>
      </c>
      <c r="C90" s="131" t="s">
        <v>676</v>
      </c>
      <c r="D90" s="131"/>
      <c r="E90" s="132">
        <v>77685.672000000006</v>
      </c>
      <c r="F90" s="132">
        <v>77709.672000000006</v>
      </c>
    </row>
    <row r="91" spans="1:6" ht="31.5" x14ac:dyDescent="0.25">
      <c r="A91" s="130" t="s">
        <v>103</v>
      </c>
      <c r="B91" s="131" t="s">
        <v>101</v>
      </c>
      <c r="C91" s="131" t="s">
        <v>677</v>
      </c>
      <c r="D91" s="131"/>
      <c r="E91" s="132">
        <v>14257.2</v>
      </c>
      <c r="F91" s="132">
        <v>14257.2</v>
      </c>
    </row>
    <row r="92" spans="1:6" ht="15.75" x14ac:dyDescent="0.25">
      <c r="A92" s="130" t="s">
        <v>104</v>
      </c>
      <c r="B92" s="131" t="s">
        <v>101</v>
      </c>
      <c r="C92" s="131" t="s">
        <v>678</v>
      </c>
      <c r="D92" s="131"/>
      <c r="E92" s="132">
        <v>14257.2</v>
      </c>
      <c r="F92" s="132">
        <v>14257.2</v>
      </c>
    </row>
    <row r="93" spans="1:6" ht="31.5" x14ac:dyDescent="0.25">
      <c r="A93" s="133" t="s">
        <v>91</v>
      </c>
      <c r="B93" s="134" t="s">
        <v>101</v>
      </c>
      <c r="C93" s="134" t="s">
        <v>678</v>
      </c>
      <c r="D93" s="134" t="s">
        <v>92</v>
      </c>
      <c r="E93" s="135">
        <v>14257.2</v>
      </c>
      <c r="F93" s="135">
        <v>14257.2</v>
      </c>
    </row>
    <row r="94" spans="1:6" ht="15.75" x14ac:dyDescent="0.25">
      <c r="A94" s="130" t="s">
        <v>105</v>
      </c>
      <c r="B94" s="131" t="s">
        <v>101</v>
      </c>
      <c r="C94" s="131" t="s">
        <v>679</v>
      </c>
      <c r="D94" s="131"/>
      <c r="E94" s="132">
        <v>14776.003000000001</v>
      </c>
      <c r="F94" s="132">
        <v>14825.003000000001</v>
      </c>
    </row>
    <row r="95" spans="1:6" ht="15.75" x14ac:dyDescent="0.25">
      <c r="A95" s="130" t="s">
        <v>106</v>
      </c>
      <c r="B95" s="131" t="s">
        <v>101</v>
      </c>
      <c r="C95" s="131" t="s">
        <v>683</v>
      </c>
      <c r="D95" s="131"/>
      <c r="E95" s="132">
        <v>80</v>
      </c>
      <c r="F95" s="132">
        <v>80</v>
      </c>
    </row>
    <row r="96" spans="1:6" ht="31.5" x14ac:dyDescent="0.25">
      <c r="A96" s="133" t="s">
        <v>91</v>
      </c>
      <c r="B96" s="134" t="s">
        <v>101</v>
      </c>
      <c r="C96" s="134" t="s">
        <v>683</v>
      </c>
      <c r="D96" s="134" t="s">
        <v>92</v>
      </c>
      <c r="E96" s="135">
        <v>80</v>
      </c>
      <c r="F96" s="135">
        <v>80</v>
      </c>
    </row>
    <row r="97" spans="1:6" ht="31.5" x14ac:dyDescent="0.25">
      <c r="A97" s="130" t="s">
        <v>107</v>
      </c>
      <c r="B97" s="131" t="s">
        <v>101</v>
      </c>
      <c r="C97" s="131" t="s">
        <v>684</v>
      </c>
      <c r="D97" s="131"/>
      <c r="E97" s="132">
        <v>126</v>
      </c>
      <c r="F97" s="132">
        <v>126</v>
      </c>
    </row>
    <row r="98" spans="1:6" ht="31.5" x14ac:dyDescent="0.25">
      <c r="A98" s="133" t="s">
        <v>91</v>
      </c>
      <c r="B98" s="134" t="s">
        <v>101</v>
      </c>
      <c r="C98" s="134" t="s">
        <v>684</v>
      </c>
      <c r="D98" s="134" t="s">
        <v>92</v>
      </c>
      <c r="E98" s="135">
        <v>126</v>
      </c>
      <c r="F98" s="135">
        <v>126</v>
      </c>
    </row>
    <row r="99" spans="1:6" ht="15.75" x14ac:dyDescent="0.25">
      <c r="A99" s="130" t="s">
        <v>108</v>
      </c>
      <c r="B99" s="131" t="s">
        <v>101</v>
      </c>
      <c r="C99" s="131" t="s">
        <v>685</v>
      </c>
      <c r="D99" s="131"/>
      <c r="E99" s="132">
        <v>14570.003000000001</v>
      </c>
      <c r="F99" s="132">
        <v>14619.003000000001</v>
      </c>
    </row>
    <row r="100" spans="1:6" ht="31.5" x14ac:dyDescent="0.25">
      <c r="A100" s="133" t="s">
        <v>91</v>
      </c>
      <c r="B100" s="134" t="s">
        <v>101</v>
      </c>
      <c r="C100" s="134" t="s">
        <v>685</v>
      </c>
      <c r="D100" s="134" t="s">
        <v>92</v>
      </c>
      <c r="E100" s="135">
        <v>14570.003000000001</v>
      </c>
      <c r="F100" s="135">
        <v>14619.003000000001</v>
      </c>
    </row>
    <row r="101" spans="1:6" ht="15.75" x14ac:dyDescent="0.25">
      <c r="A101" s="130" t="s">
        <v>109</v>
      </c>
      <c r="B101" s="131" t="s">
        <v>101</v>
      </c>
      <c r="C101" s="131" t="s">
        <v>688</v>
      </c>
      <c r="D101" s="131"/>
      <c r="E101" s="132">
        <v>2307.2359999999999</v>
      </c>
      <c r="F101" s="132">
        <v>2307.2359999999999</v>
      </c>
    </row>
    <row r="102" spans="1:6" ht="15.75" x14ac:dyDescent="0.25">
      <c r="A102" s="130" t="s">
        <v>108</v>
      </c>
      <c r="B102" s="131" t="s">
        <v>101</v>
      </c>
      <c r="C102" s="131" t="s">
        <v>689</v>
      </c>
      <c r="D102" s="131"/>
      <c r="E102" s="132">
        <v>2307.2359999999999</v>
      </c>
      <c r="F102" s="132">
        <v>2307.2359999999999</v>
      </c>
    </row>
    <row r="103" spans="1:6" ht="31.5" x14ac:dyDescent="0.25">
      <c r="A103" s="133" t="s">
        <v>91</v>
      </c>
      <c r="B103" s="134" t="s">
        <v>101</v>
      </c>
      <c r="C103" s="134" t="s">
        <v>689</v>
      </c>
      <c r="D103" s="134" t="s">
        <v>92</v>
      </c>
      <c r="E103" s="135">
        <v>2307.2359999999999</v>
      </c>
      <c r="F103" s="135">
        <v>2307.2359999999999</v>
      </c>
    </row>
    <row r="104" spans="1:6" ht="31.5" x14ac:dyDescent="0.25">
      <c r="A104" s="130" t="s">
        <v>110</v>
      </c>
      <c r="B104" s="131" t="s">
        <v>101</v>
      </c>
      <c r="C104" s="131" t="s">
        <v>690</v>
      </c>
      <c r="D104" s="131"/>
      <c r="E104" s="132">
        <v>22217.671999999999</v>
      </c>
      <c r="F104" s="132">
        <v>22217.671999999999</v>
      </c>
    </row>
    <row r="105" spans="1:6" ht="15.75" x14ac:dyDescent="0.25">
      <c r="A105" s="130" t="s">
        <v>111</v>
      </c>
      <c r="B105" s="131" t="s">
        <v>101</v>
      </c>
      <c r="C105" s="131" t="s">
        <v>693</v>
      </c>
      <c r="D105" s="131"/>
      <c r="E105" s="132">
        <v>21817.671999999999</v>
      </c>
      <c r="F105" s="132">
        <v>21817.671999999999</v>
      </c>
    </row>
    <row r="106" spans="1:6" ht="31.5" x14ac:dyDescent="0.25">
      <c r="A106" s="133" t="s">
        <v>91</v>
      </c>
      <c r="B106" s="134" t="s">
        <v>101</v>
      </c>
      <c r="C106" s="134" t="s">
        <v>693</v>
      </c>
      <c r="D106" s="134" t="s">
        <v>92</v>
      </c>
      <c r="E106" s="135">
        <v>21817.671999999999</v>
      </c>
      <c r="F106" s="135">
        <v>21817.671999999999</v>
      </c>
    </row>
    <row r="107" spans="1:6" ht="15.75" x14ac:dyDescent="0.25">
      <c r="A107" s="130" t="s">
        <v>112</v>
      </c>
      <c r="B107" s="131" t="s">
        <v>101</v>
      </c>
      <c r="C107" s="131" t="s">
        <v>694</v>
      </c>
      <c r="D107" s="131"/>
      <c r="E107" s="132">
        <v>400</v>
      </c>
      <c r="F107" s="132">
        <v>400</v>
      </c>
    </row>
    <row r="108" spans="1:6" ht="31.5" x14ac:dyDescent="0.25">
      <c r="A108" s="133" t="s">
        <v>91</v>
      </c>
      <c r="B108" s="134" t="s">
        <v>101</v>
      </c>
      <c r="C108" s="134" t="s">
        <v>694</v>
      </c>
      <c r="D108" s="134" t="s">
        <v>92</v>
      </c>
      <c r="E108" s="135">
        <v>400</v>
      </c>
      <c r="F108" s="135">
        <v>400</v>
      </c>
    </row>
    <row r="109" spans="1:6" ht="15.75" x14ac:dyDescent="0.25">
      <c r="A109" s="130" t="s">
        <v>116</v>
      </c>
      <c r="B109" s="131" t="s">
        <v>101</v>
      </c>
      <c r="C109" s="131" t="s">
        <v>701</v>
      </c>
      <c r="D109" s="131"/>
      <c r="E109" s="132">
        <v>4979.2719999999999</v>
      </c>
      <c r="F109" s="132">
        <v>4954.2719999999999</v>
      </c>
    </row>
    <row r="110" spans="1:6" ht="15.75" x14ac:dyDescent="0.25">
      <c r="A110" s="130" t="s">
        <v>117</v>
      </c>
      <c r="B110" s="131" t="s">
        <v>101</v>
      </c>
      <c r="C110" s="131" t="s">
        <v>702</v>
      </c>
      <c r="D110" s="131"/>
      <c r="E110" s="132">
        <v>4979.2719999999999</v>
      </c>
      <c r="F110" s="132">
        <v>4954.2719999999999</v>
      </c>
    </row>
    <row r="111" spans="1:6" ht="47.25" x14ac:dyDescent="0.25">
      <c r="A111" s="133" t="s">
        <v>18</v>
      </c>
      <c r="B111" s="134" t="s">
        <v>101</v>
      </c>
      <c r="C111" s="134" t="s">
        <v>702</v>
      </c>
      <c r="D111" s="134" t="s">
        <v>19</v>
      </c>
      <c r="E111" s="135">
        <v>4457.2719999999999</v>
      </c>
      <c r="F111" s="135">
        <v>4437.2719999999999</v>
      </c>
    </row>
    <row r="112" spans="1:6" ht="31.5" x14ac:dyDescent="0.25">
      <c r="A112" s="133" t="s">
        <v>21</v>
      </c>
      <c r="B112" s="134" t="s">
        <v>101</v>
      </c>
      <c r="C112" s="134" t="s">
        <v>702</v>
      </c>
      <c r="D112" s="134" t="s">
        <v>3</v>
      </c>
      <c r="E112" s="135">
        <v>522</v>
      </c>
      <c r="F112" s="135">
        <v>517</v>
      </c>
    </row>
    <row r="113" spans="1:6" ht="15.75" x14ac:dyDescent="0.25">
      <c r="A113" s="130" t="s">
        <v>118</v>
      </c>
      <c r="B113" s="131" t="s">
        <v>101</v>
      </c>
      <c r="C113" s="131" t="s">
        <v>703</v>
      </c>
      <c r="D113" s="131"/>
      <c r="E113" s="132">
        <v>17120.455000000002</v>
      </c>
      <c r="F113" s="132">
        <v>17120.455000000002</v>
      </c>
    </row>
    <row r="114" spans="1:6" ht="15.75" x14ac:dyDescent="0.25">
      <c r="A114" s="130" t="s">
        <v>119</v>
      </c>
      <c r="B114" s="131" t="s">
        <v>101</v>
      </c>
      <c r="C114" s="131" t="s">
        <v>704</v>
      </c>
      <c r="D114" s="131"/>
      <c r="E114" s="132">
        <v>17120.455000000002</v>
      </c>
      <c r="F114" s="132">
        <v>17120.455000000002</v>
      </c>
    </row>
    <row r="115" spans="1:6" ht="31.5" x14ac:dyDescent="0.25">
      <c r="A115" s="133" t="s">
        <v>91</v>
      </c>
      <c r="B115" s="134" t="s">
        <v>101</v>
      </c>
      <c r="C115" s="134" t="s">
        <v>704</v>
      </c>
      <c r="D115" s="134" t="s">
        <v>92</v>
      </c>
      <c r="E115" s="135">
        <v>17120.455000000002</v>
      </c>
      <c r="F115" s="135">
        <v>17120.455000000002</v>
      </c>
    </row>
    <row r="116" spans="1:6" ht="15.75" x14ac:dyDescent="0.25">
      <c r="A116" s="130" t="s">
        <v>120</v>
      </c>
      <c r="B116" s="131" t="s">
        <v>101</v>
      </c>
      <c r="C116" s="131" t="s">
        <v>705</v>
      </c>
      <c r="D116" s="131"/>
      <c r="E116" s="132">
        <v>2027.8340000000001</v>
      </c>
      <c r="F116" s="132">
        <v>2027.8340000000001</v>
      </c>
    </row>
    <row r="117" spans="1:6" ht="15.75" x14ac:dyDescent="0.25">
      <c r="A117" s="130" t="s">
        <v>121</v>
      </c>
      <c r="B117" s="131" t="s">
        <v>101</v>
      </c>
      <c r="C117" s="131" t="s">
        <v>706</v>
      </c>
      <c r="D117" s="131"/>
      <c r="E117" s="132">
        <v>2027.8340000000001</v>
      </c>
      <c r="F117" s="132">
        <v>2027.8340000000001</v>
      </c>
    </row>
    <row r="118" spans="1:6" ht="31.5" x14ac:dyDescent="0.25">
      <c r="A118" s="133" t="s">
        <v>91</v>
      </c>
      <c r="B118" s="134" t="s">
        <v>101</v>
      </c>
      <c r="C118" s="134" t="s">
        <v>706</v>
      </c>
      <c r="D118" s="134" t="s">
        <v>92</v>
      </c>
      <c r="E118" s="135">
        <v>2027.8340000000001</v>
      </c>
      <c r="F118" s="135">
        <v>2027.8340000000001</v>
      </c>
    </row>
    <row r="119" spans="1:6" ht="31.5" x14ac:dyDescent="0.25">
      <c r="A119" s="130" t="s">
        <v>63</v>
      </c>
      <c r="B119" s="131" t="s">
        <v>101</v>
      </c>
      <c r="C119" s="131" t="s">
        <v>710</v>
      </c>
      <c r="D119" s="131"/>
      <c r="E119" s="132">
        <v>8670.4639999999999</v>
      </c>
      <c r="F119" s="132">
        <v>8660.4639999999999</v>
      </c>
    </row>
    <row r="120" spans="1:6" ht="15.75" x14ac:dyDescent="0.25">
      <c r="A120" s="130" t="s">
        <v>122</v>
      </c>
      <c r="B120" s="131" t="s">
        <v>101</v>
      </c>
      <c r="C120" s="131" t="s">
        <v>713</v>
      </c>
      <c r="D120" s="131"/>
      <c r="E120" s="132">
        <v>250</v>
      </c>
      <c r="F120" s="132">
        <v>250</v>
      </c>
    </row>
    <row r="121" spans="1:6" ht="47.25" x14ac:dyDescent="0.25">
      <c r="A121" s="130" t="s">
        <v>123</v>
      </c>
      <c r="B121" s="131" t="s">
        <v>101</v>
      </c>
      <c r="C121" s="131" t="s">
        <v>714</v>
      </c>
      <c r="D121" s="131"/>
      <c r="E121" s="132">
        <v>250</v>
      </c>
      <c r="F121" s="132">
        <v>250</v>
      </c>
    </row>
    <row r="122" spans="1:6" ht="31.5" x14ac:dyDescent="0.25">
      <c r="A122" s="133" t="s">
        <v>91</v>
      </c>
      <c r="B122" s="134" t="s">
        <v>101</v>
      </c>
      <c r="C122" s="134" t="s">
        <v>714</v>
      </c>
      <c r="D122" s="134" t="s">
        <v>92</v>
      </c>
      <c r="E122" s="135">
        <v>250</v>
      </c>
      <c r="F122" s="135">
        <v>250</v>
      </c>
    </row>
    <row r="123" spans="1:6" ht="15.75" x14ac:dyDescent="0.25">
      <c r="A123" s="130" t="s">
        <v>124</v>
      </c>
      <c r="B123" s="131" t="s">
        <v>101</v>
      </c>
      <c r="C123" s="131" t="s">
        <v>715</v>
      </c>
      <c r="D123" s="131"/>
      <c r="E123" s="132">
        <v>550</v>
      </c>
      <c r="F123" s="132">
        <v>550</v>
      </c>
    </row>
    <row r="124" spans="1:6" ht="31.5" x14ac:dyDescent="0.25">
      <c r="A124" s="130" t="s">
        <v>125</v>
      </c>
      <c r="B124" s="131" t="s">
        <v>101</v>
      </c>
      <c r="C124" s="131" t="s">
        <v>716</v>
      </c>
      <c r="D124" s="131"/>
      <c r="E124" s="132">
        <v>550</v>
      </c>
      <c r="F124" s="132">
        <v>550</v>
      </c>
    </row>
    <row r="125" spans="1:6" ht="31.5" x14ac:dyDescent="0.25">
      <c r="A125" s="133" t="s">
        <v>91</v>
      </c>
      <c r="B125" s="134" t="s">
        <v>101</v>
      </c>
      <c r="C125" s="134" t="s">
        <v>716</v>
      </c>
      <c r="D125" s="134" t="s">
        <v>92</v>
      </c>
      <c r="E125" s="135">
        <v>550</v>
      </c>
      <c r="F125" s="135">
        <v>550</v>
      </c>
    </row>
    <row r="126" spans="1:6" ht="15.75" x14ac:dyDescent="0.25">
      <c r="A126" s="130" t="s">
        <v>126</v>
      </c>
      <c r="B126" s="131" t="s">
        <v>101</v>
      </c>
      <c r="C126" s="131" t="s">
        <v>717</v>
      </c>
      <c r="D126" s="131"/>
      <c r="E126" s="132">
        <v>7870.4639999999999</v>
      </c>
      <c r="F126" s="132">
        <v>7860.4639999999999</v>
      </c>
    </row>
    <row r="127" spans="1:6" ht="15.75" x14ac:dyDescent="0.25">
      <c r="A127" s="130" t="s">
        <v>127</v>
      </c>
      <c r="B127" s="131" t="s">
        <v>101</v>
      </c>
      <c r="C127" s="131" t="s">
        <v>718</v>
      </c>
      <c r="D127" s="131"/>
      <c r="E127" s="132">
        <v>7870.4639999999999</v>
      </c>
      <c r="F127" s="132">
        <v>7860.4639999999999</v>
      </c>
    </row>
    <row r="128" spans="1:6" ht="31.5" x14ac:dyDescent="0.25">
      <c r="A128" s="133" t="s">
        <v>91</v>
      </c>
      <c r="B128" s="134" t="s">
        <v>101</v>
      </c>
      <c r="C128" s="134" t="s">
        <v>718</v>
      </c>
      <c r="D128" s="134" t="s">
        <v>92</v>
      </c>
      <c r="E128" s="135">
        <v>7870.4639999999999</v>
      </c>
      <c r="F128" s="135">
        <v>7860.4639999999999</v>
      </c>
    </row>
    <row r="129" spans="1:6" ht="47.25" x14ac:dyDescent="0.25">
      <c r="A129" s="127" t="s">
        <v>128</v>
      </c>
      <c r="B129" s="128" t="s">
        <v>129</v>
      </c>
      <c r="C129" s="128"/>
      <c r="D129" s="128"/>
      <c r="E129" s="129">
        <v>15019.025</v>
      </c>
      <c r="F129" s="129">
        <v>15032.825000000001</v>
      </c>
    </row>
    <row r="130" spans="1:6" ht="31.5" x14ac:dyDescent="0.25">
      <c r="A130" s="130" t="s">
        <v>55</v>
      </c>
      <c r="B130" s="131" t="s">
        <v>129</v>
      </c>
      <c r="C130" s="131" t="s">
        <v>626</v>
      </c>
      <c r="D130" s="131"/>
      <c r="E130" s="132">
        <v>9821.0030000000006</v>
      </c>
      <c r="F130" s="132">
        <v>9829.8029999999999</v>
      </c>
    </row>
    <row r="131" spans="1:6" ht="31.5" x14ac:dyDescent="0.25">
      <c r="A131" s="130" t="s">
        <v>56</v>
      </c>
      <c r="B131" s="131" t="s">
        <v>129</v>
      </c>
      <c r="C131" s="131" t="s">
        <v>627</v>
      </c>
      <c r="D131" s="131"/>
      <c r="E131" s="132">
        <v>9436.1</v>
      </c>
      <c r="F131" s="132">
        <v>9436.1</v>
      </c>
    </row>
    <row r="132" spans="1:6" ht="63" x14ac:dyDescent="0.25">
      <c r="A132" s="130" t="s">
        <v>130</v>
      </c>
      <c r="B132" s="131" t="s">
        <v>129</v>
      </c>
      <c r="C132" s="131" t="s">
        <v>719</v>
      </c>
      <c r="D132" s="131"/>
      <c r="E132" s="132">
        <v>1000</v>
      </c>
      <c r="F132" s="132">
        <v>1000</v>
      </c>
    </row>
    <row r="133" spans="1:6" ht="31.5" x14ac:dyDescent="0.25">
      <c r="A133" s="133" t="s">
        <v>21</v>
      </c>
      <c r="B133" s="134" t="s">
        <v>129</v>
      </c>
      <c r="C133" s="134" t="s">
        <v>719</v>
      </c>
      <c r="D133" s="134" t="s">
        <v>3</v>
      </c>
      <c r="E133" s="135">
        <v>1000</v>
      </c>
      <c r="F133" s="135">
        <v>1000</v>
      </c>
    </row>
    <row r="134" spans="1:6" ht="15.75" x14ac:dyDescent="0.25">
      <c r="A134" s="130" t="s">
        <v>131</v>
      </c>
      <c r="B134" s="131" t="s">
        <v>129</v>
      </c>
      <c r="C134" s="131" t="s">
        <v>720</v>
      </c>
      <c r="D134" s="131"/>
      <c r="E134" s="132">
        <v>100</v>
      </c>
      <c r="F134" s="132">
        <v>100</v>
      </c>
    </row>
    <row r="135" spans="1:6" ht="31.5" x14ac:dyDescent="0.25">
      <c r="A135" s="133" t="s">
        <v>21</v>
      </c>
      <c r="B135" s="134" t="s">
        <v>129</v>
      </c>
      <c r="C135" s="134" t="s">
        <v>720</v>
      </c>
      <c r="D135" s="134" t="s">
        <v>3</v>
      </c>
      <c r="E135" s="135">
        <v>100</v>
      </c>
      <c r="F135" s="135">
        <v>100</v>
      </c>
    </row>
    <row r="136" spans="1:6" ht="63" x14ac:dyDescent="0.25">
      <c r="A136" s="130" t="s">
        <v>132</v>
      </c>
      <c r="B136" s="131" t="s">
        <v>129</v>
      </c>
      <c r="C136" s="131" t="s">
        <v>721</v>
      </c>
      <c r="D136" s="131"/>
      <c r="E136" s="132">
        <v>8336.1</v>
      </c>
      <c r="F136" s="132">
        <v>8336.1</v>
      </c>
    </row>
    <row r="137" spans="1:6" ht="94.5" x14ac:dyDescent="0.25">
      <c r="A137" s="136" t="s">
        <v>133</v>
      </c>
      <c r="B137" s="131" t="s">
        <v>129</v>
      </c>
      <c r="C137" s="131" t="s">
        <v>722</v>
      </c>
      <c r="D137" s="131"/>
      <c r="E137" s="132">
        <v>334.5</v>
      </c>
      <c r="F137" s="132">
        <v>334.5</v>
      </c>
    </row>
    <row r="138" spans="1:6" ht="31.5" x14ac:dyDescent="0.25">
      <c r="A138" s="133" t="s">
        <v>134</v>
      </c>
      <c r="B138" s="134" t="s">
        <v>129</v>
      </c>
      <c r="C138" s="134" t="s">
        <v>722</v>
      </c>
      <c r="D138" s="134" t="s">
        <v>135</v>
      </c>
      <c r="E138" s="135">
        <v>334.5</v>
      </c>
      <c r="F138" s="135">
        <v>334.5</v>
      </c>
    </row>
    <row r="139" spans="1:6" ht="94.5" x14ac:dyDescent="0.25">
      <c r="A139" s="136" t="s">
        <v>133</v>
      </c>
      <c r="B139" s="131" t="s">
        <v>129</v>
      </c>
      <c r="C139" s="131" t="s">
        <v>723</v>
      </c>
      <c r="D139" s="131"/>
      <c r="E139" s="132">
        <v>8001.6</v>
      </c>
      <c r="F139" s="132">
        <v>8001.6</v>
      </c>
    </row>
    <row r="140" spans="1:6" ht="31.5" x14ac:dyDescent="0.25">
      <c r="A140" s="133" t="s">
        <v>134</v>
      </c>
      <c r="B140" s="134" t="s">
        <v>129</v>
      </c>
      <c r="C140" s="134" t="s">
        <v>723</v>
      </c>
      <c r="D140" s="134" t="s">
        <v>135</v>
      </c>
      <c r="E140" s="135">
        <v>8001.6</v>
      </c>
      <c r="F140" s="135">
        <v>8001.6</v>
      </c>
    </row>
    <row r="141" spans="1:6" ht="31.5" x14ac:dyDescent="0.25">
      <c r="A141" s="130" t="s">
        <v>60</v>
      </c>
      <c r="B141" s="131" t="s">
        <v>129</v>
      </c>
      <c r="C141" s="131" t="s">
        <v>633</v>
      </c>
      <c r="D141" s="131"/>
      <c r="E141" s="132">
        <v>384.90300000000002</v>
      </c>
      <c r="F141" s="132">
        <v>393.70299999999997</v>
      </c>
    </row>
    <row r="142" spans="1:6" ht="15.75" x14ac:dyDescent="0.25">
      <c r="A142" s="130" t="s">
        <v>137</v>
      </c>
      <c r="B142" s="131" t="s">
        <v>129</v>
      </c>
      <c r="C142" s="131" t="s">
        <v>725</v>
      </c>
      <c r="D142" s="131"/>
      <c r="E142" s="132">
        <v>384.90300000000002</v>
      </c>
      <c r="F142" s="132">
        <v>393.70299999999997</v>
      </c>
    </row>
    <row r="143" spans="1:6" ht="31.5" x14ac:dyDescent="0.25">
      <c r="A143" s="133" t="s">
        <v>21</v>
      </c>
      <c r="B143" s="134" t="s">
        <v>129</v>
      </c>
      <c r="C143" s="134" t="s">
        <v>725</v>
      </c>
      <c r="D143" s="134" t="s">
        <v>3</v>
      </c>
      <c r="E143" s="135">
        <v>384.90300000000002</v>
      </c>
      <c r="F143" s="135">
        <v>393.70299999999997</v>
      </c>
    </row>
    <row r="144" spans="1:6" ht="31.5" x14ac:dyDescent="0.25">
      <c r="A144" s="130" t="s">
        <v>66</v>
      </c>
      <c r="B144" s="131" t="s">
        <v>129</v>
      </c>
      <c r="C144" s="131" t="s">
        <v>641</v>
      </c>
      <c r="D144" s="131"/>
      <c r="E144" s="132">
        <v>5198.0219999999999</v>
      </c>
      <c r="F144" s="132">
        <v>5203.0219999999999</v>
      </c>
    </row>
    <row r="145" spans="1:6" ht="31.5" x14ac:dyDescent="0.25">
      <c r="A145" s="130" t="s">
        <v>140</v>
      </c>
      <c r="B145" s="131" t="s">
        <v>129</v>
      </c>
      <c r="C145" s="131" t="s">
        <v>727</v>
      </c>
      <c r="D145" s="131"/>
      <c r="E145" s="132">
        <v>5198.0219999999999</v>
      </c>
      <c r="F145" s="132">
        <v>5203.0219999999999</v>
      </c>
    </row>
    <row r="146" spans="1:6" ht="15.75" x14ac:dyDescent="0.25">
      <c r="A146" s="130" t="s">
        <v>141</v>
      </c>
      <c r="B146" s="131" t="s">
        <v>129</v>
      </c>
      <c r="C146" s="131" t="s">
        <v>728</v>
      </c>
      <c r="D146" s="131"/>
      <c r="E146" s="132">
        <v>5198.0219999999999</v>
      </c>
      <c r="F146" s="132">
        <v>5203.0219999999999</v>
      </c>
    </row>
    <row r="147" spans="1:6" ht="47.25" x14ac:dyDescent="0.25">
      <c r="A147" s="133" t="s">
        <v>18</v>
      </c>
      <c r="B147" s="134" t="s">
        <v>129</v>
      </c>
      <c r="C147" s="134" t="s">
        <v>728</v>
      </c>
      <c r="D147" s="134" t="s">
        <v>19</v>
      </c>
      <c r="E147" s="135">
        <v>4770.0219999999999</v>
      </c>
      <c r="F147" s="135">
        <v>4770.0219999999999</v>
      </c>
    </row>
    <row r="148" spans="1:6" ht="31.5" x14ac:dyDescent="0.25">
      <c r="A148" s="133" t="s">
        <v>21</v>
      </c>
      <c r="B148" s="134" t="s">
        <v>129</v>
      </c>
      <c r="C148" s="134" t="s">
        <v>728</v>
      </c>
      <c r="D148" s="134" t="s">
        <v>3</v>
      </c>
      <c r="E148" s="135">
        <v>282</v>
      </c>
      <c r="F148" s="135">
        <v>287</v>
      </c>
    </row>
    <row r="149" spans="1:6" ht="15.75" x14ac:dyDescent="0.25">
      <c r="A149" s="133" t="s">
        <v>30</v>
      </c>
      <c r="B149" s="134" t="s">
        <v>129</v>
      </c>
      <c r="C149" s="134" t="s">
        <v>728</v>
      </c>
      <c r="D149" s="134" t="s">
        <v>31</v>
      </c>
      <c r="E149" s="135">
        <v>146</v>
      </c>
      <c r="F149" s="135">
        <v>146</v>
      </c>
    </row>
    <row r="150" spans="1:6" ht="31.5" x14ac:dyDescent="0.25">
      <c r="A150" s="127" t="s">
        <v>142</v>
      </c>
      <c r="B150" s="128" t="s">
        <v>143</v>
      </c>
      <c r="C150" s="128"/>
      <c r="D150" s="128"/>
      <c r="E150" s="129">
        <v>408967.52299999999</v>
      </c>
      <c r="F150" s="129">
        <v>411011.723</v>
      </c>
    </row>
    <row r="151" spans="1:6" ht="31.5" x14ac:dyDescent="0.25">
      <c r="A151" s="130" t="s">
        <v>144</v>
      </c>
      <c r="B151" s="131" t="s">
        <v>143</v>
      </c>
      <c r="C151" s="131" t="s">
        <v>729</v>
      </c>
      <c r="D151" s="131"/>
      <c r="E151" s="132">
        <v>406384.223</v>
      </c>
      <c r="F151" s="132">
        <v>408583.42300000001</v>
      </c>
    </row>
    <row r="152" spans="1:6" ht="31.5" x14ac:dyDescent="0.25">
      <c r="A152" s="130" t="s">
        <v>145</v>
      </c>
      <c r="B152" s="131" t="s">
        <v>143</v>
      </c>
      <c r="C152" s="131" t="s">
        <v>730</v>
      </c>
      <c r="D152" s="131"/>
      <c r="E152" s="132">
        <v>144300.74799999999</v>
      </c>
      <c r="F152" s="132">
        <v>145611.74799999999</v>
      </c>
    </row>
    <row r="153" spans="1:6" ht="31.5" x14ac:dyDescent="0.25">
      <c r="A153" s="130" t="s">
        <v>146</v>
      </c>
      <c r="B153" s="131" t="s">
        <v>143</v>
      </c>
      <c r="C153" s="131" t="s">
        <v>731</v>
      </c>
      <c r="D153" s="131"/>
      <c r="E153" s="132">
        <v>141495.24799999999</v>
      </c>
      <c r="F153" s="132">
        <v>142806.24799999999</v>
      </c>
    </row>
    <row r="154" spans="1:6" ht="31.5" x14ac:dyDescent="0.25">
      <c r="A154" s="133" t="s">
        <v>91</v>
      </c>
      <c r="B154" s="134" t="s">
        <v>143</v>
      </c>
      <c r="C154" s="134" t="s">
        <v>731</v>
      </c>
      <c r="D154" s="134" t="s">
        <v>92</v>
      </c>
      <c r="E154" s="135">
        <v>58862.508000000002</v>
      </c>
      <c r="F154" s="135">
        <v>58862.508000000002</v>
      </c>
    </row>
    <row r="155" spans="1:6" ht="47.25" x14ac:dyDescent="0.25">
      <c r="A155" s="130" t="s">
        <v>147</v>
      </c>
      <c r="B155" s="131" t="s">
        <v>143</v>
      </c>
      <c r="C155" s="131" t="s">
        <v>732</v>
      </c>
      <c r="D155" s="131"/>
      <c r="E155" s="132">
        <v>82632.740000000005</v>
      </c>
      <c r="F155" s="132">
        <v>83943.74</v>
      </c>
    </row>
    <row r="156" spans="1:6" ht="31.5" x14ac:dyDescent="0.25">
      <c r="A156" s="133" t="s">
        <v>91</v>
      </c>
      <c r="B156" s="134" t="s">
        <v>143</v>
      </c>
      <c r="C156" s="134" t="s">
        <v>732</v>
      </c>
      <c r="D156" s="134" t="s">
        <v>92</v>
      </c>
      <c r="E156" s="135">
        <v>82632.740000000005</v>
      </c>
      <c r="F156" s="135">
        <v>83943.74</v>
      </c>
    </row>
    <row r="157" spans="1:6" ht="63" x14ac:dyDescent="0.25">
      <c r="A157" s="130" t="s">
        <v>148</v>
      </c>
      <c r="B157" s="131" t="s">
        <v>143</v>
      </c>
      <c r="C157" s="131" t="s">
        <v>733</v>
      </c>
      <c r="D157" s="131"/>
      <c r="E157" s="132">
        <v>2805.5</v>
      </c>
      <c r="F157" s="132">
        <v>2805.5</v>
      </c>
    </row>
    <row r="158" spans="1:6" ht="63" x14ac:dyDescent="0.25">
      <c r="A158" s="130" t="s">
        <v>148</v>
      </c>
      <c r="B158" s="131" t="s">
        <v>143</v>
      </c>
      <c r="C158" s="131" t="s">
        <v>734</v>
      </c>
      <c r="D158" s="131"/>
      <c r="E158" s="132">
        <v>2805.5</v>
      </c>
      <c r="F158" s="132">
        <v>2805.5</v>
      </c>
    </row>
    <row r="159" spans="1:6" ht="31.5" x14ac:dyDescent="0.25">
      <c r="A159" s="133" t="s">
        <v>91</v>
      </c>
      <c r="B159" s="134" t="s">
        <v>143</v>
      </c>
      <c r="C159" s="134" t="s">
        <v>734</v>
      </c>
      <c r="D159" s="134" t="s">
        <v>92</v>
      </c>
      <c r="E159" s="135">
        <v>2805.5</v>
      </c>
      <c r="F159" s="135">
        <v>2805.5</v>
      </c>
    </row>
    <row r="160" spans="1:6" ht="31.5" x14ac:dyDescent="0.25">
      <c r="A160" s="130" t="s">
        <v>150</v>
      </c>
      <c r="B160" s="131" t="s">
        <v>143</v>
      </c>
      <c r="C160" s="131" t="s">
        <v>737</v>
      </c>
      <c r="D160" s="131"/>
      <c r="E160" s="132">
        <v>218130.81400000001</v>
      </c>
      <c r="F160" s="132">
        <v>219002.014</v>
      </c>
    </row>
    <row r="161" spans="1:6" ht="31.5" x14ac:dyDescent="0.25">
      <c r="A161" s="130" t="s">
        <v>151</v>
      </c>
      <c r="B161" s="131" t="s">
        <v>143</v>
      </c>
      <c r="C161" s="131" t="s">
        <v>738</v>
      </c>
      <c r="D161" s="131"/>
      <c r="E161" s="132">
        <v>209532.31400000001</v>
      </c>
      <c r="F161" s="132">
        <v>210403.514</v>
      </c>
    </row>
    <row r="162" spans="1:6" ht="31.5" x14ac:dyDescent="0.25">
      <c r="A162" s="133" t="s">
        <v>91</v>
      </c>
      <c r="B162" s="134" t="s">
        <v>143</v>
      </c>
      <c r="C162" s="134" t="s">
        <v>738</v>
      </c>
      <c r="D162" s="134" t="s">
        <v>92</v>
      </c>
      <c r="E162" s="135">
        <v>40952.053999999996</v>
      </c>
      <c r="F162" s="135">
        <v>40952.053999999996</v>
      </c>
    </row>
    <row r="163" spans="1:6" ht="47.25" x14ac:dyDescent="0.25">
      <c r="A163" s="130" t="s">
        <v>147</v>
      </c>
      <c r="B163" s="131" t="s">
        <v>143</v>
      </c>
      <c r="C163" s="131" t="s">
        <v>739</v>
      </c>
      <c r="D163" s="131"/>
      <c r="E163" s="132">
        <v>168580.26</v>
      </c>
      <c r="F163" s="132">
        <v>169451.46</v>
      </c>
    </row>
    <row r="164" spans="1:6" ht="31.5" x14ac:dyDescent="0.25">
      <c r="A164" s="133" t="s">
        <v>91</v>
      </c>
      <c r="B164" s="134" t="s">
        <v>143</v>
      </c>
      <c r="C164" s="134" t="s">
        <v>739</v>
      </c>
      <c r="D164" s="134" t="s">
        <v>92</v>
      </c>
      <c r="E164" s="135">
        <v>168580.26</v>
      </c>
      <c r="F164" s="135">
        <v>169451.46</v>
      </c>
    </row>
    <row r="165" spans="1:6" ht="63" x14ac:dyDescent="0.25">
      <c r="A165" s="130" t="s">
        <v>148</v>
      </c>
      <c r="B165" s="131" t="s">
        <v>143</v>
      </c>
      <c r="C165" s="131" t="s">
        <v>740</v>
      </c>
      <c r="D165" s="131"/>
      <c r="E165" s="132">
        <v>380</v>
      </c>
      <c r="F165" s="132">
        <v>380</v>
      </c>
    </row>
    <row r="166" spans="1:6" ht="63" x14ac:dyDescent="0.25">
      <c r="A166" s="130" t="s">
        <v>148</v>
      </c>
      <c r="B166" s="131" t="s">
        <v>143</v>
      </c>
      <c r="C166" s="131" t="s">
        <v>741</v>
      </c>
      <c r="D166" s="131"/>
      <c r="E166" s="132">
        <v>380</v>
      </c>
      <c r="F166" s="132">
        <v>380</v>
      </c>
    </row>
    <row r="167" spans="1:6" ht="31.5" x14ac:dyDescent="0.25">
      <c r="A167" s="133" t="s">
        <v>91</v>
      </c>
      <c r="B167" s="134" t="s">
        <v>143</v>
      </c>
      <c r="C167" s="134" t="s">
        <v>741</v>
      </c>
      <c r="D167" s="134" t="s">
        <v>92</v>
      </c>
      <c r="E167" s="135">
        <v>380</v>
      </c>
      <c r="F167" s="135">
        <v>380</v>
      </c>
    </row>
    <row r="168" spans="1:6" ht="47.25" x14ac:dyDescent="0.25">
      <c r="A168" s="130" t="s">
        <v>152</v>
      </c>
      <c r="B168" s="131" t="s">
        <v>143</v>
      </c>
      <c r="C168" s="131" t="s">
        <v>745</v>
      </c>
      <c r="D168" s="131"/>
      <c r="E168" s="132">
        <v>8218.5</v>
      </c>
      <c r="F168" s="132">
        <v>8218.5</v>
      </c>
    </row>
    <row r="169" spans="1:6" ht="47.25" x14ac:dyDescent="0.25">
      <c r="A169" s="130" t="s">
        <v>152</v>
      </c>
      <c r="B169" s="131" t="s">
        <v>143</v>
      </c>
      <c r="C169" s="131" t="s">
        <v>746</v>
      </c>
      <c r="D169" s="131"/>
      <c r="E169" s="132">
        <v>8218.5</v>
      </c>
      <c r="F169" s="132">
        <v>8218.5</v>
      </c>
    </row>
    <row r="170" spans="1:6" ht="31.5" x14ac:dyDescent="0.25">
      <c r="A170" s="133" t="s">
        <v>91</v>
      </c>
      <c r="B170" s="134" t="s">
        <v>143</v>
      </c>
      <c r="C170" s="134" t="s">
        <v>746</v>
      </c>
      <c r="D170" s="134" t="s">
        <v>92</v>
      </c>
      <c r="E170" s="135">
        <v>8218.5</v>
      </c>
      <c r="F170" s="135">
        <v>8218.5</v>
      </c>
    </row>
    <row r="171" spans="1:6" ht="15.75" x14ac:dyDescent="0.25">
      <c r="A171" s="130" t="s">
        <v>153</v>
      </c>
      <c r="B171" s="131" t="s">
        <v>143</v>
      </c>
      <c r="C171" s="131" t="s">
        <v>749</v>
      </c>
      <c r="D171" s="131"/>
      <c r="E171" s="132">
        <v>22213.534</v>
      </c>
      <c r="F171" s="132">
        <v>22213.534</v>
      </c>
    </row>
    <row r="172" spans="1:6" ht="31.5" x14ac:dyDescent="0.25">
      <c r="A172" s="130" t="s">
        <v>146</v>
      </c>
      <c r="B172" s="131" t="s">
        <v>143</v>
      </c>
      <c r="C172" s="131" t="s">
        <v>754</v>
      </c>
      <c r="D172" s="131"/>
      <c r="E172" s="132">
        <v>22213.534</v>
      </c>
      <c r="F172" s="132">
        <v>22213.534</v>
      </c>
    </row>
    <row r="173" spans="1:6" ht="31.5" x14ac:dyDescent="0.25">
      <c r="A173" s="133" t="s">
        <v>91</v>
      </c>
      <c r="B173" s="134" t="s">
        <v>143</v>
      </c>
      <c r="C173" s="134" t="s">
        <v>754</v>
      </c>
      <c r="D173" s="134" t="s">
        <v>92</v>
      </c>
      <c r="E173" s="135">
        <v>22213.534</v>
      </c>
      <c r="F173" s="135">
        <v>22213.534</v>
      </c>
    </row>
    <row r="174" spans="1:6" ht="31.5" x14ac:dyDescent="0.25">
      <c r="A174" s="130" t="s">
        <v>158</v>
      </c>
      <c r="B174" s="131" t="s">
        <v>143</v>
      </c>
      <c r="C174" s="131" t="s">
        <v>757</v>
      </c>
      <c r="D174" s="131"/>
      <c r="E174" s="132">
        <v>1143.5</v>
      </c>
      <c r="F174" s="132">
        <v>1143.5</v>
      </c>
    </row>
    <row r="175" spans="1:6" ht="15.75" x14ac:dyDescent="0.25">
      <c r="A175" s="130" t="s">
        <v>159</v>
      </c>
      <c r="B175" s="131" t="s">
        <v>143</v>
      </c>
      <c r="C175" s="131" t="s">
        <v>758</v>
      </c>
      <c r="D175" s="131"/>
      <c r="E175" s="132">
        <v>1143.5</v>
      </c>
      <c r="F175" s="132">
        <v>1143.5</v>
      </c>
    </row>
    <row r="176" spans="1:6" ht="15.75" x14ac:dyDescent="0.25">
      <c r="A176" s="130" t="s">
        <v>759</v>
      </c>
      <c r="B176" s="131" t="s">
        <v>143</v>
      </c>
      <c r="C176" s="131" t="s">
        <v>760</v>
      </c>
      <c r="D176" s="131"/>
      <c r="E176" s="132">
        <v>1143.5</v>
      </c>
      <c r="F176" s="132">
        <v>1143.5</v>
      </c>
    </row>
    <row r="177" spans="1:6" ht="31.5" x14ac:dyDescent="0.25">
      <c r="A177" s="133" t="s">
        <v>91</v>
      </c>
      <c r="B177" s="134" t="s">
        <v>143</v>
      </c>
      <c r="C177" s="134" t="s">
        <v>760</v>
      </c>
      <c r="D177" s="134" t="s">
        <v>92</v>
      </c>
      <c r="E177" s="135">
        <v>1143.5</v>
      </c>
      <c r="F177" s="135">
        <v>1143.5</v>
      </c>
    </row>
    <row r="178" spans="1:6" ht="31.5" x14ac:dyDescent="0.25">
      <c r="A178" s="130" t="s">
        <v>161</v>
      </c>
      <c r="B178" s="131" t="s">
        <v>143</v>
      </c>
      <c r="C178" s="131" t="s">
        <v>762</v>
      </c>
      <c r="D178" s="131"/>
      <c r="E178" s="132">
        <v>20595.627</v>
      </c>
      <c r="F178" s="132">
        <v>20612.627</v>
      </c>
    </row>
    <row r="179" spans="1:6" ht="31.5" x14ac:dyDescent="0.25">
      <c r="A179" s="130" t="s">
        <v>162</v>
      </c>
      <c r="B179" s="131" t="s">
        <v>143</v>
      </c>
      <c r="C179" s="131" t="s">
        <v>763</v>
      </c>
      <c r="D179" s="131"/>
      <c r="E179" s="132">
        <v>20595.627</v>
      </c>
      <c r="F179" s="132">
        <v>20612.627</v>
      </c>
    </row>
    <row r="180" spans="1:6" ht="47.25" x14ac:dyDescent="0.25">
      <c r="A180" s="133" t="s">
        <v>18</v>
      </c>
      <c r="B180" s="134" t="s">
        <v>143</v>
      </c>
      <c r="C180" s="134" t="s">
        <v>763</v>
      </c>
      <c r="D180" s="134" t="s">
        <v>19</v>
      </c>
      <c r="E180" s="135">
        <v>16616.627</v>
      </c>
      <c r="F180" s="135">
        <v>16636.627</v>
      </c>
    </row>
    <row r="181" spans="1:6" ht="31.5" x14ac:dyDescent="0.25">
      <c r="A181" s="133" t="s">
        <v>21</v>
      </c>
      <c r="B181" s="134" t="s">
        <v>143</v>
      </c>
      <c r="C181" s="134" t="s">
        <v>763</v>
      </c>
      <c r="D181" s="134" t="s">
        <v>3</v>
      </c>
      <c r="E181" s="135">
        <v>3934</v>
      </c>
      <c r="F181" s="135">
        <v>3934</v>
      </c>
    </row>
    <row r="182" spans="1:6" ht="15.75" x14ac:dyDescent="0.25">
      <c r="A182" s="133" t="s">
        <v>30</v>
      </c>
      <c r="B182" s="134" t="s">
        <v>143</v>
      </c>
      <c r="C182" s="134" t="s">
        <v>763</v>
      </c>
      <c r="D182" s="134" t="s">
        <v>31</v>
      </c>
      <c r="E182" s="135">
        <v>45</v>
      </c>
      <c r="F182" s="135">
        <v>42</v>
      </c>
    </row>
    <row r="183" spans="1:6" ht="31.5" x14ac:dyDescent="0.25">
      <c r="A183" s="130" t="s">
        <v>76</v>
      </c>
      <c r="B183" s="131" t="s">
        <v>143</v>
      </c>
      <c r="C183" s="131" t="s">
        <v>651</v>
      </c>
      <c r="D183" s="131"/>
      <c r="E183" s="132">
        <v>2542</v>
      </c>
      <c r="F183" s="132">
        <v>2387</v>
      </c>
    </row>
    <row r="184" spans="1:6" ht="15.75" x14ac:dyDescent="0.25">
      <c r="A184" s="130" t="s">
        <v>163</v>
      </c>
      <c r="B184" s="131" t="s">
        <v>143</v>
      </c>
      <c r="C184" s="131" t="s">
        <v>764</v>
      </c>
      <c r="D184" s="131"/>
      <c r="E184" s="132">
        <v>2387</v>
      </c>
      <c r="F184" s="132">
        <v>2387</v>
      </c>
    </row>
    <row r="185" spans="1:6" ht="63" x14ac:dyDescent="0.25">
      <c r="A185" s="130" t="s">
        <v>164</v>
      </c>
      <c r="B185" s="131" t="s">
        <v>143</v>
      </c>
      <c r="C185" s="131" t="s">
        <v>765</v>
      </c>
      <c r="D185" s="131"/>
      <c r="E185" s="132">
        <v>2387</v>
      </c>
      <c r="F185" s="132">
        <v>2387</v>
      </c>
    </row>
    <row r="186" spans="1:6" ht="15.75" x14ac:dyDescent="0.25">
      <c r="A186" s="133" t="s">
        <v>58</v>
      </c>
      <c r="B186" s="134" t="s">
        <v>143</v>
      </c>
      <c r="C186" s="134" t="s">
        <v>765</v>
      </c>
      <c r="D186" s="134" t="s">
        <v>4</v>
      </c>
      <c r="E186" s="135">
        <v>2387</v>
      </c>
      <c r="F186" s="135">
        <v>2387</v>
      </c>
    </row>
    <row r="187" spans="1:6" ht="15.75" x14ac:dyDescent="0.25">
      <c r="A187" s="130" t="s">
        <v>165</v>
      </c>
      <c r="B187" s="131" t="s">
        <v>143</v>
      </c>
      <c r="C187" s="131" t="s">
        <v>766</v>
      </c>
      <c r="D187" s="131"/>
      <c r="E187" s="132">
        <v>155</v>
      </c>
      <c r="F187" s="132"/>
    </row>
    <row r="188" spans="1:6" ht="15.75" x14ac:dyDescent="0.25">
      <c r="A188" s="130" t="s">
        <v>166</v>
      </c>
      <c r="B188" s="131" t="s">
        <v>143</v>
      </c>
      <c r="C188" s="131" t="s">
        <v>767</v>
      </c>
      <c r="D188" s="131"/>
      <c r="E188" s="132">
        <v>155</v>
      </c>
      <c r="F188" s="132"/>
    </row>
    <row r="189" spans="1:6" ht="31.5" x14ac:dyDescent="0.25">
      <c r="A189" s="133" t="s">
        <v>91</v>
      </c>
      <c r="B189" s="134" t="s">
        <v>143</v>
      </c>
      <c r="C189" s="134" t="s">
        <v>767</v>
      </c>
      <c r="D189" s="134" t="s">
        <v>92</v>
      </c>
      <c r="E189" s="135">
        <v>155</v>
      </c>
      <c r="F189" s="135"/>
    </row>
    <row r="190" spans="1:6" ht="15.75" x14ac:dyDescent="0.25">
      <c r="A190" s="130" t="s">
        <v>15</v>
      </c>
      <c r="B190" s="131" t="s">
        <v>143</v>
      </c>
      <c r="C190" s="131" t="s">
        <v>584</v>
      </c>
      <c r="D190" s="131"/>
      <c r="E190" s="132">
        <v>41.3</v>
      </c>
      <c r="F190" s="132">
        <v>41.3</v>
      </c>
    </row>
    <row r="191" spans="1:6" ht="15.75" x14ac:dyDescent="0.25">
      <c r="A191" s="130" t="s">
        <v>16</v>
      </c>
      <c r="B191" s="131" t="s">
        <v>143</v>
      </c>
      <c r="C191" s="131" t="s">
        <v>585</v>
      </c>
      <c r="D191" s="131"/>
      <c r="E191" s="132">
        <v>41.3</v>
      </c>
      <c r="F191" s="132">
        <v>41.3</v>
      </c>
    </row>
    <row r="192" spans="1:6" ht="63" x14ac:dyDescent="0.25">
      <c r="A192" s="130" t="s">
        <v>95</v>
      </c>
      <c r="B192" s="131" t="s">
        <v>143</v>
      </c>
      <c r="C192" s="131" t="s">
        <v>671</v>
      </c>
      <c r="D192" s="131"/>
      <c r="E192" s="132">
        <v>41.3</v>
      </c>
      <c r="F192" s="132">
        <v>41.3</v>
      </c>
    </row>
    <row r="193" spans="1:6" ht="47.25" x14ac:dyDescent="0.25">
      <c r="A193" s="133" t="s">
        <v>18</v>
      </c>
      <c r="B193" s="134" t="s">
        <v>143</v>
      </c>
      <c r="C193" s="134" t="s">
        <v>671</v>
      </c>
      <c r="D193" s="134" t="s">
        <v>19</v>
      </c>
      <c r="E193" s="135">
        <v>31.126000000000001</v>
      </c>
      <c r="F193" s="135">
        <v>31.126000000000001</v>
      </c>
    </row>
    <row r="194" spans="1:6" ht="31.5" x14ac:dyDescent="0.25">
      <c r="A194" s="133" t="s">
        <v>21</v>
      </c>
      <c r="B194" s="134" t="s">
        <v>143</v>
      </c>
      <c r="C194" s="134" t="s">
        <v>671</v>
      </c>
      <c r="D194" s="134" t="s">
        <v>3</v>
      </c>
      <c r="E194" s="135">
        <v>10.173999999999999</v>
      </c>
      <c r="F194" s="135">
        <v>10.173999999999999</v>
      </c>
    </row>
    <row r="195" spans="1:6" ht="31.5" x14ac:dyDescent="0.25">
      <c r="A195" s="127" t="s">
        <v>167</v>
      </c>
      <c r="B195" s="128" t="s">
        <v>168</v>
      </c>
      <c r="C195" s="128"/>
      <c r="D195" s="128"/>
      <c r="E195" s="129">
        <v>49017.188000000002</v>
      </c>
      <c r="F195" s="129">
        <v>58602.188000000002</v>
      </c>
    </row>
    <row r="196" spans="1:6" ht="31.5" x14ac:dyDescent="0.25">
      <c r="A196" s="130" t="s">
        <v>66</v>
      </c>
      <c r="B196" s="131" t="s">
        <v>168</v>
      </c>
      <c r="C196" s="131" t="s">
        <v>641</v>
      </c>
      <c r="D196" s="131"/>
      <c r="E196" s="132">
        <v>38906.548000000003</v>
      </c>
      <c r="F196" s="132">
        <v>39091.548000000003</v>
      </c>
    </row>
    <row r="197" spans="1:6" ht="15.75" x14ac:dyDescent="0.25">
      <c r="A197" s="130" t="s">
        <v>169</v>
      </c>
      <c r="B197" s="131" t="s">
        <v>168</v>
      </c>
      <c r="C197" s="131" t="s">
        <v>769</v>
      </c>
      <c r="D197" s="131"/>
      <c r="E197" s="132">
        <v>38906.548000000003</v>
      </c>
      <c r="F197" s="132">
        <v>39091.548000000003</v>
      </c>
    </row>
    <row r="198" spans="1:6" ht="31.5" x14ac:dyDescent="0.25">
      <c r="A198" s="130" t="s">
        <v>170</v>
      </c>
      <c r="B198" s="131" t="s">
        <v>168</v>
      </c>
      <c r="C198" s="131" t="s">
        <v>770</v>
      </c>
      <c r="D198" s="131"/>
      <c r="E198" s="132">
        <v>580.6</v>
      </c>
      <c r="F198" s="132">
        <v>568.6</v>
      </c>
    </row>
    <row r="199" spans="1:6" ht="31.5" x14ac:dyDescent="0.25">
      <c r="A199" s="130" t="s">
        <v>170</v>
      </c>
      <c r="B199" s="131" t="s">
        <v>168</v>
      </c>
      <c r="C199" s="131" t="s">
        <v>771</v>
      </c>
      <c r="D199" s="131"/>
      <c r="E199" s="132">
        <v>580.6</v>
      </c>
      <c r="F199" s="132">
        <v>568.6</v>
      </c>
    </row>
    <row r="200" spans="1:6" ht="15.75" x14ac:dyDescent="0.25">
      <c r="A200" s="133" t="s">
        <v>35</v>
      </c>
      <c r="B200" s="134" t="s">
        <v>168</v>
      </c>
      <c r="C200" s="134" t="s">
        <v>771</v>
      </c>
      <c r="D200" s="134" t="s">
        <v>36</v>
      </c>
      <c r="E200" s="135">
        <v>580.6</v>
      </c>
      <c r="F200" s="135">
        <v>568.6</v>
      </c>
    </row>
    <row r="201" spans="1:6" ht="15.75" x14ac:dyDescent="0.25">
      <c r="A201" s="130" t="s">
        <v>171</v>
      </c>
      <c r="B201" s="131" t="s">
        <v>168</v>
      </c>
      <c r="C201" s="131" t="s">
        <v>772</v>
      </c>
      <c r="D201" s="131"/>
      <c r="E201" s="132">
        <v>23964</v>
      </c>
      <c r="F201" s="132">
        <v>23959</v>
      </c>
    </row>
    <row r="202" spans="1:6" ht="15.75" x14ac:dyDescent="0.25">
      <c r="A202" s="133" t="s">
        <v>35</v>
      </c>
      <c r="B202" s="134" t="s">
        <v>168</v>
      </c>
      <c r="C202" s="134" t="s">
        <v>772</v>
      </c>
      <c r="D202" s="134" t="s">
        <v>36</v>
      </c>
      <c r="E202" s="135">
        <v>23964</v>
      </c>
      <c r="F202" s="135">
        <v>23959</v>
      </c>
    </row>
    <row r="203" spans="1:6" ht="15.75" x14ac:dyDescent="0.25">
      <c r="A203" s="130" t="s">
        <v>172</v>
      </c>
      <c r="B203" s="131" t="s">
        <v>168</v>
      </c>
      <c r="C203" s="131" t="s">
        <v>773</v>
      </c>
      <c r="D203" s="131"/>
      <c r="E203" s="132">
        <v>11757.948</v>
      </c>
      <c r="F203" s="132">
        <v>11717.948</v>
      </c>
    </row>
    <row r="204" spans="1:6" ht="47.25" x14ac:dyDescent="0.25">
      <c r="A204" s="133" t="s">
        <v>18</v>
      </c>
      <c r="B204" s="134" t="s">
        <v>168</v>
      </c>
      <c r="C204" s="134" t="s">
        <v>773</v>
      </c>
      <c r="D204" s="134" t="s">
        <v>19</v>
      </c>
      <c r="E204" s="135">
        <v>11145.362999999999</v>
      </c>
      <c r="F204" s="135">
        <v>11145.362999999999</v>
      </c>
    </row>
    <row r="205" spans="1:6" ht="31.5" x14ac:dyDescent="0.25">
      <c r="A205" s="133" t="s">
        <v>21</v>
      </c>
      <c r="B205" s="134" t="s">
        <v>168</v>
      </c>
      <c r="C205" s="134" t="s">
        <v>773</v>
      </c>
      <c r="D205" s="134" t="s">
        <v>3</v>
      </c>
      <c r="E205" s="135">
        <v>591.34199999999998</v>
      </c>
      <c r="F205" s="135">
        <v>551.34199999999998</v>
      </c>
    </row>
    <row r="206" spans="1:6" ht="15.75" x14ac:dyDescent="0.25">
      <c r="A206" s="133" t="s">
        <v>30</v>
      </c>
      <c r="B206" s="134" t="s">
        <v>168</v>
      </c>
      <c r="C206" s="134" t="s">
        <v>773</v>
      </c>
      <c r="D206" s="134" t="s">
        <v>31</v>
      </c>
      <c r="E206" s="135">
        <v>2.23</v>
      </c>
      <c r="F206" s="135">
        <v>2.23</v>
      </c>
    </row>
    <row r="207" spans="1:6" ht="31.5" x14ac:dyDescent="0.25">
      <c r="A207" s="130" t="s">
        <v>20</v>
      </c>
      <c r="B207" s="131" t="s">
        <v>168</v>
      </c>
      <c r="C207" s="131" t="s">
        <v>774</v>
      </c>
      <c r="D207" s="131"/>
      <c r="E207" s="132">
        <v>19.013000000000002</v>
      </c>
      <c r="F207" s="132">
        <v>19.013000000000002</v>
      </c>
    </row>
    <row r="208" spans="1:6" ht="31.5" x14ac:dyDescent="0.25">
      <c r="A208" s="133" t="s">
        <v>21</v>
      </c>
      <c r="B208" s="134" t="s">
        <v>168</v>
      </c>
      <c r="C208" s="134" t="s">
        <v>774</v>
      </c>
      <c r="D208" s="134" t="s">
        <v>3</v>
      </c>
      <c r="E208" s="135">
        <v>19.013000000000002</v>
      </c>
      <c r="F208" s="135">
        <v>19.013000000000002</v>
      </c>
    </row>
    <row r="209" spans="1:6" ht="31.5" x14ac:dyDescent="0.25">
      <c r="A209" s="130" t="s">
        <v>173</v>
      </c>
      <c r="B209" s="131" t="s">
        <v>168</v>
      </c>
      <c r="C209" s="131" t="s">
        <v>775</v>
      </c>
      <c r="D209" s="131"/>
      <c r="E209" s="132">
        <v>2604</v>
      </c>
      <c r="F209" s="132">
        <v>2846</v>
      </c>
    </row>
    <row r="210" spans="1:6" ht="15.75" x14ac:dyDescent="0.25">
      <c r="A210" s="133" t="s">
        <v>35</v>
      </c>
      <c r="B210" s="134" t="s">
        <v>168</v>
      </c>
      <c r="C210" s="134" t="s">
        <v>775</v>
      </c>
      <c r="D210" s="134" t="s">
        <v>36</v>
      </c>
      <c r="E210" s="135">
        <v>2604</v>
      </c>
      <c r="F210" s="135">
        <v>2846</v>
      </c>
    </row>
    <row r="211" spans="1:6" ht="15.75" x14ac:dyDescent="0.25">
      <c r="A211" s="130" t="s">
        <v>15</v>
      </c>
      <c r="B211" s="131" t="s">
        <v>168</v>
      </c>
      <c r="C211" s="131" t="s">
        <v>584</v>
      </c>
      <c r="D211" s="131"/>
      <c r="E211" s="132">
        <v>10110.64</v>
      </c>
      <c r="F211" s="132">
        <v>19510.64</v>
      </c>
    </row>
    <row r="212" spans="1:6" ht="15.75" x14ac:dyDescent="0.25">
      <c r="A212" s="130" t="s">
        <v>16</v>
      </c>
      <c r="B212" s="131" t="s">
        <v>168</v>
      </c>
      <c r="C212" s="131" t="s">
        <v>585</v>
      </c>
      <c r="D212" s="131"/>
      <c r="E212" s="132">
        <v>10110.64</v>
      </c>
      <c r="F212" s="132">
        <v>19510.64</v>
      </c>
    </row>
    <row r="213" spans="1:6" ht="31.5" x14ac:dyDescent="0.25">
      <c r="A213" s="130" t="s">
        <v>174</v>
      </c>
      <c r="B213" s="131" t="s">
        <v>168</v>
      </c>
      <c r="C213" s="131" t="s">
        <v>776</v>
      </c>
      <c r="D213" s="131"/>
      <c r="E213" s="132">
        <v>1281.9000000000001</v>
      </c>
      <c r="F213" s="132">
        <v>1281.9000000000001</v>
      </c>
    </row>
    <row r="214" spans="1:6" ht="15.75" x14ac:dyDescent="0.25">
      <c r="A214" s="133" t="s">
        <v>35</v>
      </c>
      <c r="B214" s="134" t="s">
        <v>168</v>
      </c>
      <c r="C214" s="134" t="s">
        <v>776</v>
      </c>
      <c r="D214" s="134" t="s">
        <v>36</v>
      </c>
      <c r="E214" s="135">
        <v>1281.9000000000001</v>
      </c>
      <c r="F214" s="135">
        <v>1281.9000000000001</v>
      </c>
    </row>
    <row r="215" spans="1:6" ht="31.5" x14ac:dyDescent="0.25">
      <c r="A215" s="130" t="s">
        <v>175</v>
      </c>
      <c r="B215" s="131" t="s">
        <v>168</v>
      </c>
      <c r="C215" s="131" t="s">
        <v>777</v>
      </c>
      <c r="D215" s="131"/>
      <c r="E215" s="132">
        <v>50.7</v>
      </c>
      <c r="F215" s="132">
        <v>50.7</v>
      </c>
    </row>
    <row r="216" spans="1:6" ht="15.75" x14ac:dyDescent="0.25">
      <c r="A216" s="133" t="s">
        <v>35</v>
      </c>
      <c r="B216" s="134" t="s">
        <v>168</v>
      </c>
      <c r="C216" s="134" t="s">
        <v>777</v>
      </c>
      <c r="D216" s="134" t="s">
        <v>36</v>
      </c>
      <c r="E216" s="135">
        <v>50.7</v>
      </c>
      <c r="F216" s="135">
        <v>50.7</v>
      </c>
    </row>
    <row r="217" spans="1:6" ht="78.75" x14ac:dyDescent="0.25">
      <c r="A217" s="136" t="s">
        <v>176</v>
      </c>
      <c r="B217" s="131" t="s">
        <v>168</v>
      </c>
      <c r="C217" s="131" t="s">
        <v>778</v>
      </c>
      <c r="D217" s="131"/>
      <c r="E217" s="132">
        <v>2.5</v>
      </c>
      <c r="F217" s="132">
        <v>2.5</v>
      </c>
    </row>
    <row r="218" spans="1:6" ht="31.5" x14ac:dyDescent="0.25">
      <c r="A218" s="133" t="s">
        <v>21</v>
      </c>
      <c r="B218" s="134" t="s">
        <v>168</v>
      </c>
      <c r="C218" s="134" t="s">
        <v>778</v>
      </c>
      <c r="D218" s="134" t="s">
        <v>3</v>
      </c>
      <c r="E218" s="135">
        <v>2.5</v>
      </c>
      <c r="F218" s="135">
        <v>2.5</v>
      </c>
    </row>
    <row r="219" spans="1:6" ht="141.75" x14ac:dyDescent="0.25">
      <c r="A219" s="136" t="s">
        <v>177</v>
      </c>
      <c r="B219" s="131" t="s">
        <v>168</v>
      </c>
      <c r="C219" s="131" t="s">
        <v>779</v>
      </c>
      <c r="D219" s="131"/>
      <c r="E219" s="132">
        <v>4</v>
      </c>
      <c r="F219" s="132">
        <v>4</v>
      </c>
    </row>
    <row r="220" spans="1:6" ht="31.5" x14ac:dyDescent="0.25">
      <c r="A220" s="133" t="s">
        <v>21</v>
      </c>
      <c r="B220" s="134" t="s">
        <v>168</v>
      </c>
      <c r="C220" s="134" t="s">
        <v>779</v>
      </c>
      <c r="D220" s="134" t="s">
        <v>3</v>
      </c>
      <c r="E220" s="135">
        <v>4</v>
      </c>
      <c r="F220" s="135">
        <v>4</v>
      </c>
    </row>
    <row r="221" spans="1:6" ht="94.5" x14ac:dyDescent="0.25">
      <c r="A221" s="136" t="s">
        <v>98</v>
      </c>
      <c r="B221" s="131" t="s">
        <v>168</v>
      </c>
      <c r="C221" s="131" t="s">
        <v>674</v>
      </c>
      <c r="D221" s="131"/>
      <c r="E221" s="132">
        <v>162.54</v>
      </c>
      <c r="F221" s="132">
        <v>162.54</v>
      </c>
    </row>
    <row r="222" spans="1:6" ht="15.75" x14ac:dyDescent="0.25">
      <c r="A222" s="133" t="s">
        <v>35</v>
      </c>
      <c r="B222" s="134" t="s">
        <v>168</v>
      </c>
      <c r="C222" s="134" t="s">
        <v>674</v>
      </c>
      <c r="D222" s="134" t="s">
        <v>36</v>
      </c>
      <c r="E222" s="135">
        <v>162.54</v>
      </c>
      <c r="F222" s="135">
        <v>162.54</v>
      </c>
    </row>
    <row r="223" spans="1:6" ht="94.5" x14ac:dyDescent="0.25">
      <c r="A223" s="136" t="s">
        <v>178</v>
      </c>
      <c r="B223" s="131" t="s">
        <v>168</v>
      </c>
      <c r="C223" s="131" t="s">
        <v>780</v>
      </c>
      <c r="D223" s="131"/>
      <c r="E223" s="132">
        <v>9</v>
      </c>
      <c r="F223" s="132">
        <v>9</v>
      </c>
    </row>
    <row r="224" spans="1:6" ht="31.5" x14ac:dyDescent="0.25">
      <c r="A224" s="133" t="s">
        <v>21</v>
      </c>
      <c r="B224" s="134" t="s">
        <v>168</v>
      </c>
      <c r="C224" s="134" t="s">
        <v>780</v>
      </c>
      <c r="D224" s="134" t="s">
        <v>3</v>
      </c>
      <c r="E224" s="135">
        <v>9</v>
      </c>
      <c r="F224" s="135">
        <v>9</v>
      </c>
    </row>
    <row r="225" spans="1:6" ht="15.75" x14ac:dyDescent="0.25">
      <c r="A225" s="130" t="s">
        <v>181</v>
      </c>
      <c r="B225" s="131" t="s">
        <v>168</v>
      </c>
      <c r="C225" s="131" t="s">
        <v>781</v>
      </c>
      <c r="D225" s="131"/>
      <c r="E225" s="132">
        <v>8600</v>
      </c>
      <c r="F225" s="132">
        <v>18000</v>
      </c>
    </row>
    <row r="226" spans="1:6" ht="15.75" x14ac:dyDescent="0.25">
      <c r="A226" s="133" t="s">
        <v>2</v>
      </c>
      <c r="B226" s="134" t="s">
        <v>168</v>
      </c>
      <c r="C226" s="134" t="s">
        <v>781</v>
      </c>
      <c r="D226" s="134" t="s">
        <v>1</v>
      </c>
      <c r="E226" s="135">
        <v>8600</v>
      </c>
      <c r="F226" s="135">
        <v>18000</v>
      </c>
    </row>
  </sheetData>
  <autoFilter ref="A17:F228"/>
  <mergeCells count="8">
    <mergeCell ref="A12:F12"/>
    <mergeCell ref="E14:F14"/>
    <mergeCell ref="F15:F16"/>
    <mergeCell ref="A15:A16"/>
    <mergeCell ref="B15:B16"/>
    <mergeCell ref="C15:C16"/>
    <mergeCell ref="D15:D16"/>
    <mergeCell ref="E15:E16"/>
  </mergeCells>
  <pageMargins left="0.70866141732283472" right="0.70866141732283472" top="0.74803149606299213" bottom="0.74803149606299213" header="0.31496062992125984" footer="0.31496062992125984"/>
  <pageSetup paperSize="9" scale="58" fitToHeight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72"/>
  <sheetViews>
    <sheetView workbookViewId="0">
      <selection activeCell="H15" sqref="H15"/>
    </sheetView>
  </sheetViews>
  <sheetFormatPr defaultRowHeight="15" x14ac:dyDescent="0.25"/>
  <cols>
    <col min="1" max="1" width="102.140625" customWidth="1"/>
    <col min="2" max="2" width="16.7109375" customWidth="1"/>
    <col min="3" max="3" width="12.7109375" customWidth="1"/>
    <col min="4" max="4" width="18.7109375" customWidth="1"/>
  </cols>
  <sheetData>
    <row r="1" spans="1:5" ht="18.75" x14ac:dyDescent="0.3">
      <c r="D1" s="8" t="s">
        <v>186</v>
      </c>
      <c r="E1" s="7"/>
    </row>
    <row r="2" spans="1:5" ht="18.75" x14ac:dyDescent="0.3">
      <c r="D2" s="8" t="s">
        <v>6</v>
      </c>
      <c r="E2" s="7"/>
    </row>
    <row r="3" spans="1:5" ht="18.75" x14ac:dyDescent="0.3">
      <c r="D3" s="8" t="s">
        <v>5</v>
      </c>
      <c r="E3" s="7"/>
    </row>
    <row r="4" spans="1:5" ht="18.75" x14ac:dyDescent="0.3">
      <c r="D4" s="8" t="s">
        <v>785</v>
      </c>
      <c r="E4" s="7"/>
    </row>
    <row r="7" spans="1:5" s="7" customFormat="1" ht="18.75" x14ac:dyDescent="0.3">
      <c r="B7" s="8"/>
      <c r="C7" s="8"/>
      <c r="D7" s="8" t="s">
        <v>186</v>
      </c>
    </row>
    <row r="8" spans="1:5" s="7" customFormat="1" ht="18.75" x14ac:dyDescent="0.3">
      <c r="B8" s="8"/>
      <c r="C8" s="8"/>
      <c r="D8" s="8" t="s">
        <v>6</v>
      </c>
    </row>
    <row r="9" spans="1:5" s="7" customFormat="1" ht="18.75" x14ac:dyDescent="0.3">
      <c r="B9" s="8"/>
      <c r="C9" s="8"/>
      <c r="D9" s="8" t="s">
        <v>5</v>
      </c>
    </row>
    <row r="10" spans="1:5" s="7" customFormat="1" ht="18.75" x14ac:dyDescent="0.3">
      <c r="B10" s="8"/>
      <c r="C10" s="8"/>
      <c r="D10" s="8" t="s">
        <v>259</v>
      </c>
    </row>
    <row r="11" spans="1:5" ht="15.75" x14ac:dyDescent="0.25">
      <c r="A11" s="9"/>
      <c r="B11" s="9"/>
      <c r="C11" s="9"/>
      <c r="D11" s="9"/>
      <c r="E11" s="10"/>
    </row>
    <row r="12" spans="1:5" ht="18.75" x14ac:dyDescent="0.25">
      <c r="A12" s="183" t="s">
        <v>187</v>
      </c>
      <c r="B12" s="183"/>
      <c r="C12" s="183"/>
      <c r="D12" s="183"/>
    </row>
    <row r="14" spans="1:5" ht="18.75" x14ac:dyDescent="0.25">
      <c r="A14" s="3"/>
      <c r="B14" s="3"/>
      <c r="C14" s="3"/>
      <c r="D14" s="3" t="s">
        <v>7</v>
      </c>
    </row>
    <row r="15" spans="1:5" x14ac:dyDescent="0.25">
      <c r="A15" s="178" t="s">
        <v>8</v>
      </c>
      <c r="B15" s="178" t="s">
        <v>10</v>
      </c>
      <c r="C15" s="178" t="s">
        <v>11</v>
      </c>
      <c r="D15" s="178" t="s">
        <v>267</v>
      </c>
    </row>
    <row r="16" spans="1:5" x14ac:dyDescent="0.25">
      <c r="A16" s="178"/>
      <c r="B16" s="178" t="s">
        <v>184</v>
      </c>
      <c r="C16" s="178" t="s">
        <v>185</v>
      </c>
      <c r="D16" s="178"/>
    </row>
    <row r="17" spans="1:4" s="12" customFormat="1" x14ac:dyDescent="0.25">
      <c r="A17" s="13">
        <v>1</v>
      </c>
      <c r="B17" s="13">
        <v>2</v>
      </c>
      <c r="C17" s="13">
        <v>3</v>
      </c>
      <c r="D17" s="13">
        <v>4</v>
      </c>
    </row>
    <row r="18" spans="1:4" ht="15.75" x14ac:dyDescent="0.25">
      <c r="A18" s="147" t="s">
        <v>782</v>
      </c>
      <c r="B18" s="147"/>
      <c r="C18" s="148"/>
      <c r="D18" s="149">
        <v>668066.00100000005</v>
      </c>
    </row>
    <row r="19" spans="1:4" ht="15.75" x14ac:dyDescent="0.25">
      <c r="A19" s="150" t="s">
        <v>28</v>
      </c>
      <c r="B19" s="151" t="s">
        <v>590</v>
      </c>
      <c r="C19" s="151"/>
      <c r="D19" s="152">
        <v>1666.434</v>
      </c>
    </row>
    <row r="20" spans="1:4" s="153" customFormat="1" ht="15.75" x14ac:dyDescent="0.25">
      <c r="A20" s="154" t="s">
        <v>29</v>
      </c>
      <c r="B20" s="155" t="s">
        <v>591</v>
      </c>
      <c r="C20" s="155"/>
      <c r="D20" s="156">
        <v>1271.4290000000001</v>
      </c>
    </row>
    <row r="21" spans="1:4" s="153" customFormat="1" ht="31.5" x14ac:dyDescent="0.25">
      <c r="A21" s="154" t="s">
        <v>592</v>
      </c>
      <c r="B21" s="155" t="s">
        <v>593</v>
      </c>
      <c r="C21" s="155"/>
      <c r="D21" s="156">
        <v>500</v>
      </c>
    </row>
    <row r="22" spans="1:4" s="153" customFormat="1" ht="63" x14ac:dyDescent="0.25">
      <c r="A22" s="143" t="s">
        <v>594</v>
      </c>
      <c r="B22" s="144" t="s">
        <v>595</v>
      </c>
      <c r="C22" s="144" t="s">
        <v>31</v>
      </c>
      <c r="D22" s="145">
        <v>500</v>
      </c>
    </row>
    <row r="23" spans="1:4" s="153" customFormat="1" ht="31.5" x14ac:dyDescent="0.25">
      <c r="A23" s="154" t="s">
        <v>32</v>
      </c>
      <c r="B23" s="155" t="s">
        <v>596</v>
      </c>
      <c r="C23" s="155"/>
      <c r="D23" s="156">
        <v>300</v>
      </c>
    </row>
    <row r="24" spans="1:4" s="153" customFormat="1" ht="31.5" x14ac:dyDescent="0.25">
      <c r="A24" s="146" t="s">
        <v>32</v>
      </c>
      <c r="B24" s="144" t="s">
        <v>596</v>
      </c>
      <c r="C24" s="144" t="s">
        <v>31</v>
      </c>
      <c r="D24" s="145">
        <v>300</v>
      </c>
    </row>
    <row r="25" spans="1:4" s="153" customFormat="1" ht="15.75" x14ac:dyDescent="0.25">
      <c r="A25" s="154" t="s">
        <v>33</v>
      </c>
      <c r="B25" s="155" t="s">
        <v>597</v>
      </c>
      <c r="C25" s="155"/>
      <c r="D25" s="156">
        <v>71.429000000000002</v>
      </c>
    </row>
    <row r="26" spans="1:4" s="153" customFormat="1" ht="31.5" x14ac:dyDescent="0.25">
      <c r="A26" s="146" t="s">
        <v>34</v>
      </c>
      <c r="B26" s="144" t="s">
        <v>598</v>
      </c>
      <c r="C26" s="144" t="s">
        <v>36</v>
      </c>
      <c r="D26" s="145">
        <v>71.429000000000002</v>
      </c>
    </row>
    <row r="27" spans="1:4" s="153" customFormat="1" ht="47.25" x14ac:dyDescent="0.25">
      <c r="A27" s="146" t="s">
        <v>554</v>
      </c>
      <c r="B27" s="144" t="s">
        <v>599</v>
      </c>
      <c r="C27" s="144" t="s">
        <v>36</v>
      </c>
      <c r="D27" s="145">
        <v>400</v>
      </c>
    </row>
    <row r="28" spans="1:4" s="153" customFormat="1" ht="31.5" x14ac:dyDescent="0.25">
      <c r="A28" s="154" t="s">
        <v>37</v>
      </c>
      <c r="B28" s="155" t="s">
        <v>600</v>
      </c>
      <c r="C28" s="155"/>
      <c r="D28" s="156">
        <v>71.429000000000002</v>
      </c>
    </row>
    <row r="29" spans="1:4" s="153" customFormat="1" ht="15.75" x14ac:dyDescent="0.25">
      <c r="A29" s="154" t="s">
        <v>38</v>
      </c>
      <c r="B29" s="155" t="s">
        <v>601</v>
      </c>
      <c r="C29" s="155"/>
      <c r="D29" s="156">
        <v>71.429000000000002</v>
      </c>
    </row>
    <row r="30" spans="1:4" s="153" customFormat="1" ht="31.5" x14ac:dyDescent="0.25">
      <c r="A30" s="146" t="s">
        <v>39</v>
      </c>
      <c r="B30" s="144" t="s">
        <v>602</v>
      </c>
      <c r="C30" s="144" t="s">
        <v>31</v>
      </c>
      <c r="D30" s="145">
        <v>71.429000000000002</v>
      </c>
    </row>
    <row r="31" spans="1:4" s="153" customFormat="1" ht="15.75" x14ac:dyDescent="0.25">
      <c r="A31" s="154" t="s">
        <v>40</v>
      </c>
      <c r="B31" s="155" t="s">
        <v>603</v>
      </c>
      <c r="C31" s="155"/>
      <c r="D31" s="156">
        <v>150</v>
      </c>
    </row>
    <row r="32" spans="1:4" s="153" customFormat="1" ht="31.5" x14ac:dyDescent="0.25">
      <c r="A32" s="146" t="s">
        <v>41</v>
      </c>
      <c r="B32" s="144" t="s">
        <v>604</v>
      </c>
      <c r="C32" s="144" t="s">
        <v>31</v>
      </c>
      <c r="D32" s="145">
        <v>150</v>
      </c>
    </row>
    <row r="33" spans="1:4" s="153" customFormat="1" ht="15.75" x14ac:dyDescent="0.25">
      <c r="A33" s="154" t="s">
        <v>42</v>
      </c>
      <c r="B33" s="155" t="s">
        <v>605</v>
      </c>
      <c r="C33" s="155"/>
      <c r="D33" s="156">
        <v>173.57599999999999</v>
      </c>
    </row>
    <row r="34" spans="1:4" s="153" customFormat="1" ht="15.75" x14ac:dyDescent="0.25">
      <c r="A34" s="154" t="s">
        <v>43</v>
      </c>
      <c r="B34" s="155" t="s">
        <v>606</v>
      </c>
      <c r="C34" s="155"/>
      <c r="D34" s="156">
        <v>173.57599999999999</v>
      </c>
    </row>
    <row r="35" spans="1:4" s="153" customFormat="1" ht="31.5" x14ac:dyDescent="0.25">
      <c r="A35" s="146" t="s">
        <v>44</v>
      </c>
      <c r="B35" s="144" t="s">
        <v>607</v>
      </c>
      <c r="C35" s="144" t="s">
        <v>36</v>
      </c>
      <c r="D35" s="145">
        <v>173.57599999999999</v>
      </c>
    </row>
    <row r="36" spans="1:4" ht="31.5" x14ac:dyDescent="0.25">
      <c r="A36" s="150" t="s">
        <v>45</v>
      </c>
      <c r="B36" s="151" t="s">
        <v>608</v>
      </c>
      <c r="C36" s="151"/>
      <c r="D36" s="152">
        <v>22025.94</v>
      </c>
    </row>
    <row r="37" spans="1:4" s="153" customFormat="1" ht="31.5" x14ac:dyDescent="0.25">
      <c r="A37" s="154" t="s">
        <v>609</v>
      </c>
      <c r="B37" s="155" t="s">
        <v>610</v>
      </c>
      <c r="C37" s="155"/>
      <c r="D37" s="156">
        <v>21725.94</v>
      </c>
    </row>
    <row r="38" spans="1:4" s="153" customFormat="1" ht="15.75" x14ac:dyDescent="0.25">
      <c r="A38" s="154" t="s">
        <v>46</v>
      </c>
      <c r="B38" s="155" t="s">
        <v>611</v>
      </c>
      <c r="C38" s="155"/>
      <c r="D38" s="156">
        <v>15884.799000000001</v>
      </c>
    </row>
    <row r="39" spans="1:4" s="153" customFormat="1" ht="15.75" x14ac:dyDescent="0.25">
      <c r="A39" s="146" t="s">
        <v>46</v>
      </c>
      <c r="B39" s="144" t="s">
        <v>611</v>
      </c>
      <c r="C39" s="144" t="s">
        <v>3</v>
      </c>
      <c r="D39" s="145">
        <v>5850.6760000000004</v>
      </c>
    </row>
    <row r="40" spans="1:4" s="153" customFormat="1" ht="15.75" x14ac:dyDescent="0.25">
      <c r="A40" s="146" t="s">
        <v>47</v>
      </c>
      <c r="B40" s="144" t="s">
        <v>612</v>
      </c>
      <c r="C40" s="144" t="s">
        <v>36</v>
      </c>
      <c r="D40" s="145">
        <v>1000</v>
      </c>
    </row>
    <row r="41" spans="1:4" s="153" customFormat="1" ht="15.75" x14ac:dyDescent="0.25">
      <c r="A41" s="146" t="s">
        <v>47</v>
      </c>
      <c r="B41" s="144" t="s">
        <v>613</v>
      </c>
      <c r="C41" s="144" t="s">
        <v>3</v>
      </c>
      <c r="D41" s="145">
        <v>9003.1350000000002</v>
      </c>
    </row>
    <row r="42" spans="1:4" s="153" customFormat="1" ht="15.75" x14ac:dyDescent="0.25">
      <c r="A42" s="146" t="s">
        <v>47</v>
      </c>
      <c r="B42" s="144" t="s">
        <v>613</v>
      </c>
      <c r="C42" s="144" t="s">
        <v>36</v>
      </c>
      <c r="D42" s="145">
        <v>30.988</v>
      </c>
    </row>
    <row r="43" spans="1:4" s="153" customFormat="1" ht="15.75" x14ac:dyDescent="0.25">
      <c r="A43" s="154" t="s">
        <v>48</v>
      </c>
      <c r="B43" s="155" t="s">
        <v>614</v>
      </c>
      <c r="C43" s="155"/>
      <c r="D43" s="156">
        <v>2859.2950000000001</v>
      </c>
    </row>
    <row r="44" spans="1:4" s="153" customFormat="1" ht="15.75" x14ac:dyDescent="0.25">
      <c r="A44" s="146" t="s">
        <v>48</v>
      </c>
      <c r="B44" s="144" t="s">
        <v>614</v>
      </c>
      <c r="C44" s="144" t="s">
        <v>3</v>
      </c>
      <c r="D44" s="145">
        <v>2859.2950000000001</v>
      </c>
    </row>
    <row r="45" spans="1:4" s="153" customFormat="1" ht="15.75" x14ac:dyDescent="0.25">
      <c r="A45" s="154" t="s">
        <v>49</v>
      </c>
      <c r="B45" s="155" t="s">
        <v>615</v>
      </c>
      <c r="C45" s="155"/>
      <c r="D45" s="156">
        <v>448.42500000000001</v>
      </c>
    </row>
    <row r="46" spans="1:4" s="153" customFormat="1" ht="15.75" x14ac:dyDescent="0.25">
      <c r="A46" s="146" t="s">
        <v>49</v>
      </c>
      <c r="B46" s="144" t="s">
        <v>616</v>
      </c>
      <c r="C46" s="144" t="s">
        <v>3</v>
      </c>
      <c r="D46" s="145">
        <v>448.42500000000001</v>
      </c>
    </row>
    <row r="47" spans="1:4" s="153" customFormat="1" ht="15.75" x14ac:dyDescent="0.25">
      <c r="A47" s="154" t="s">
        <v>50</v>
      </c>
      <c r="B47" s="155" t="s">
        <v>617</v>
      </c>
      <c r="C47" s="155"/>
      <c r="D47" s="156">
        <v>33.332999999999998</v>
      </c>
    </row>
    <row r="48" spans="1:4" s="153" customFormat="1" ht="31.5" x14ac:dyDescent="0.25">
      <c r="A48" s="146" t="s">
        <v>51</v>
      </c>
      <c r="B48" s="144" t="s">
        <v>618</v>
      </c>
      <c r="C48" s="144" t="s">
        <v>3</v>
      </c>
      <c r="D48" s="145">
        <v>33.332999999999998</v>
      </c>
    </row>
    <row r="49" spans="1:4" s="153" customFormat="1" ht="31.5" x14ac:dyDescent="0.25">
      <c r="A49" s="146" t="s">
        <v>52</v>
      </c>
      <c r="B49" s="144" t="s">
        <v>619</v>
      </c>
      <c r="C49" s="144" t="s">
        <v>36</v>
      </c>
      <c r="D49" s="145">
        <v>0.216</v>
      </c>
    </row>
    <row r="50" spans="1:4" s="153" customFormat="1" ht="15.75" x14ac:dyDescent="0.25">
      <c r="A50" s="154" t="s">
        <v>53</v>
      </c>
      <c r="B50" s="155" t="s">
        <v>620</v>
      </c>
      <c r="C50" s="155"/>
      <c r="D50" s="156">
        <v>1099.8720000000001</v>
      </c>
    </row>
    <row r="51" spans="1:4" s="153" customFormat="1" ht="15.75" x14ac:dyDescent="0.25">
      <c r="A51" s="146" t="s">
        <v>53</v>
      </c>
      <c r="B51" s="144" t="s">
        <v>620</v>
      </c>
      <c r="C51" s="144" t="s">
        <v>3</v>
      </c>
      <c r="D51" s="145">
        <v>1099.8720000000001</v>
      </c>
    </row>
    <row r="52" spans="1:4" s="153" customFormat="1" ht="15.75" x14ac:dyDescent="0.25">
      <c r="A52" s="146" t="s">
        <v>54</v>
      </c>
      <c r="B52" s="144" t="s">
        <v>621</v>
      </c>
      <c r="C52" s="144" t="s">
        <v>36</v>
      </c>
      <c r="D52" s="145">
        <v>1100</v>
      </c>
    </row>
    <row r="53" spans="1:4" s="153" customFormat="1" ht="15.75" x14ac:dyDescent="0.25">
      <c r="A53" s="146" t="s">
        <v>270</v>
      </c>
      <c r="B53" s="144" t="s">
        <v>622</v>
      </c>
      <c r="C53" s="144" t="s">
        <v>36</v>
      </c>
      <c r="D53" s="145">
        <v>300</v>
      </c>
    </row>
    <row r="54" spans="1:4" s="153" customFormat="1" ht="15.75" x14ac:dyDescent="0.25">
      <c r="A54" s="154" t="s">
        <v>623</v>
      </c>
      <c r="B54" s="155" t="s">
        <v>624</v>
      </c>
      <c r="C54" s="155"/>
      <c r="D54" s="156">
        <v>300</v>
      </c>
    </row>
    <row r="55" spans="1:4" s="153" customFormat="1" ht="15.75" x14ac:dyDescent="0.25">
      <c r="A55" s="146" t="s">
        <v>272</v>
      </c>
      <c r="B55" s="144" t="s">
        <v>625</v>
      </c>
      <c r="C55" s="144" t="s">
        <v>36</v>
      </c>
      <c r="D55" s="145">
        <v>300</v>
      </c>
    </row>
    <row r="56" spans="1:4" ht="31.5" x14ac:dyDescent="0.25">
      <c r="A56" s="150" t="s">
        <v>55</v>
      </c>
      <c r="B56" s="151" t="s">
        <v>626</v>
      </c>
      <c r="C56" s="151"/>
      <c r="D56" s="152">
        <v>23809.557000000001</v>
      </c>
    </row>
    <row r="57" spans="1:4" s="153" customFormat="1" ht="15.75" x14ac:dyDescent="0.25">
      <c r="A57" s="154" t="s">
        <v>56</v>
      </c>
      <c r="B57" s="155" t="s">
        <v>627</v>
      </c>
      <c r="C57" s="155"/>
      <c r="D57" s="156">
        <v>21019.596000000001</v>
      </c>
    </row>
    <row r="58" spans="1:4" s="153" customFormat="1" ht="47.25" x14ac:dyDescent="0.25">
      <c r="A58" s="154" t="s">
        <v>130</v>
      </c>
      <c r="B58" s="155" t="s">
        <v>719</v>
      </c>
      <c r="C58" s="155"/>
      <c r="D58" s="156">
        <v>1000</v>
      </c>
    </row>
    <row r="59" spans="1:4" s="153" customFormat="1" ht="47.25" x14ac:dyDescent="0.25">
      <c r="A59" s="146" t="s">
        <v>130</v>
      </c>
      <c r="B59" s="144" t="s">
        <v>719</v>
      </c>
      <c r="C59" s="144" t="s">
        <v>3</v>
      </c>
      <c r="D59" s="145">
        <v>1000</v>
      </c>
    </row>
    <row r="60" spans="1:4" s="153" customFormat="1" ht="15.75" x14ac:dyDescent="0.25">
      <c r="A60" s="154" t="s">
        <v>131</v>
      </c>
      <c r="B60" s="155" t="s">
        <v>720</v>
      </c>
      <c r="C60" s="155"/>
      <c r="D60" s="156">
        <v>100</v>
      </c>
    </row>
    <row r="61" spans="1:4" s="153" customFormat="1" ht="15.75" x14ac:dyDescent="0.25">
      <c r="A61" s="146" t="s">
        <v>131</v>
      </c>
      <c r="B61" s="144" t="s">
        <v>720</v>
      </c>
      <c r="C61" s="144" t="s">
        <v>3</v>
      </c>
      <c r="D61" s="145">
        <v>100</v>
      </c>
    </row>
    <row r="62" spans="1:4" s="153" customFormat="1" ht="31.5" x14ac:dyDescent="0.25">
      <c r="A62" s="146" t="s">
        <v>57</v>
      </c>
      <c r="B62" s="144" t="s">
        <v>628</v>
      </c>
      <c r="C62" s="144" t="s">
        <v>4</v>
      </c>
      <c r="D62" s="145">
        <v>834.49800000000005</v>
      </c>
    </row>
    <row r="63" spans="1:4" s="153" customFormat="1" ht="47.25" x14ac:dyDescent="0.25">
      <c r="A63" s="146" t="s">
        <v>59</v>
      </c>
      <c r="B63" s="144" t="s">
        <v>629</v>
      </c>
      <c r="C63" s="144" t="s">
        <v>4</v>
      </c>
      <c r="D63" s="145">
        <v>834.49800000000005</v>
      </c>
    </row>
    <row r="64" spans="1:4" s="153" customFormat="1" ht="47.25" x14ac:dyDescent="0.25">
      <c r="A64" s="154" t="s">
        <v>132</v>
      </c>
      <c r="B64" s="155" t="s">
        <v>721</v>
      </c>
      <c r="C64" s="155"/>
      <c r="D64" s="156">
        <v>13099.6</v>
      </c>
    </row>
    <row r="65" spans="1:4" s="153" customFormat="1" ht="78.75" x14ac:dyDescent="0.25">
      <c r="A65" s="143" t="s">
        <v>133</v>
      </c>
      <c r="B65" s="144" t="s">
        <v>722</v>
      </c>
      <c r="C65" s="144" t="s">
        <v>135</v>
      </c>
      <c r="D65" s="145">
        <v>5405.8</v>
      </c>
    </row>
    <row r="66" spans="1:4" s="153" customFormat="1" ht="78.75" x14ac:dyDescent="0.25">
      <c r="A66" s="143" t="s">
        <v>133</v>
      </c>
      <c r="B66" s="144" t="s">
        <v>723</v>
      </c>
      <c r="C66" s="144" t="s">
        <v>135</v>
      </c>
      <c r="D66" s="145">
        <v>7693.8</v>
      </c>
    </row>
    <row r="67" spans="1:4" s="153" customFormat="1" ht="15.75" x14ac:dyDescent="0.25">
      <c r="A67" s="154" t="s">
        <v>630</v>
      </c>
      <c r="B67" s="155" t="s">
        <v>631</v>
      </c>
      <c r="C67" s="155"/>
      <c r="D67" s="156">
        <v>1551</v>
      </c>
    </row>
    <row r="68" spans="1:4" s="153" customFormat="1" ht="15.75" x14ac:dyDescent="0.25">
      <c r="A68" s="146" t="s">
        <v>630</v>
      </c>
      <c r="B68" s="144" t="s">
        <v>632</v>
      </c>
      <c r="C68" s="144" t="s">
        <v>36</v>
      </c>
      <c r="D68" s="145">
        <v>1551</v>
      </c>
    </row>
    <row r="69" spans="1:4" s="153" customFormat="1" ht="15.75" x14ac:dyDescent="0.25">
      <c r="A69" s="154" t="s">
        <v>136</v>
      </c>
      <c r="B69" s="155" t="s">
        <v>724</v>
      </c>
      <c r="C69" s="155"/>
      <c r="D69" s="156">
        <v>3600</v>
      </c>
    </row>
    <row r="70" spans="1:4" s="153" customFormat="1" ht="15.75" x14ac:dyDescent="0.25">
      <c r="A70" s="146" t="s">
        <v>136</v>
      </c>
      <c r="B70" s="144" t="s">
        <v>724</v>
      </c>
      <c r="C70" s="144" t="s">
        <v>135</v>
      </c>
      <c r="D70" s="145">
        <v>3600</v>
      </c>
    </row>
    <row r="71" spans="1:4" s="153" customFormat="1" ht="15.75" x14ac:dyDescent="0.25">
      <c r="A71" s="154" t="s">
        <v>60</v>
      </c>
      <c r="B71" s="155" t="s">
        <v>633</v>
      </c>
      <c r="C71" s="155"/>
      <c r="D71" s="156">
        <v>2789.9609999999998</v>
      </c>
    </row>
    <row r="72" spans="1:4" s="153" customFormat="1" ht="15.75" x14ac:dyDescent="0.25">
      <c r="A72" s="154" t="s">
        <v>137</v>
      </c>
      <c r="B72" s="155" t="s">
        <v>725</v>
      </c>
      <c r="C72" s="155"/>
      <c r="D72" s="156">
        <v>381.50299999999999</v>
      </c>
    </row>
    <row r="73" spans="1:4" s="153" customFormat="1" ht="15.75" x14ac:dyDescent="0.25">
      <c r="A73" s="146" t="s">
        <v>137</v>
      </c>
      <c r="B73" s="144" t="s">
        <v>725</v>
      </c>
      <c r="C73" s="144" t="s">
        <v>3</v>
      </c>
      <c r="D73" s="145">
        <v>381.50299999999999</v>
      </c>
    </row>
    <row r="74" spans="1:4" s="153" customFormat="1" ht="15.75" x14ac:dyDescent="0.25">
      <c r="A74" s="154" t="s">
        <v>269</v>
      </c>
      <c r="B74" s="155" t="s">
        <v>634</v>
      </c>
      <c r="C74" s="155"/>
      <c r="D74" s="156">
        <v>77.141999999999996</v>
      </c>
    </row>
    <row r="75" spans="1:4" s="153" customFormat="1" ht="15.75" x14ac:dyDescent="0.25">
      <c r="A75" s="146" t="s">
        <v>635</v>
      </c>
      <c r="B75" s="144" t="s">
        <v>636</v>
      </c>
      <c r="C75" s="144" t="s">
        <v>36</v>
      </c>
      <c r="D75" s="145">
        <v>77.141999999999996</v>
      </c>
    </row>
    <row r="76" spans="1:4" s="153" customFormat="1" ht="15.75" x14ac:dyDescent="0.25">
      <c r="A76" s="154" t="s">
        <v>61</v>
      </c>
      <c r="B76" s="155" t="s">
        <v>637</v>
      </c>
      <c r="C76" s="155"/>
      <c r="D76" s="156">
        <v>176.458</v>
      </c>
    </row>
    <row r="77" spans="1:4" s="153" customFormat="1" ht="31.5" x14ac:dyDescent="0.25">
      <c r="A77" s="146" t="s">
        <v>62</v>
      </c>
      <c r="B77" s="144" t="s">
        <v>638</v>
      </c>
      <c r="C77" s="144" t="s">
        <v>3</v>
      </c>
      <c r="D77" s="145">
        <v>67.59</v>
      </c>
    </row>
    <row r="78" spans="1:4" s="153" customFormat="1" ht="31.5" x14ac:dyDescent="0.25">
      <c r="A78" s="146" t="s">
        <v>62</v>
      </c>
      <c r="B78" s="144" t="s">
        <v>638</v>
      </c>
      <c r="C78" s="144" t="s">
        <v>36</v>
      </c>
      <c r="D78" s="145">
        <v>108.86799999999999</v>
      </c>
    </row>
    <row r="79" spans="1:4" s="153" customFormat="1" ht="15.75" x14ac:dyDescent="0.25">
      <c r="A79" s="154" t="s">
        <v>138</v>
      </c>
      <c r="B79" s="155" t="s">
        <v>639</v>
      </c>
      <c r="C79" s="155"/>
      <c r="D79" s="156">
        <v>354.858</v>
      </c>
    </row>
    <row r="80" spans="1:4" s="153" customFormat="1" ht="15.75" x14ac:dyDescent="0.25">
      <c r="A80" s="146" t="s">
        <v>138</v>
      </c>
      <c r="B80" s="144" t="s">
        <v>639</v>
      </c>
      <c r="C80" s="144" t="s">
        <v>3</v>
      </c>
      <c r="D80" s="145">
        <v>304.858</v>
      </c>
    </row>
    <row r="81" spans="1:4" s="153" customFormat="1" ht="15.75" x14ac:dyDescent="0.25">
      <c r="A81" s="146" t="s">
        <v>138</v>
      </c>
      <c r="B81" s="144" t="s">
        <v>640</v>
      </c>
      <c r="C81" s="144" t="s">
        <v>36</v>
      </c>
      <c r="D81" s="145">
        <v>50</v>
      </c>
    </row>
    <row r="82" spans="1:4" s="153" customFormat="1" ht="15.75" x14ac:dyDescent="0.25">
      <c r="A82" s="154" t="s">
        <v>139</v>
      </c>
      <c r="B82" s="155" t="s">
        <v>726</v>
      </c>
      <c r="C82" s="155"/>
      <c r="D82" s="156">
        <v>1800</v>
      </c>
    </row>
    <row r="83" spans="1:4" s="153" customFormat="1" ht="15.75" x14ac:dyDescent="0.25">
      <c r="A83" s="146" t="s">
        <v>139</v>
      </c>
      <c r="B83" s="144" t="s">
        <v>726</v>
      </c>
      <c r="C83" s="144" t="s">
        <v>3</v>
      </c>
      <c r="D83" s="145">
        <v>1800</v>
      </c>
    </row>
    <row r="84" spans="1:4" ht="15.75" x14ac:dyDescent="0.25">
      <c r="A84" s="150" t="s">
        <v>144</v>
      </c>
      <c r="B84" s="151" t="s">
        <v>729</v>
      </c>
      <c r="C84" s="151"/>
      <c r="D84" s="152">
        <v>406547.84600000002</v>
      </c>
    </row>
    <row r="85" spans="1:4" s="153" customFormat="1" ht="15.75" x14ac:dyDescent="0.25">
      <c r="A85" s="154" t="s">
        <v>145</v>
      </c>
      <c r="B85" s="155" t="s">
        <v>730</v>
      </c>
      <c r="C85" s="155"/>
      <c r="D85" s="156">
        <v>144119.64799999999</v>
      </c>
    </row>
    <row r="86" spans="1:4" s="153" customFormat="1" ht="31.5" x14ac:dyDescent="0.25">
      <c r="A86" s="154" t="s">
        <v>146</v>
      </c>
      <c r="B86" s="155" t="s">
        <v>731</v>
      </c>
      <c r="C86" s="155"/>
      <c r="D86" s="156">
        <v>141424.24799999999</v>
      </c>
    </row>
    <row r="87" spans="1:4" s="153" customFormat="1" ht="31.5" x14ac:dyDescent="0.25">
      <c r="A87" s="146" t="s">
        <v>146</v>
      </c>
      <c r="B87" s="144" t="s">
        <v>731</v>
      </c>
      <c r="C87" s="144" t="s">
        <v>92</v>
      </c>
      <c r="D87" s="145">
        <f>1972.02+56890.488</f>
        <v>58862.507999999994</v>
      </c>
    </row>
    <row r="88" spans="1:4" s="153" customFormat="1" ht="31.5" x14ac:dyDescent="0.25">
      <c r="A88" s="146" t="s">
        <v>147</v>
      </c>
      <c r="B88" s="144" t="s">
        <v>732</v>
      </c>
      <c r="C88" s="144" t="s">
        <v>92</v>
      </c>
      <c r="D88" s="145">
        <f>5777.205+76784.535</f>
        <v>82561.740000000005</v>
      </c>
    </row>
    <row r="89" spans="1:4" s="153" customFormat="1" ht="47.25" x14ac:dyDescent="0.25">
      <c r="A89" s="154" t="s">
        <v>148</v>
      </c>
      <c r="B89" s="155" t="s">
        <v>733</v>
      </c>
      <c r="C89" s="155"/>
      <c r="D89" s="156">
        <v>2563.1999999999998</v>
      </c>
    </row>
    <row r="90" spans="1:4" s="153" customFormat="1" ht="47.25" x14ac:dyDescent="0.25">
      <c r="A90" s="146" t="s">
        <v>148</v>
      </c>
      <c r="B90" s="144" t="s">
        <v>734</v>
      </c>
      <c r="C90" s="144" t="s">
        <v>92</v>
      </c>
      <c r="D90" s="145">
        <f>18+2545.2</f>
        <v>2563.1999999999998</v>
      </c>
    </row>
    <row r="91" spans="1:4" s="153" customFormat="1" ht="15.75" x14ac:dyDescent="0.25">
      <c r="A91" s="154" t="s">
        <v>273</v>
      </c>
      <c r="B91" s="155" t="s">
        <v>735</v>
      </c>
      <c r="C91" s="155"/>
      <c r="D91" s="156">
        <v>29</v>
      </c>
    </row>
    <row r="92" spans="1:4" s="153" customFormat="1" ht="15.75" x14ac:dyDescent="0.25">
      <c r="A92" s="146" t="s">
        <v>273</v>
      </c>
      <c r="B92" s="144" t="s">
        <v>735</v>
      </c>
      <c r="C92" s="144" t="s">
        <v>92</v>
      </c>
      <c r="D92" s="145">
        <v>29</v>
      </c>
    </row>
    <row r="93" spans="1:4" s="153" customFormat="1" ht="15.75" x14ac:dyDescent="0.25">
      <c r="A93" s="154" t="s">
        <v>149</v>
      </c>
      <c r="B93" s="155" t="s">
        <v>736</v>
      </c>
      <c r="C93" s="155"/>
      <c r="D93" s="156">
        <v>103.2</v>
      </c>
    </row>
    <row r="94" spans="1:4" s="153" customFormat="1" ht="15.75" x14ac:dyDescent="0.25">
      <c r="A94" s="146" t="s">
        <v>149</v>
      </c>
      <c r="B94" s="144" t="s">
        <v>736</v>
      </c>
      <c r="C94" s="144" t="s">
        <v>92</v>
      </c>
      <c r="D94" s="145">
        <f>10.48+92.72</f>
        <v>103.2</v>
      </c>
    </row>
    <row r="95" spans="1:4" s="153" customFormat="1" ht="15.75" x14ac:dyDescent="0.25">
      <c r="A95" s="154" t="s">
        <v>150</v>
      </c>
      <c r="B95" s="155" t="s">
        <v>737</v>
      </c>
      <c r="C95" s="155"/>
      <c r="D95" s="156">
        <v>219016.77600000001</v>
      </c>
    </row>
    <row r="96" spans="1:4" s="153" customFormat="1" ht="15.75" x14ac:dyDescent="0.25">
      <c r="A96" s="154" t="s">
        <v>151</v>
      </c>
      <c r="B96" s="155" t="s">
        <v>738</v>
      </c>
      <c r="C96" s="155"/>
      <c r="D96" s="156">
        <v>209455.27600000001</v>
      </c>
    </row>
    <row r="97" spans="1:4" s="153" customFormat="1" ht="15.75" x14ac:dyDescent="0.25">
      <c r="A97" s="146" t="s">
        <v>151</v>
      </c>
      <c r="B97" s="144" t="s">
        <v>738</v>
      </c>
      <c r="C97" s="144" t="s">
        <v>92</v>
      </c>
      <c r="D97" s="145">
        <f>38389.242+5422.974</f>
        <v>43812.216</v>
      </c>
    </row>
    <row r="98" spans="1:4" s="153" customFormat="1" ht="31.5" x14ac:dyDescent="0.25">
      <c r="A98" s="146" t="s">
        <v>147</v>
      </c>
      <c r="B98" s="144" t="s">
        <v>739</v>
      </c>
      <c r="C98" s="144" t="s">
        <v>92</v>
      </c>
      <c r="D98" s="145">
        <f>149316.46+16326.6</f>
        <v>165643.06</v>
      </c>
    </row>
    <row r="99" spans="1:4" s="153" customFormat="1" ht="47.25" x14ac:dyDescent="0.25">
      <c r="A99" s="154" t="s">
        <v>148</v>
      </c>
      <c r="B99" s="155" t="s">
        <v>740</v>
      </c>
      <c r="C99" s="155"/>
      <c r="D99" s="156">
        <v>357</v>
      </c>
    </row>
    <row r="100" spans="1:4" s="153" customFormat="1" ht="47.25" x14ac:dyDescent="0.25">
      <c r="A100" s="146" t="s">
        <v>148</v>
      </c>
      <c r="B100" s="144" t="s">
        <v>741</v>
      </c>
      <c r="C100" s="144" t="s">
        <v>92</v>
      </c>
      <c r="D100" s="145">
        <f>76+281</f>
        <v>357</v>
      </c>
    </row>
    <row r="101" spans="1:4" s="153" customFormat="1" ht="15.75" x14ac:dyDescent="0.25">
      <c r="A101" s="154" t="s">
        <v>149</v>
      </c>
      <c r="B101" s="155" t="s">
        <v>742</v>
      </c>
      <c r="C101" s="155"/>
      <c r="D101" s="156">
        <v>661</v>
      </c>
    </row>
    <row r="102" spans="1:4" s="153" customFormat="1" ht="15.75" x14ac:dyDescent="0.25">
      <c r="A102" s="146" t="s">
        <v>149</v>
      </c>
      <c r="B102" s="144" t="s">
        <v>742</v>
      </c>
      <c r="C102" s="144" t="s">
        <v>92</v>
      </c>
      <c r="D102" s="145">
        <f>629+32</f>
        <v>661</v>
      </c>
    </row>
    <row r="103" spans="1:4" s="153" customFormat="1" ht="15.75" x14ac:dyDescent="0.25">
      <c r="A103" s="154" t="s">
        <v>743</v>
      </c>
      <c r="B103" s="155" t="s">
        <v>744</v>
      </c>
      <c r="C103" s="155"/>
      <c r="D103" s="156">
        <v>25</v>
      </c>
    </row>
    <row r="104" spans="1:4" s="153" customFormat="1" ht="15.75" x14ac:dyDescent="0.25">
      <c r="A104" s="146" t="s">
        <v>743</v>
      </c>
      <c r="B104" s="144" t="s">
        <v>744</v>
      </c>
      <c r="C104" s="144" t="s">
        <v>92</v>
      </c>
      <c r="D104" s="145">
        <v>25</v>
      </c>
    </row>
    <row r="105" spans="1:4" s="153" customFormat="1" ht="31.5" x14ac:dyDescent="0.25">
      <c r="A105" s="154" t="s">
        <v>152</v>
      </c>
      <c r="B105" s="155" t="s">
        <v>745</v>
      </c>
      <c r="C105" s="155"/>
      <c r="D105" s="156">
        <v>8218.5</v>
      </c>
    </row>
    <row r="106" spans="1:4" s="153" customFormat="1" ht="31.5" x14ac:dyDescent="0.25">
      <c r="A106" s="146" t="s">
        <v>152</v>
      </c>
      <c r="B106" s="144" t="s">
        <v>746</v>
      </c>
      <c r="C106" s="144" t="s">
        <v>92</v>
      </c>
      <c r="D106" s="145">
        <f>7597.79+620.71</f>
        <v>8218.5</v>
      </c>
    </row>
    <row r="107" spans="1:4" s="153" customFormat="1" ht="15.75" x14ac:dyDescent="0.25">
      <c r="A107" s="154" t="s">
        <v>747</v>
      </c>
      <c r="B107" s="155" t="s">
        <v>748</v>
      </c>
      <c r="C107" s="155"/>
      <c r="D107" s="156">
        <v>300</v>
      </c>
    </row>
    <row r="108" spans="1:4" s="153" customFormat="1" ht="15.75" x14ac:dyDescent="0.25">
      <c r="A108" s="146" t="s">
        <v>747</v>
      </c>
      <c r="B108" s="144" t="s">
        <v>748</v>
      </c>
      <c r="C108" s="144" t="s">
        <v>92</v>
      </c>
      <c r="D108" s="145">
        <v>300</v>
      </c>
    </row>
    <row r="109" spans="1:4" s="153" customFormat="1" ht="15.75" x14ac:dyDescent="0.25">
      <c r="A109" s="154" t="s">
        <v>153</v>
      </c>
      <c r="B109" s="155" t="s">
        <v>749</v>
      </c>
      <c r="C109" s="155"/>
      <c r="D109" s="156">
        <v>23812.807000000001</v>
      </c>
    </row>
    <row r="110" spans="1:4" s="153" customFormat="1" ht="15.75" x14ac:dyDescent="0.25">
      <c r="A110" s="154" t="s">
        <v>155</v>
      </c>
      <c r="B110" s="155" t="s">
        <v>750</v>
      </c>
      <c r="C110" s="155"/>
      <c r="D110" s="156">
        <v>500</v>
      </c>
    </row>
    <row r="111" spans="1:4" s="153" customFormat="1" ht="15.75" x14ac:dyDescent="0.25">
      <c r="A111" s="146" t="s">
        <v>155</v>
      </c>
      <c r="B111" s="144" t="s">
        <v>750</v>
      </c>
      <c r="C111" s="144" t="s">
        <v>4</v>
      </c>
      <c r="D111" s="145">
        <v>500</v>
      </c>
    </row>
    <row r="112" spans="1:4" s="153" customFormat="1" ht="15.75" x14ac:dyDescent="0.25">
      <c r="A112" s="154" t="s">
        <v>751</v>
      </c>
      <c r="B112" s="155" t="s">
        <v>752</v>
      </c>
      <c r="C112" s="155"/>
      <c r="D112" s="156">
        <v>965.27300000000002</v>
      </c>
    </row>
    <row r="113" spans="1:4" s="153" customFormat="1" ht="31.5" x14ac:dyDescent="0.25">
      <c r="A113" s="146" t="s">
        <v>154</v>
      </c>
      <c r="B113" s="144" t="s">
        <v>753</v>
      </c>
      <c r="C113" s="144" t="s">
        <v>4</v>
      </c>
      <c r="D113" s="145">
        <v>965.27300000000002</v>
      </c>
    </row>
    <row r="114" spans="1:4" s="153" customFormat="1" ht="31.5" x14ac:dyDescent="0.25">
      <c r="A114" s="154" t="s">
        <v>146</v>
      </c>
      <c r="B114" s="155" t="s">
        <v>754</v>
      </c>
      <c r="C114" s="155"/>
      <c r="D114" s="156">
        <v>22213.534</v>
      </c>
    </row>
    <row r="115" spans="1:4" s="153" customFormat="1" ht="31.5" x14ac:dyDescent="0.25">
      <c r="A115" s="146" t="s">
        <v>146</v>
      </c>
      <c r="B115" s="144" t="s">
        <v>754</v>
      </c>
      <c r="C115" s="144" t="s">
        <v>92</v>
      </c>
      <c r="D115" s="145">
        <v>22213.534</v>
      </c>
    </row>
    <row r="116" spans="1:4" s="153" customFormat="1" ht="15.75" x14ac:dyDescent="0.25">
      <c r="A116" s="154" t="s">
        <v>156</v>
      </c>
      <c r="B116" s="155" t="s">
        <v>755</v>
      </c>
      <c r="C116" s="155"/>
      <c r="D116" s="156">
        <v>134</v>
      </c>
    </row>
    <row r="117" spans="1:4" s="153" customFormat="1" ht="31.5" x14ac:dyDescent="0.25">
      <c r="A117" s="146" t="s">
        <v>157</v>
      </c>
      <c r="B117" s="144" t="s">
        <v>756</v>
      </c>
      <c r="C117" s="144" t="s">
        <v>92</v>
      </c>
      <c r="D117" s="145">
        <v>134</v>
      </c>
    </row>
    <row r="118" spans="1:4" s="153" customFormat="1" ht="15.75" x14ac:dyDescent="0.25">
      <c r="A118" s="154" t="s">
        <v>158</v>
      </c>
      <c r="B118" s="155" t="s">
        <v>757</v>
      </c>
      <c r="C118" s="155"/>
      <c r="D118" s="156">
        <v>1300.1500000000001</v>
      </c>
    </row>
    <row r="119" spans="1:4" s="153" customFormat="1" ht="15.75" x14ac:dyDescent="0.25">
      <c r="A119" s="154" t="s">
        <v>159</v>
      </c>
      <c r="B119" s="155" t="s">
        <v>758</v>
      </c>
      <c r="C119" s="155"/>
      <c r="D119" s="156">
        <v>1143.5</v>
      </c>
    </row>
    <row r="120" spans="1:4" s="153" customFormat="1" ht="15.75" x14ac:dyDescent="0.25">
      <c r="A120" s="146" t="s">
        <v>759</v>
      </c>
      <c r="B120" s="144" t="s">
        <v>760</v>
      </c>
      <c r="C120" s="144" t="s">
        <v>92</v>
      </c>
      <c r="D120" s="145">
        <f>740.699+402.801</f>
        <v>1143.5</v>
      </c>
    </row>
    <row r="121" spans="1:4" s="153" customFormat="1" ht="15.75" x14ac:dyDescent="0.25">
      <c r="A121" s="154" t="s">
        <v>160</v>
      </c>
      <c r="B121" s="155" t="s">
        <v>761</v>
      </c>
      <c r="C121" s="155"/>
      <c r="D121" s="156">
        <v>156.65</v>
      </c>
    </row>
    <row r="122" spans="1:4" s="153" customFormat="1" ht="15.75" x14ac:dyDescent="0.25">
      <c r="A122" s="146" t="s">
        <v>160</v>
      </c>
      <c r="B122" s="144" t="s">
        <v>761</v>
      </c>
      <c r="C122" s="144" t="s">
        <v>92</v>
      </c>
      <c r="D122" s="145">
        <v>156.65</v>
      </c>
    </row>
    <row r="123" spans="1:4" s="153" customFormat="1" ht="15.75" x14ac:dyDescent="0.25">
      <c r="A123" s="154" t="s">
        <v>161</v>
      </c>
      <c r="B123" s="155" t="s">
        <v>762</v>
      </c>
      <c r="C123" s="155"/>
      <c r="D123" s="156">
        <v>18298.465</v>
      </c>
    </row>
    <row r="124" spans="1:4" s="153" customFormat="1" ht="15.75" x14ac:dyDescent="0.25">
      <c r="A124" s="154" t="s">
        <v>162</v>
      </c>
      <c r="B124" s="155" t="s">
        <v>763</v>
      </c>
      <c r="C124" s="155"/>
      <c r="D124" s="156">
        <v>18298.465</v>
      </c>
    </row>
    <row r="125" spans="1:4" s="153" customFormat="1" ht="15.75" x14ac:dyDescent="0.25">
      <c r="A125" s="146" t="s">
        <v>162</v>
      </c>
      <c r="B125" s="144" t="s">
        <v>763</v>
      </c>
      <c r="C125" s="144" t="s">
        <v>19</v>
      </c>
      <c r="D125" s="145">
        <f>12624.137+200+3812.49</f>
        <v>16636.627</v>
      </c>
    </row>
    <row r="126" spans="1:4" s="153" customFormat="1" ht="15.75" x14ac:dyDescent="0.25">
      <c r="A126" s="146" t="s">
        <v>162</v>
      </c>
      <c r="B126" s="144" t="s">
        <v>763</v>
      </c>
      <c r="C126" s="144" t="s">
        <v>3</v>
      </c>
      <c r="D126" s="145">
        <f>371+1242.838</f>
        <v>1613.838</v>
      </c>
    </row>
    <row r="127" spans="1:4" s="153" customFormat="1" ht="15.75" x14ac:dyDescent="0.25">
      <c r="A127" s="146" t="s">
        <v>162</v>
      </c>
      <c r="B127" s="144" t="s">
        <v>763</v>
      </c>
      <c r="C127" s="144" t="s">
        <v>31</v>
      </c>
      <c r="D127" s="145">
        <f>5.5+42.5</f>
        <v>48</v>
      </c>
    </row>
    <row r="128" spans="1:4" ht="15.75" x14ac:dyDescent="0.25">
      <c r="A128" s="150" t="s">
        <v>102</v>
      </c>
      <c r="B128" s="151" t="s">
        <v>676</v>
      </c>
      <c r="C128" s="151"/>
      <c r="D128" s="152">
        <v>86652.141000000003</v>
      </c>
    </row>
    <row r="129" spans="1:4" s="153" customFormat="1" ht="15.75" x14ac:dyDescent="0.25">
      <c r="A129" s="154" t="s">
        <v>103</v>
      </c>
      <c r="B129" s="155" t="s">
        <v>677</v>
      </c>
      <c r="C129" s="155"/>
      <c r="D129" s="156">
        <v>14257.2</v>
      </c>
    </row>
    <row r="130" spans="1:4" s="153" customFormat="1" ht="15.75" x14ac:dyDescent="0.25">
      <c r="A130" s="154" t="s">
        <v>104</v>
      </c>
      <c r="B130" s="155" t="s">
        <v>678</v>
      </c>
      <c r="C130" s="155"/>
      <c r="D130" s="156">
        <v>14257.2</v>
      </c>
    </row>
    <row r="131" spans="1:4" s="153" customFormat="1" ht="15.75" x14ac:dyDescent="0.25">
      <c r="A131" s="146" t="s">
        <v>104</v>
      </c>
      <c r="B131" s="144" t="s">
        <v>678</v>
      </c>
      <c r="C131" s="144" t="s">
        <v>92</v>
      </c>
      <c r="D131" s="145">
        <v>14257.2</v>
      </c>
    </row>
    <row r="132" spans="1:4" s="153" customFormat="1" ht="15.75" x14ac:dyDescent="0.25">
      <c r="A132" s="154" t="s">
        <v>105</v>
      </c>
      <c r="B132" s="155" t="s">
        <v>679</v>
      </c>
      <c r="C132" s="155"/>
      <c r="D132" s="156">
        <v>15271.960999999999</v>
      </c>
    </row>
    <row r="133" spans="1:4" s="153" customFormat="1" ht="15.75" x14ac:dyDescent="0.25">
      <c r="A133" s="154" t="s">
        <v>680</v>
      </c>
      <c r="B133" s="155" t="s">
        <v>681</v>
      </c>
      <c r="C133" s="155"/>
      <c r="D133" s="156">
        <v>281.09399999999999</v>
      </c>
    </row>
    <row r="134" spans="1:4" s="153" customFormat="1" ht="15.75" x14ac:dyDescent="0.25">
      <c r="A134" s="146" t="s">
        <v>271</v>
      </c>
      <c r="B134" s="144" t="s">
        <v>682</v>
      </c>
      <c r="C134" s="144" t="s">
        <v>92</v>
      </c>
      <c r="D134" s="145">
        <v>281.09399999999999</v>
      </c>
    </row>
    <row r="135" spans="1:4" s="153" customFormat="1" ht="15.75" x14ac:dyDescent="0.25">
      <c r="A135" s="154" t="s">
        <v>106</v>
      </c>
      <c r="B135" s="155" t="s">
        <v>683</v>
      </c>
      <c r="C135" s="155"/>
      <c r="D135" s="156">
        <v>7.42</v>
      </c>
    </row>
    <row r="136" spans="1:4" s="153" customFormat="1" ht="15.75" x14ac:dyDescent="0.25">
      <c r="A136" s="146" t="s">
        <v>106</v>
      </c>
      <c r="B136" s="144" t="s">
        <v>683</v>
      </c>
      <c r="C136" s="144" t="s">
        <v>92</v>
      </c>
      <c r="D136" s="145">
        <v>7.42</v>
      </c>
    </row>
    <row r="137" spans="1:4" s="153" customFormat="1" ht="31.5" x14ac:dyDescent="0.25">
      <c r="A137" s="154" t="s">
        <v>107</v>
      </c>
      <c r="B137" s="155" t="s">
        <v>684</v>
      </c>
      <c r="C137" s="155"/>
      <c r="D137" s="156">
        <v>5</v>
      </c>
    </row>
    <row r="138" spans="1:4" s="153" customFormat="1" ht="31.5" x14ac:dyDescent="0.25">
      <c r="A138" s="146" t="s">
        <v>107</v>
      </c>
      <c r="B138" s="144" t="s">
        <v>684</v>
      </c>
      <c r="C138" s="144" t="s">
        <v>92</v>
      </c>
      <c r="D138" s="145">
        <v>5</v>
      </c>
    </row>
    <row r="139" spans="1:4" s="153" customFormat="1" ht="15.75" x14ac:dyDescent="0.25">
      <c r="A139" s="154" t="s">
        <v>108</v>
      </c>
      <c r="B139" s="155" t="s">
        <v>685</v>
      </c>
      <c r="C139" s="155"/>
      <c r="D139" s="156">
        <v>14728.447</v>
      </c>
    </row>
    <row r="140" spans="1:4" s="153" customFormat="1" ht="15.75" x14ac:dyDescent="0.25">
      <c r="A140" s="146" t="s">
        <v>108</v>
      </c>
      <c r="B140" s="144" t="s">
        <v>685</v>
      </c>
      <c r="C140" s="144" t="s">
        <v>92</v>
      </c>
      <c r="D140" s="145">
        <v>14728.447</v>
      </c>
    </row>
    <row r="141" spans="1:4" s="153" customFormat="1" ht="31.5" x14ac:dyDescent="0.25">
      <c r="A141" s="146" t="s">
        <v>686</v>
      </c>
      <c r="B141" s="144" t="s">
        <v>687</v>
      </c>
      <c r="C141" s="144" t="s">
        <v>92</v>
      </c>
      <c r="D141" s="145">
        <v>250</v>
      </c>
    </row>
    <row r="142" spans="1:4" s="153" customFormat="1" ht="15.75" x14ac:dyDescent="0.25">
      <c r="A142" s="154" t="s">
        <v>109</v>
      </c>
      <c r="B142" s="155" t="s">
        <v>688</v>
      </c>
      <c r="C142" s="155"/>
      <c r="D142" s="156">
        <v>2310.2359999999999</v>
      </c>
    </row>
    <row r="143" spans="1:4" s="153" customFormat="1" ht="15.75" x14ac:dyDescent="0.25">
      <c r="A143" s="154" t="s">
        <v>108</v>
      </c>
      <c r="B143" s="155" t="s">
        <v>689</v>
      </c>
      <c r="C143" s="155"/>
      <c r="D143" s="156">
        <v>2310.2359999999999</v>
      </c>
    </row>
    <row r="144" spans="1:4" s="153" customFormat="1" ht="15.75" x14ac:dyDescent="0.25">
      <c r="A144" s="146" t="s">
        <v>108</v>
      </c>
      <c r="B144" s="144" t="s">
        <v>689</v>
      </c>
      <c r="C144" s="144" t="s">
        <v>92</v>
      </c>
      <c r="D144" s="145">
        <v>2310.2359999999999</v>
      </c>
    </row>
    <row r="145" spans="1:4" s="153" customFormat="1" ht="31.5" x14ac:dyDescent="0.25">
      <c r="A145" s="154" t="s">
        <v>110</v>
      </c>
      <c r="B145" s="155" t="s">
        <v>690</v>
      </c>
      <c r="C145" s="155"/>
      <c r="D145" s="156">
        <v>30080.562000000002</v>
      </c>
    </row>
    <row r="146" spans="1:4" s="153" customFormat="1" ht="47.25" x14ac:dyDescent="0.25">
      <c r="A146" s="146" t="s">
        <v>691</v>
      </c>
      <c r="B146" s="144" t="s">
        <v>692</v>
      </c>
      <c r="C146" s="144" t="s">
        <v>92</v>
      </c>
      <c r="D146" s="145">
        <v>1165.4369999999999</v>
      </c>
    </row>
    <row r="147" spans="1:4" s="153" customFormat="1" ht="15.75" x14ac:dyDescent="0.25">
      <c r="A147" s="154" t="s">
        <v>111</v>
      </c>
      <c r="B147" s="155" t="s">
        <v>693</v>
      </c>
      <c r="C147" s="155"/>
      <c r="D147" s="156">
        <v>21806.802</v>
      </c>
    </row>
    <row r="148" spans="1:4" s="153" customFormat="1" ht="15.75" x14ac:dyDescent="0.25">
      <c r="A148" s="146" t="s">
        <v>111</v>
      </c>
      <c r="B148" s="144" t="s">
        <v>693</v>
      </c>
      <c r="C148" s="144" t="s">
        <v>92</v>
      </c>
      <c r="D148" s="145">
        <v>21806.802</v>
      </c>
    </row>
    <row r="149" spans="1:4" s="153" customFormat="1" ht="15.75" x14ac:dyDescent="0.25">
      <c r="A149" s="154" t="s">
        <v>112</v>
      </c>
      <c r="B149" s="155" t="s">
        <v>694</v>
      </c>
      <c r="C149" s="155"/>
      <c r="D149" s="156">
        <v>430</v>
      </c>
    </row>
    <row r="150" spans="1:4" s="153" customFormat="1" ht="15.75" x14ac:dyDescent="0.25">
      <c r="A150" s="146" t="s">
        <v>112</v>
      </c>
      <c r="B150" s="144" t="s">
        <v>694</v>
      </c>
      <c r="C150" s="144" t="s">
        <v>92</v>
      </c>
      <c r="D150" s="145">
        <f>20+410</f>
        <v>430</v>
      </c>
    </row>
    <row r="151" spans="1:4" s="153" customFormat="1" ht="15.75" x14ac:dyDescent="0.25">
      <c r="A151" s="154" t="s">
        <v>695</v>
      </c>
      <c r="B151" s="155" t="s">
        <v>696</v>
      </c>
      <c r="C151" s="155"/>
      <c r="D151" s="156">
        <v>54.34</v>
      </c>
    </row>
    <row r="152" spans="1:4" s="153" customFormat="1" ht="31.5" x14ac:dyDescent="0.25">
      <c r="A152" s="146" t="s">
        <v>551</v>
      </c>
      <c r="B152" s="144" t="s">
        <v>697</v>
      </c>
      <c r="C152" s="144" t="s">
        <v>92</v>
      </c>
      <c r="D152" s="145">
        <v>54.34</v>
      </c>
    </row>
    <row r="153" spans="1:4" s="153" customFormat="1" ht="15.75" x14ac:dyDescent="0.25">
      <c r="A153" s="154" t="s">
        <v>113</v>
      </c>
      <c r="B153" s="155" t="s">
        <v>698</v>
      </c>
      <c r="C153" s="155"/>
      <c r="D153" s="156">
        <v>33.667000000000002</v>
      </c>
    </row>
    <row r="154" spans="1:4" s="153" customFormat="1" ht="31.5" x14ac:dyDescent="0.25">
      <c r="A154" s="146" t="s">
        <v>114</v>
      </c>
      <c r="B154" s="144" t="s">
        <v>699</v>
      </c>
      <c r="C154" s="144" t="s">
        <v>92</v>
      </c>
      <c r="D154" s="145">
        <v>33.667000000000002</v>
      </c>
    </row>
    <row r="155" spans="1:4" s="153" customFormat="1" ht="15.75" x14ac:dyDescent="0.25">
      <c r="A155" s="154" t="s">
        <v>115</v>
      </c>
      <c r="B155" s="155" t="s">
        <v>700</v>
      </c>
      <c r="C155" s="155"/>
      <c r="D155" s="156">
        <v>6590.3159999999998</v>
      </c>
    </row>
    <row r="156" spans="1:4" s="153" customFormat="1" ht="15.75" x14ac:dyDescent="0.25">
      <c r="A156" s="146" t="s">
        <v>115</v>
      </c>
      <c r="B156" s="144" t="s">
        <v>700</v>
      </c>
      <c r="C156" s="144" t="s">
        <v>92</v>
      </c>
      <c r="D156" s="145">
        <v>6590.3159999999998</v>
      </c>
    </row>
    <row r="157" spans="1:4" s="153" customFormat="1" ht="15.75" x14ac:dyDescent="0.25">
      <c r="A157" s="154" t="s">
        <v>116</v>
      </c>
      <c r="B157" s="155" t="s">
        <v>701</v>
      </c>
      <c r="C157" s="155"/>
      <c r="D157" s="156">
        <v>5001.2719999999999</v>
      </c>
    </row>
    <row r="158" spans="1:4" s="153" customFormat="1" ht="15.75" x14ac:dyDescent="0.25">
      <c r="A158" s="154" t="s">
        <v>117</v>
      </c>
      <c r="B158" s="155" t="s">
        <v>702</v>
      </c>
      <c r="C158" s="155"/>
      <c r="D158" s="156">
        <v>5001.2719999999999</v>
      </c>
    </row>
    <row r="159" spans="1:4" s="153" customFormat="1" ht="15.75" x14ac:dyDescent="0.25">
      <c r="A159" s="146" t="s">
        <v>117</v>
      </c>
      <c r="B159" s="144" t="s">
        <v>702</v>
      </c>
      <c r="C159" s="144" t="s">
        <v>19</v>
      </c>
      <c r="D159" s="145">
        <f>3346.599+80+1010.673</f>
        <v>4437.2719999999999</v>
      </c>
    </row>
    <row r="160" spans="1:4" s="153" customFormat="1" ht="15.75" x14ac:dyDescent="0.25">
      <c r="A160" s="146" t="s">
        <v>117</v>
      </c>
      <c r="B160" s="144" t="s">
        <v>702</v>
      </c>
      <c r="C160" s="144" t="s">
        <v>3</v>
      </c>
      <c r="D160" s="145">
        <f>349+215</f>
        <v>564</v>
      </c>
    </row>
    <row r="161" spans="1:4" s="153" customFormat="1" ht="15.75" x14ac:dyDescent="0.25">
      <c r="A161" s="154" t="s">
        <v>118</v>
      </c>
      <c r="B161" s="155" t="s">
        <v>703</v>
      </c>
      <c r="C161" s="155"/>
      <c r="D161" s="156">
        <v>17120.455000000002</v>
      </c>
    </row>
    <row r="162" spans="1:4" s="153" customFormat="1" ht="15.75" x14ac:dyDescent="0.25">
      <c r="A162" s="154" t="s">
        <v>119</v>
      </c>
      <c r="B162" s="155" t="s">
        <v>704</v>
      </c>
      <c r="C162" s="155"/>
      <c r="D162" s="156">
        <v>17120.455000000002</v>
      </c>
    </row>
    <row r="163" spans="1:4" s="153" customFormat="1" ht="15.75" x14ac:dyDescent="0.25">
      <c r="A163" s="146" t="s">
        <v>119</v>
      </c>
      <c r="B163" s="144" t="s">
        <v>704</v>
      </c>
      <c r="C163" s="144" t="s">
        <v>92</v>
      </c>
      <c r="D163" s="145">
        <v>17120.455000000002</v>
      </c>
    </row>
    <row r="164" spans="1:4" s="153" customFormat="1" ht="15.75" x14ac:dyDescent="0.25">
      <c r="A164" s="154" t="s">
        <v>120</v>
      </c>
      <c r="B164" s="155" t="s">
        <v>705</v>
      </c>
      <c r="C164" s="155"/>
      <c r="D164" s="156">
        <v>2610.4549999999999</v>
      </c>
    </row>
    <row r="165" spans="1:4" s="153" customFormat="1" ht="15.75" x14ac:dyDescent="0.25">
      <c r="A165" s="154" t="s">
        <v>121</v>
      </c>
      <c r="B165" s="155" t="s">
        <v>706</v>
      </c>
      <c r="C165" s="155"/>
      <c r="D165" s="156">
        <v>2187.8339999999998</v>
      </c>
    </row>
    <row r="166" spans="1:4" s="153" customFormat="1" ht="15.75" x14ac:dyDescent="0.25">
      <c r="A166" s="146" t="s">
        <v>121</v>
      </c>
      <c r="B166" s="144" t="s">
        <v>706</v>
      </c>
      <c r="C166" s="144" t="s">
        <v>92</v>
      </c>
      <c r="D166" s="145">
        <v>2187.8339999999998</v>
      </c>
    </row>
    <row r="167" spans="1:4" s="153" customFormat="1" ht="15.75" x14ac:dyDescent="0.25">
      <c r="A167" s="154" t="s">
        <v>707</v>
      </c>
      <c r="B167" s="155" t="s">
        <v>708</v>
      </c>
      <c r="C167" s="155"/>
      <c r="D167" s="156">
        <v>422.62099999999998</v>
      </c>
    </row>
    <row r="168" spans="1:4" s="153" customFormat="1" ht="31.5" x14ac:dyDescent="0.25">
      <c r="A168" s="146" t="s">
        <v>686</v>
      </c>
      <c r="B168" s="144" t="s">
        <v>709</v>
      </c>
      <c r="C168" s="144" t="s">
        <v>92</v>
      </c>
      <c r="D168" s="145">
        <v>422.62099999999998</v>
      </c>
    </row>
    <row r="169" spans="1:4" ht="31.5" x14ac:dyDescent="0.25">
      <c r="A169" s="150" t="s">
        <v>63</v>
      </c>
      <c r="B169" s="151" t="s">
        <v>710</v>
      </c>
      <c r="C169" s="151"/>
      <c r="D169" s="152">
        <v>8713.7970000000005</v>
      </c>
    </row>
    <row r="170" spans="1:4" s="153" customFormat="1" ht="15.75" x14ac:dyDescent="0.25">
      <c r="A170" s="154" t="s">
        <v>64</v>
      </c>
      <c r="B170" s="155" t="s">
        <v>711</v>
      </c>
      <c r="C170" s="155"/>
      <c r="D170" s="156">
        <v>33.332999999999998</v>
      </c>
    </row>
    <row r="171" spans="1:4" s="153" customFormat="1" ht="15.75" x14ac:dyDescent="0.25">
      <c r="A171" s="146" t="s">
        <v>65</v>
      </c>
      <c r="B171" s="144" t="s">
        <v>712</v>
      </c>
      <c r="C171" s="144" t="s">
        <v>36</v>
      </c>
      <c r="D171" s="145">
        <v>33.332999999999998</v>
      </c>
    </row>
    <row r="172" spans="1:4" s="153" customFormat="1" ht="15.75" x14ac:dyDescent="0.25">
      <c r="A172" s="154" t="s">
        <v>122</v>
      </c>
      <c r="B172" s="155" t="s">
        <v>713</v>
      </c>
      <c r="C172" s="155"/>
      <c r="D172" s="156">
        <v>250</v>
      </c>
    </row>
    <row r="173" spans="1:4" s="153" customFormat="1" ht="31.5" x14ac:dyDescent="0.25">
      <c r="A173" s="154" t="s">
        <v>123</v>
      </c>
      <c r="B173" s="155" t="s">
        <v>714</v>
      </c>
      <c r="C173" s="155"/>
      <c r="D173" s="156">
        <v>250</v>
      </c>
    </row>
    <row r="174" spans="1:4" s="153" customFormat="1" ht="31.5" x14ac:dyDescent="0.25">
      <c r="A174" s="146" t="s">
        <v>123</v>
      </c>
      <c r="B174" s="144" t="s">
        <v>714</v>
      </c>
      <c r="C174" s="144" t="s">
        <v>92</v>
      </c>
      <c r="D174" s="145">
        <v>250</v>
      </c>
    </row>
    <row r="175" spans="1:4" s="153" customFormat="1" ht="15.75" x14ac:dyDescent="0.25">
      <c r="A175" s="154" t="s">
        <v>124</v>
      </c>
      <c r="B175" s="155" t="s">
        <v>715</v>
      </c>
      <c r="C175" s="155"/>
      <c r="D175" s="156">
        <v>550</v>
      </c>
    </row>
    <row r="176" spans="1:4" s="153" customFormat="1" ht="31.5" x14ac:dyDescent="0.25">
      <c r="A176" s="154" t="s">
        <v>125</v>
      </c>
      <c r="B176" s="155" t="s">
        <v>716</v>
      </c>
      <c r="C176" s="155"/>
      <c r="D176" s="156">
        <v>550</v>
      </c>
    </row>
    <row r="177" spans="1:4" s="153" customFormat="1" ht="31.5" x14ac:dyDescent="0.25">
      <c r="A177" s="146" t="s">
        <v>125</v>
      </c>
      <c r="B177" s="144" t="s">
        <v>716</v>
      </c>
      <c r="C177" s="144" t="s">
        <v>92</v>
      </c>
      <c r="D177" s="145">
        <v>550</v>
      </c>
    </row>
    <row r="178" spans="1:4" s="153" customFormat="1" ht="15.75" x14ac:dyDescent="0.25">
      <c r="A178" s="154" t="s">
        <v>126</v>
      </c>
      <c r="B178" s="155" t="s">
        <v>717</v>
      </c>
      <c r="C178" s="155"/>
      <c r="D178" s="156">
        <v>7880.4639999999999</v>
      </c>
    </row>
    <row r="179" spans="1:4" s="153" customFormat="1" ht="15.75" x14ac:dyDescent="0.25">
      <c r="A179" s="154" t="s">
        <v>127</v>
      </c>
      <c r="B179" s="155" t="s">
        <v>718</v>
      </c>
      <c r="C179" s="155"/>
      <c r="D179" s="156">
        <v>7880.4639999999999</v>
      </c>
    </row>
    <row r="180" spans="1:4" s="153" customFormat="1" ht="15.75" x14ac:dyDescent="0.25">
      <c r="A180" s="146" t="s">
        <v>127</v>
      </c>
      <c r="B180" s="144" t="s">
        <v>718</v>
      </c>
      <c r="C180" s="144" t="s">
        <v>92</v>
      </c>
      <c r="D180" s="145">
        <v>7880.4639999999999</v>
      </c>
    </row>
    <row r="181" spans="1:4" ht="31.5" x14ac:dyDescent="0.25">
      <c r="A181" s="150" t="s">
        <v>66</v>
      </c>
      <c r="B181" s="151" t="s">
        <v>641</v>
      </c>
      <c r="C181" s="151"/>
      <c r="D181" s="152">
        <v>86548.005999999994</v>
      </c>
    </row>
    <row r="182" spans="1:4" s="153" customFormat="1" ht="15.75" x14ac:dyDescent="0.25">
      <c r="A182" s="154" t="s">
        <v>67</v>
      </c>
      <c r="B182" s="155" t="s">
        <v>642</v>
      </c>
      <c r="C182" s="155"/>
      <c r="D182" s="156">
        <v>10</v>
      </c>
    </row>
    <row r="183" spans="1:4" s="153" customFormat="1" ht="15.75" x14ac:dyDescent="0.25">
      <c r="A183" s="154" t="s">
        <v>68</v>
      </c>
      <c r="B183" s="155" t="s">
        <v>643</v>
      </c>
      <c r="C183" s="155"/>
      <c r="D183" s="156">
        <v>5</v>
      </c>
    </row>
    <row r="184" spans="1:4" s="153" customFormat="1" ht="15.75" x14ac:dyDescent="0.25">
      <c r="A184" s="146" t="s">
        <v>68</v>
      </c>
      <c r="B184" s="144" t="s">
        <v>643</v>
      </c>
      <c r="C184" s="144" t="s">
        <v>3</v>
      </c>
      <c r="D184" s="145">
        <v>5</v>
      </c>
    </row>
    <row r="185" spans="1:4" s="153" customFormat="1" ht="15.75" x14ac:dyDescent="0.25">
      <c r="A185" s="154" t="s">
        <v>69</v>
      </c>
      <c r="B185" s="155" t="s">
        <v>644</v>
      </c>
      <c r="C185" s="155"/>
      <c r="D185" s="156">
        <v>5</v>
      </c>
    </row>
    <row r="186" spans="1:4" s="153" customFormat="1" ht="15.75" x14ac:dyDescent="0.25">
      <c r="A186" s="146" t="s">
        <v>69</v>
      </c>
      <c r="B186" s="144" t="s">
        <v>644</v>
      </c>
      <c r="C186" s="144" t="s">
        <v>3</v>
      </c>
      <c r="D186" s="145">
        <v>5</v>
      </c>
    </row>
    <row r="187" spans="1:4" s="153" customFormat="1" ht="15.75" x14ac:dyDescent="0.25">
      <c r="A187" s="154" t="s">
        <v>70</v>
      </c>
      <c r="B187" s="155" t="s">
        <v>645</v>
      </c>
      <c r="C187" s="155"/>
      <c r="D187" s="156">
        <v>10</v>
      </c>
    </row>
    <row r="188" spans="1:4" s="153" customFormat="1" ht="15.75" x14ac:dyDescent="0.25">
      <c r="A188" s="154" t="s">
        <v>71</v>
      </c>
      <c r="B188" s="155" t="s">
        <v>646</v>
      </c>
      <c r="C188" s="155"/>
      <c r="D188" s="156">
        <v>10</v>
      </c>
    </row>
    <row r="189" spans="1:4" s="153" customFormat="1" ht="15.75" x14ac:dyDescent="0.25">
      <c r="A189" s="146" t="s">
        <v>71</v>
      </c>
      <c r="B189" s="144" t="s">
        <v>646</v>
      </c>
      <c r="C189" s="144" t="s">
        <v>3</v>
      </c>
      <c r="D189" s="145">
        <v>10</v>
      </c>
    </row>
    <row r="190" spans="1:4" s="153" customFormat="1" ht="15.75" x14ac:dyDescent="0.25">
      <c r="A190" s="154" t="s">
        <v>72</v>
      </c>
      <c r="B190" s="155" t="s">
        <v>647</v>
      </c>
      <c r="C190" s="155"/>
      <c r="D190" s="156">
        <v>20</v>
      </c>
    </row>
    <row r="191" spans="1:4" s="153" customFormat="1" ht="31.5" x14ac:dyDescent="0.25">
      <c r="A191" s="154" t="s">
        <v>73</v>
      </c>
      <c r="B191" s="155" t="s">
        <v>648</v>
      </c>
      <c r="C191" s="155"/>
      <c r="D191" s="156">
        <v>20</v>
      </c>
    </row>
    <row r="192" spans="1:4" s="153" customFormat="1" ht="31.5" x14ac:dyDescent="0.25">
      <c r="A192" s="146" t="s">
        <v>73</v>
      </c>
      <c r="B192" s="144" t="s">
        <v>648</v>
      </c>
      <c r="C192" s="144" t="s">
        <v>3</v>
      </c>
      <c r="D192" s="145">
        <v>20</v>
      </c>
    </row>
    <row r="193" spans="1:4" s="153" customFormat="1" ht="15.75" x14ac:dyDescent="0.25">
      <c r="A193" s="154" t="s">
        <v>140</v>
      </c>
      <c r="B193" s="155" t="s">
        <v>727</v>
      </c>
      <c r="C193" s="155"/>
      <c r="D193" s="156">
        <v>5314.3239999999996</v>
      </c>
    </row>
    <row r="194" spans="1:4" s="153" customFormat="1" ht="15.75" x14ac:dyDescent="0.25">
      <c r="A194" s="154" t="s">
        <v>141</v>
      </c>
      <c r="B194" s="155" t="s">
        <v>728</v>
      </c>
      <c r="C194" s="155"/>
      <c r="D194" s="156">
        <v>5314.3239999999996</v>
      </c>
    </row>
    <row r="195" spans="1:4" s="153" customFormat="1" ht="15.75" x14ac:dyDescent="0.25">
      <c r="A195" s="146" t="s">
        <v>141</v>
      </c>
      <c r="B195" s="144" t="s">
        <v>728</v>
      </c>
      <c r="C195" s="144" t="s">
        <v>19</v>
      </c>
      <c r="D195" s="145">
        <f>3586.806+150+1083.216</f>
        <v>4820.0219999999999</v>
      </c>
    </row>
    <row r="196" spans="1:4" s="153" customFormat="1" ht="15.75" x14ac:dyDescent="0.25">
      <c r="A196" s="146" t="s">
        <v>141</v>
      </c>
      <c r="B196" s="144" t="s">
        <v>728</v>
      </c>
      <c r="C196" s="144" t="s">
        <v>3</v>
      </c>
      <c r="D196" s="145">
        <f>212+136</f>
        <v>348</v>
      </c>
    </row>
    <row r="197" spans="1:4" s="153" customFormat="1" ht="15.75" x14ac:dyDescent="0.25">
      <c r="A197" s="146" t="s">
        <v>141</v>
      </c>
      <c r="B197" s="144" t="s">
        <v>728</v>
      </c>
      <c r="C197" s="144" t="s">
        <v>31</v>
      </c>
      <c r="D197" s="145">
        <f>1+145.302</f>
        <v>146.30199999999999</v>
      </c>
    </row>
    <row r="198" spans="1:4" s="153" customFormat="1" ht="15.75" x14ac:dyDescent="0.25">
      <c r="A198" s="154" t="s">
        <v>169</v>
      </c>
      <c r="B198" s="155" t="s">
        <v>769</v>
      </c>
      <c r="C198" s="155"/>
      <c r="D198" s="156">
        <v>44640.987999999998</v>
      </c>
    </row>
    <row r="199" spans="1:4" s="153" customFormat="1" ht="31.5" x14ac:dyDescent="0.25">
      <c r="A199" s="154" t="s">
        <v>170</v>
      </c>
      <c r="B199" s="155" t="s">
        <v>770</v>
      </c>
      <c r="C199" s="155"/>
      <c r="D199" s="156">
        <v>595.9</v>
      </c>
    </row>
    <row r="200" spans="1:4" s="153" customFormat="1" ht="31.5" x14ac:dyDescent="0.25">
      <c r="A200" s="146" t="s">
        <v>170</v>
      </c>
      <c r="B200" s="144" t="s">
        <v>771</v>
      </c>
      <c r="C200" s="144" t="s">
        <v>36</v>
      </c>
      <c r="D200" s="145">
        <v>595.9</v>
      </c>
    </row>
    <row r="201" spans="1:4" s="153" customFormat="1" ht="15.75" x14ac:dyDescent="0.25">
      <c r="A201" s="154" t="s">
        <v>171</v>
      </c>
      <c r="B201" s="155" t="s">
        <v>772</v>
      </c>
      <c r="C201" s="155"/>
      <c r="D201" s="156">
        <v>24650.14</v>
      </c>
    </row>
    <row r="202" spans="1:4" s="153" customFormat="1" ht="15.75" x14ac:dyDescent="0.25">
      <c r="A202" s="146" t="s">
        <v>171</v>
      </c>
      <c r="B202" s="144" t="s">
        <v>772</v>
      </c>
      <c r="C202" s="144" t="s">
        <v>36</v>
      </c>
      <c r="D202" s="145">
        <v>24650.14</v>
      </c>
    </row>
    <row r="203" spans="1:4" s="153" customFormat="1" ht="15.75" x14ac:dyDescent="0.25">
      <c r="A203" s="154" t="s">
        <v>172</v>
      </c>
      <c r="B203" s="155" t="s">
        <v>773</v>
      </c>
      <c r="C203" s="155"/>
      <c r="D203" s="156">
        <v>11717.948</v>
      </c>
    </row>
    <row r="204" spans="1:4" s="153" customFormat="1" ht="15.75" x14ac:dyDescent="0.25">
      <c r="A204" s="146" t="s">
        <v>172</v>
      </c>
      <c r="B204" s="144" t="s">
        <v>773</v>
      </c>
      <c r="C204" s="144" t="s">
        <v>19</v>
      </c>
      <c r="D204" s="145">
        <f>8350.509+273+2521.854</f>
        <v>11145.362999999999</v>
      </c>
    </row>
    <row r="205" spans="1:4" s="153" customFormat="1" ht="15.75" x14ac:dyDescent="0.25">
      <c r="A205" s="146" t="s">
        <v>172</v>
      </c>
      <c r="B205" s="144" t="s">
        <v>773</v>
      </c>
      <c r="C205" s="144" t="s">
        <v>3</v>
      </c>
      <c r="D205" s="145">
        <f>205.7+345.642</f>
        <v>551.34199999999998</v>
      </c>
    </row>
    <row r="206" spans="1:4" s="153" customFormat="1" ht="15.75" x14ac:dyDescent="0.25">
      <c r="A206" s="146" t="s">
        <v>172</v>
      </c>
      <c r="B206" s="144" t="s">
        <v>773</v>
      </c>
      <c r="C206" s="144" t="s">
        <v>31</v>
      </c>
      <c r="D206" s="145">
        <f>1+1.23</f>
        <v>2.23</v>
      </c>
    </row>
    <row r="207" spans="1:4" s="153" customFormat="1" ht="31.5" x14ac:dyDescent="0.25">
      <c r="A207" s="146" t="s">
        <v>20</v>
      </c>
      <c r="B207" s="144" t="s">
        <v>774</v>
      </c>
      <c r="C207" s="144" t="s">
        <v>3</v>
      </c>
      <c r="D207" s="145">
        <v>19.013000000000002</v>
      </c>
    </row>
    <row r="208" spans="1:4" s="153" customFormat="1" ht="15.75" x14ac:dyDescent="0.25">
      <c r="A208" s="154" t="s">
        <v>173</v>
      </c>
      <c r="B208" s="155" t="s">
        <v>775</v>
      </c>
      <c r="C208" s="155"/>
      <c r="D208" s="156">
        <v>7677</v>
      </c>
    </row>
    <row r="209" spans="1:4" s="153" customFormat="1" ht="15.75" x14ac:dyDescent="0.25">
      <c r="A209" s="146" t="s">
        <v>173</v>
      </c>
      <c r="B209" s="144" t="s">
        <v>775</v>
      </c>
      <c r="C209" s="144" t="s">
        <v>36</v>
      </c>
      <c r="D209" s="145">
        <v>7677</v>
      </c>
    </row>
    <row r="210" spans="1:4" s="153" customFormat="1" ht="15.75" x14ac:dyDescent="0.25">
      <c r="A210" s="154" t="s">
        <v>74</v>
      </c>
      <c r="B210" s="155" t="s">
        <v>649</v>
      </c>
      <c r="C210" s="155"/>
      <c r="D210" s="156">
        <v>36552.694000000003</v>
      </c>
    </row>
    <row r="211" spans="1:4" s="153" customFormat="1" ht="15.75" x14ac:dyDescent="0.25">
      <c r="A211" s="154" t="s">
        <v>75</v>
      </c>
      <c r="B211" s="155" t="s">
        <v>650</v>
      </c>
      <c r="C211" s="155"/>
      <c r="D211" s="156">
        <v>36552.694000000003</v>
      </c>
    </row>
    <row r="212" spans="1:4" s="153" customFormat="1" ht="15.75" x14ac:dyDescent="0.25">
      <c r="A212" s="146" t="s">
        <v>75</v>
      </c>
      <c r="B212" s="144" t="s">
        <v>650</v>
      </c>
      <c r="C212" s="144" t="s">
        <v>19</v>
      </c>
      <c r="D212" s="145">
        <f>23113.82+400+6980.374</f>
        <v>30494.194</v>
      </c>
    </row>
    <row r="213" spans="1:4" s="153" customFormat="1" ht="15.75" x14ac:dyDescent="0.25">
      <c r="A213" s="146" t="s">
        <v>75</v>
      </c>
      <c r="B213" s="144" t="s">
        <v>650</v>
      </c>
      <c r="C213" s="144" t="s">
        <v>3</v>
      </c>
      <c r="D213" s="145">
        <f>1275.2+4637.3</f>
        <v>5912.5</v>
      </c>
    </row>
    <row r="214" spans="1:4" s="153" customFormat="1" ht="15.75" x14ac:dyDescent="0.25">
      <c r="A214" s="146" t="s">
        <v>75</v>
      </c>
      <c r="B214" s="144" t="s">
        <v>650</v>
      </c>
      <c r="C214" s="144" t="s">
        <v>31</v>
      </c>
      <c r="D214" s="145">
        <f>40+106</f>
        <v>146</v>
      </c>
    </row>
    <row r="215" spans="1:4" ht="31.5" x14ac:dyDescent="0.25">
      <c r="A215" s="150" t="s">
        <v>76</v>
      </c>
      <c r="B215" s="151" t="s">
        <v>651</v>
      </c>
      <c r="C215" s="151"/>
      <c r="D215" s="152">
        <v>3418.2179999999998</v>
      </c>
    </row>
    <row r="216" spans="1:4" s="153" customFormat="1" ht="15.75" x14ac:dyDescent="0.25">
      <c r="A216" s="154" t="s">
        <v>163</v>
      </c>
      <c r="B216" s="155" t="s">
        <v>764</v>
      </c>
      <c r="C216" s="155"/>
      <c r="D216" s="156">
        <v>2387</v>
      </c>
    </row>
    <row r="217" spans="1:4" s="153" customFormat="1" ht="47.25" x14ac:dyDescent="0.25">
      <c r="A217" s="146" t="s">
        <v>164</v>
      </c>
      <c r="B217" s="144" t="s">
        <v>765</v>
      </c>
      <c r="C217" s="144" t="s">
        <v>4</v>
      </c>
      <c r="D217" s="145">
        <v>2387</v>
      </c>
    </row>
    <row r="218" spans="1:4" s="153" customFormat="1" ht="15.75" x14ac:dyDescent="0.25">
      <c r="A218" s="154" t="s">
        <v>165</v>
      </c>
      <c r="B218" s="155" t="s">
        <v>766</v>
      </c>
      <c r="C218" s="155"/>
      <c r="D218" s="156">
        <v>155</v>
      </c>
    </row>
    <row r="219" spans="1:4" s="153" customFormat="1" ht="15.75" x14ac:dyDescent="0.25">
      <c r="A219" s="154" t="s">
        <v>166</v>
      </c>
      <c r="B219" s="155" t="s">
        <v>767</v>
      </c>
      <c r="C219" s="155"/>
      <c r="D219" s="156">
        <v>155</v>
      </c>
    </row>
    <row r="220" spans="1:4" s="153" customFormat="1" ht="15.75" x14ac:dyDescent="0.25">
      <c r="A220" s="146" t="s">
        <v>166</v>
      </c>
      <c r="B220" s="144" t="s">
        <v>767</v>
      </c>
      <c r="C220" s="144" t="s">
        <v>92</v>
      </c>
      <c r="D220" s="145">
        <v>155</v>
      </c>
    </row>
    <row r="221" spans="1:4" s="153" customFormat="1" ht="15.75" x14ac:dyDescent="0.25">
      <c r="A221" s="154" t="s">
        <v>77</v>
      </c>
      <c r="B221" s="155" t="s">
        <v>652</v>
      </c>
      <c r="C221" s="155"/>
      <c r="D221" s="156">
        <v>514.21799999999996</v>
      </c>
    </row>
    <row r="222" spans="1:4" s="153" customFormat="1" ht="15.75" x14ac:dyDescent="0.25">
      <c r="A222" s="154" t="s">
        <v>78</v>
      </c>
      <c r="B222" s="155" t="s">
        <v>653</v>
      </c>
      <c r="C222" s="155"/>
      <c r="D222" s="156">
        <v>511.21800000000002</v>
      </c>
    </row>
    <row r="223" spans="1:4" s="153" customFormat="1" ht="15.75" x14ac:dyDescent="0.25">
      <c r="A223" s="146" t="s">
        <v>78</v>
      </c>
      <c r="B223" s="144" t="s">
        <v>653</v>
      </c>
      <c r="C223" s="144" t="s">
        <v>3</v>
      </c>
      <c r="D223" s="145">
        <v>100</v>
      </c>
    </row>
    <row r="224" spans="1:4" s="153" customFormat="1" ht="31.5" x14ac:dyDescent="0.25">
      <c r="A224" s="146" t="s">
        <v>79</v>
      </c>
      <c r="B224" s="144" t="s">
        <v>654</v>
      </c>
      <c r="C224" s="144" t="s">
        <v>3</v>
      </c>
      <c r="D224" s="145">
        <v>411.21800000000002</v>
      </c>
    </row>
    <row r="225" spans="1:4" s="153" customFormat="1" ht="15.75" x14ac:dyDescent="0.25">
      <c r="A225" s="154" t="s">
        <v>80</v>
      </c>
      <c r="B225" s="155" t="s">
        <v>655</v>
      </c>
      <c r="C225" s="155"/>
      <c r="D225" s="156">
        <v>3</v>
      </c>
    </row>
    <row r="226" spans="1:4" s="153" customFormat="1" ht="15.75" x14ac:dyDescent="0.25">
      <c r="A226" s="146" t="s">
        <v>80</v>
      </c>
      <c r="B226" s="144" t="s">
        <v>655</v>
      </c>
      <c r="C226" s="144" t="s">
        <v>3</v>
      </c>
      <c r="D226" s="145">
        <v>3</v>
      </c>
    </row>
    <row r="227" spans="1:4" s="153" customFormat="1" ht="15.75" x14ac:dyDescent="0.25">
      <c r="A227" s="154" t="s">
        <v>81</v>
      </c>
      <c r="B227" s="155" t="s">
        <v>656</v>
      </c>
      <c r="C227" s="155"/>
      <c r="D227" s="156">
        <v>330</v>
      </c>
    </row>
    <row r="228" spans="1:4" s="153" customFormat="1" ht="31.5" x14ac:dyDescent="0.25">
      <c r="A228" s="154" t="s">
        <v>82</v>
      </c>
      <c r="B228" s="155" t="s">
        <v>657</v>
      </c>
      <c r="C228" s="155"/>
      <c r="D228" s="156">
        <v>330</v>
      </c>
    </row>
    <row r="229" spans="1:4" s="153" customFormat="1" ht="31.5" x14ac:dyDescent="0.25">
      <c r="A229" s="146" t="s">
        <v>82</v>
      </c>
      <c r="B229" s="144" t="s">
        <v>657</v>
      </c>
      <c r="C229" s="144" t="s">
        <v>3</v>
      </c>
      <c r="D229" s="145">
        <v>30</v>
      </c>
    </row>
    <row r="230" spans="1:4" s="153" customFormat="1" ht="15.75" x14ac:dyDescent="0.25">
      <c r="A230" s="146" t="s">
        <v>658</v>
      </c>
      <c r="B230" s="144" t="s">
        <v>659</v>
      </c>
      <c r="C230" s="144" t="s">
        <v>36</v>
      </c>
      <c r="D230" s="145">
        <v>300</v>
      </c>
    </row>
    <row r="231" spans="1:4" s="153" customFormat="1" ht="15.75" x14ac:dyDescent="0.25">
      <c r="A231" s="154" t="s">
        <v>83</v>
      </c>
      <c r="B231" s="155" t="s">
        <v>660</v>
      </c>
      <c r="C231" s="155"/>
      <c r="D231" s="156">
        <v>32</v>
      </c>
    </row>
    <row r="232" spans="1:4" s="153" customFormat="1" ht="15.75" x14ac:dyDescent="0.25">
      <c r="A232" s="154" t="s">
        <v>84</v>
      </c>
      <c r="B232" s="155" t="s">
        <v>661</v>
      </c>
      <c r="C232" s="155"/>
      <c r="D232" s="156">
        <v>1</v>
      </c>
    </row>
    <row r="233" spans="1:4" s="153" customFormat="1" ht="15.75" x14ac:dyDescent="0.25">
      <c r="A233" s="146" t="s">
        <v>84</v>
      </c>
      <c r="B233" s="144" t="s">
        <v>661</v>
      </c>
      <c r="C233" s="144" t="s">
        <v>3</v>
      </c>
      <c r="D233" s="145">
        <v>1</v>
      </c>
    </row>
    <row r="234" spans="1:4" s="153" customFormat="1" ht="15.75" x14ac:dyDescent="0.25">
      <c r="A234" s="154" t="s">
        <v>85</v>
      </c>
      <c r="B234" s="155" t="s">
        <v>662</v>
      </c>
      <c r="C234" s="155"/>
      <c r="D234" s="156">
        <v>31</v>
      </c>
    </row>
    <row r="235" spans="1:4" s="153" customFormat="1" ht="15.75" x14ac:dyDescent="0.25">
      <c r="A235" s="146" t="s">
        <v>85</v>
      </c>
      <c r="B235" s="144" t="s">
        <v>662</v>
      </c>
      <c r="C235" s="144" t="s">
        <v>3</v>
      </c>
      <c r="D235" s="145">
        <v>31</v>
      </c>
    </row>
    <row r="236" spans="1:4" ht="15.75" x14ac:dyDescent="0.25">
      <c r="A236" s="150" t="s">
        <v>86</v>
      </c>
      <c r="B236" s="151" t="s">
        <v>663</v>
      </c>
      <c r="C236" s="151"/>
      <c r="D236" s="152">
        <v>490</v>
      </c>
    </row>
    <row r="237" spans="1:4" s="153" customFormat="1" ht="31.5" x14ac:dyDescent="0.25">
      <c r="A237" s="154" t="s">
        <v>87</v>
      </c>
      <c r="B237" s="155" t="s">
        <v>664</v>
      </c>
      <c r="C237" s="155"/>
      <c r="D237" s="156">
        <v>490</v>
      </c>
    </row>
    <row r="238" spans="1:4" s="153" customFormat="1" ht="31.5" x14ac:dyDescent="0.25">
      <c r="A238" s="154" t="s">
        <v>88</v>
      </c>
      <c r="B238" s="155" t="s">
        <v>665</v>
      </c>
      <c r="C238" s="155"/>
      <c r="D238" s="156">
        <v>100</v>
      </c>
    </row>
    <row r="239" spans="1:4" s="153" customFormat="1" ht="31.5" x14ac:dyDescent="0.25">
      <c r="A239" s="146" t="s">
        <v>88</v>
      </c>
      <c r="B239" s="144" t="s">
        <v>665</v>
      </c>
      <c r="C239" s="144" t="s">
        <v>4</v>
      </c>
      <c r="D239" s="145">
        <v>100</v>
      </c>
    </row>
    <row r="240" spans="1:4" s="153" customFormat="1" ht="15.75" x14ac:dyDescent="0.25">
      <c r="A240" s="154" t="s">
        <v>89</v>
      </c>
      <c r="B240" s="155" t="s">
        <v>666</v>
      </c>
      <c r="C240" s="155"/>
      <c r="D240" s="156">
        <v>50</v>
      </c>
    </row>
    <row r="241" spans="1:4" s="153" customFormat="1" ht="15.75" x14ac:dyDescent="0.25">
      <c r="A241" s="146" t="s">
        <v>89</v>
      </c>
      <c r="B241" s="144" t="s">
        <v>666</v>
      </c>
      <c r="C241" s="144" t="s">
        <v>3</v>
      </c>
      <c r="D241" s="145">
        <v>50</v>
      </c>
    </row>
    <row r="242" spans="1:4" s="153" customFormat="1" ht="15.75" x14ac:dyDescent="0.25">
      <c r="A242" s="154" t="s">
        <v>90</v>
      </c>
      <c r="B242" s="155" t="s">
        <v>667</v>
      </c>
      <c r="C242" s="155"/>
      <c r="D242" s="156">
        <v>200</v>
      </c>
    </row>
    <row r="243" spans="1:4" s="153" customFormat="1" ht="15.75" x14ac:dyDescent="0.25">
      <c r="A243" s="146" t="s">
        <v>90</v>
      </c>
      <c r="B243" s="144" t="s">
        <v>667</v>
      </c>
      <c r="C243" s="144" t="s">
        <v>92</v>
      </c>
      <c r="D243" s="145">
        <v>200</v>
      </c>
    </row>
    <row r="244" spans="1:4" s="153" customFormat="1" ht="15.75" x14ac:dyDescent="0.25">
      <c r="A244" s="154" t="s">
        <v>93</v>
      </c>
      <c r="B244" s="155" t="s">
        <v>668</v>
      </c>
      <c r="C244" s="155"/>
      <c r="D244" s="156">
        <v>140</v>
      </c>
    </row>
    <row r="245" spans="1:4" s="153" customFormat="1" ht="15.75" x14ac:dyDescent="0.25">
      <c r="A245" s="146" t="s">
        <v>93</v>
      </c>
      <c r="B245" s="144" t="s">
        <v>668</v>
      </c>
      <c r="C245" s="144" t="s">
        <v>4</v>
      </c>
      <c r="D245" s="145">
        <v>140</v>
      </c>
    </row>
    <row r="246" spans="1:4" ht="15.75" x14ac:dyDescent="0.25">
      <c r="A246" s="150" t="s">
        <v>15</v>
      </c>
      <c r="B246" s="151" t="s">
        <v>584</v>
      </c>
      <c r="C246" s="151"/>
      <c r="D246" s="152">
        <v>28194.062999999998</v>
      </c>
    </row>
    <row r="247" spans="1:4" s="153" customFormat="1" ht="15.75" x14ac:dyDescent="0.25">
      <c r="A247" s="154" t="s">
        <v>16</v>
      </c>
      <c r="B247" s="155" t="s">
        <v>585</v>
      </c>
      <c r="C247" s="155"/>
      <c r="D247" s="156">
        <v>28194.062999999998</v>
      </c>
    </row>
    <row r="248" spans="1:4" s="153" customFormat="1" ht="31.5" x14ac:dyDescent="0.25">
      <c r="A248" s="146" t="s">
        <v>94</v>
      </c>
      <c r="B248" s="144" t="s">
        <v>669</v>
      </c>
      <c r="C248" s="144" t="s">
        <v>19</v>
      </c>
      <c r="D248" s="145">
        <f>1352.051+34+408.32</f>
        <v>1794.3709999999999</v>
      </c>
    </row>
    <row r="249" spans="1:4" s="153" customFormat="1" ht="15.75" x14ac:dyDescent="0.25">
      <c r="A249" s="146" t="s">
        <v>17</v>
      </c>
      <c r="B249" s="144" t="s">
        <v>586</v>
      </c>
      <c r="C249" s="144" t="s">
        <v>19</v>
      </c>
      <c r="D249" s="145">
        <f>629.892+20+190.228</f>
        <v>840.12000000000012</v>
      </c>
    </row>
    <row r="250" spans="1:4" s="153" customFormat="1" ht="31.5" x14ac:dyDescent="0.25">
      <c r="A250" s="146" t="s">
        <v>174</v>
      </c>
      <c r="B250" s="144" t="s">
        <v>776</v>
      </c>
      <c r="C250" s="144" t="s">
        <v>36</v>
      </c>
      <c r="D250" s="145">
        <v>1281.9000000000001</v>
      </c>
    </row>
    <row r="251" spans="1:4" s="153" customFormat="1" ht="31.5" x14ac:dyDescent="0.25">
      <c r="A251" s="146" t="s">
        <v>268</v>
      </c>
      <c r="B251" s="144" t="s">
        <v>670</v>
      </c>
      <c r="C251" s="144" t="s">
        <v>3</v>
      </c>
      <c r="D251" s="145">
        <v>12.3</v>
      </c>
    </row>
    <row r="252" spans="1:4" s="153" customFormat="1" ht="31.5" x14ac:dyDescent="0.25">
      <c r="A252" s="146" t="s">
        <v>175</v>
      </c>
      <c r="B252" s="144" t="s">
        <v>777</v>
      </c>
      <c r="C252" s="144" t="s">
        <v>36</v>
      </c>
      <c r="D252" s="145">
        <v>49.5</v>
      </c>
    </row>
    <row r="253" spans="1:4" s="153" customFormat="1" ht="31.5" x14ac:dyDescent="0.25">
      <c r="A253" s="146" t="s">
        <v>20</v>
      </c>
      <c r="B253" s="144" t="s">
        <v>587</v>
      </c>
      <c r="C253" s="144" t="s">
        <v>3</v>
      </c>
      <c r="D253" s="145">
        <v>20.646000000000001</v>
      </c>
    </row>
    <row r="254" spans="1:4" s="153" customFormat="1" ht="47.25" x14ac:dyDescent="0.25">
      <c r="A254" s="146" t="s">
        <v>95</v>
      </c>
      <c r="B254" s="144" t="s">
        <v>671</v>
      </c>
      <c r="C254" s="144" t="s">
        <v>19</v>
      </c>
      <c r="D254" s="145">
        <f>23.906+7.22</f>
        <v>31.125999999999998</v>
      </c>
    </row>
    <row r="255" spans="1:4" s="153" customFormat="1" ht="47.25" x14ac:dyDescent="0.25">
      <c r="A255" s="146" t="s">
        <v>95</v>
      </c>
      <c r="B255" s="144" t="s">
        <v>671</v>
      </c>
      <c r="C255" s="144" t="s">
        <v>3</v>
      </c>
      <c r="D255" s="145">
        <f>8+12.374</f>
        <v>20.374000000000002</v>
      </c>
    </row>
    <row r="256" spans="1:4" s="153" customFormat="1" ht="63" x14ac:dyDescent="0.25">
      <c r="A256" s="143" t="s">
        <v>553</v>
      </c>
      <c r="B256" s="144" t="s">
        <v>768</v>
      </c>
      <c r="C256" s="144" t="s">
        <v>19</v>
      </c>
      <c r="D256" s="145">
        <f>1118.376+337.749</f>
        <v>1456.125</v>
      </c>
    </row>
    <row r="257" spans="1:4" s="153" customFormat="1" ht="63" x14ac:dyDescent="0.25">
      <c r="A257" s="143" t="s">
        <v>553</v>
      </c>
      <c r="B257" s="144" t="s">
        <v>768</v>
      </c>
      <c r="C257" s="144" t="s">
        <v>3</v>
      </c>
      <c r="D257" s="145">
        <f>95+55</f>
        <v>150</v>
      </c>
    </row>
    <row r="258" spans="1:4" s="153" customFormat="1" ht="63" x14ac:dyDescent="0.25">
      <c r="A258" s="143" t="s">
        <v>96</v>
      </c>
      <c r="B258" s="144" t="s">
        <v>672</v>
      </c>
      <c r="C258" s="144" t="s">
        <v>19</v>
      </c>
      <c r="D258" s="145">
        <f>42.5+12.84</f>
        <v>55.34</v>
      </c>
    </row>
    <row r="259" spans="1:4" s="153" customFormat="1" ht="63" x14ac:dyDescent="0.25">
      <c r="A259" s="143" t="s">
        <v>96</v>
      </c>
      <c r="B259" s="144" t="s">
        <v>672</v>
      </c>
      <c r="C259" s="144" t="s">
        <v>3</v>
      </c>
      <c r="D259" s="145">
        <f>5.498+159.233</f>
        <v>164.73099999999999</v>
      </c>
    </row>
    <row r="260" spans="1:4" s="153" customFormat="1" ht="110.25" x14ac:dyDescent="0.25">
      <c r="A260" s="143" t="s">
        <v>97</v>
      </c>
      <c r="B260" s="144" t="s">
        <v>673</v>
      </c>
      <c r="C260" s="144" t="s">
        <v>19</v>
      </c>
      <c r="D260" s="145">
        <v>48.088000000000001</v>
      </c>
    </row>
    <row r="261" spans="1:4" s="153" customFormat="1" ht="110.25" x14ac:dyDescent="0.25">
      <c r="A261" s="143" t="s">
        <v>97</v>
      </c>
      <c r="B261" s="144" t="s">
        <v>673</v>
      </c>
      <c r="C261" s="144" t="s">
        <v>3</v>
      </c>
      <c r="D261" s="145">
        <v>7.7539999999999996</v>
      </c>
    </row>
    <row r="262" spans="1:4" s="153" customFormat="1" ht="63" x14ac:dyDescent="0.25">
      <c r="A262" s="143" t="s">
        <v>176</v>
      </c>
      <c r="B262" s="144" t="s">
        <v>778</v>
      </c>
      <c r="C262" s="144" t="s">
        <v>3</v>
      </c>
      <c r="D262" s="145">
        <v>2.5</v>
      </c>
    </row>
    <row r="263" spans="1:4" s="153" customFormat="1" ht="110.25" x14ac:dyDescent="0.25">
      <c r="A263" s="143" t="s">
        <v>177</v>
      </c>
      <c r="B263" s="144" t="s">
        <v>779</v>
      </c>
      <c r="C263" s="144" t="s">
        <v>3</v>
      </c>
      <c r="D263" s="145">
        <v>4</v>
      </c>
    </row>
    <row r="264" spans="1:4" s="153" customFormat="1" ht="78.75" x14ac:dyDescent="0.25">
      <c r="A264" s="143" t="s">
        <v>98</v>
      </c>
      <c r="B264" s="144" t="s">
        <v>674</v>
      </c>
      <c r="C264" s="144" t="s">
        <v>3</v>
      </c>
      <c r="D264" s="145">
        <v>4.16</v>
      </c>
    </row>
    <row r="265" spans="1:4" s="153" customFormat="1" ht="78.75" x14ac:dyDescent="0.25">
      <c r="A265" s="143" t="s">
        <v>98</v>
      </c>
      <c r="B265" s="144" t="s">
        <v>674</v>
      </c>
      <c r="C265" s="144" t="s">
        <v>36</v>
      </c>
      <c r="D265" s="145">
        <v>159.548</v>
      </c>
    </row>
    <row r="266" spans="1:4" s="153" customFormat="1" ht="78.75" x14ac:dyDescent="0.25">
      <c r="A266" s="143" t="s">
        <v>178</v>
      </c>
      <c r="B266" s="144" t="s">
        <v>780</v>
      </c>
      <c r="C266" s="144" t="s">
        <v>3</v>
      </c>
      <c r="D266" s="145">
        <v>9</v>
      </c>
    </row>
    <row r="267" spans="1:4" s="153" customFormat="1" ht="47.25" x14ac:dyDescent="0.25">
      <c r="A267" s="146" t="s">
        <v>22</v>
      </c>
      <c r="B267" s="144" t="s">
        <v>588</v>
      </c>
      <c r="C267" s="144" t="s">
        <v>19</v>
      </c>
      <c r="D267" s="145">
        <f>299.977+90.593</f>
        <v>390.57</v>
      </c>
    </row>
    <row r="268" spans="1:4" s="153" customFormat="1" ht="47.25" x14ac:dyDescent="0.25">
      <c r="A268" s="146" t="s">
        <v>22</v>
      </c>
      <c r="B268" s="144" t="s">
        <v>588</v>
      </c>
      <c r="C268" s="144" t="s">
        <v>3</v>
      </c>
      <c r="D268" s="145">
        <f>15.89+1</f>
        <v>16.89</v>
      </c>
    </row>
    <row r="269" spans="1:4" s="153" customFormat="1" ht="31.5" x14ac:dyDescent="0.25">
      <c r="A269" s="146" t="s">
        <v>99</v>
      </c>
      <c r="B269" s="144" t="s">
        <v>675</v>
      </c>
      <c r="C269" s="144" t="s">
        <v>31</v>
      </c>
      <c r="D269" s="145">
        <v>1500</v>
      </c>
    </row>
    <row r="270" spans="1:4" s="153" customFormat="1" ht="15.75" x14ac:dyDescent="0.25">
      <c r="A270" s="146" t="s">
        <v>25</v>
      </c>
      <c r="B270" s="144" t="s">
        <v>589</v>
      </c>
      <c r="C270" s="144" t="s">
        <v>3</v>
      </c>
      <c r="D270" s="145">
        <v>770</v>
      </c>
    </row>
    <row r="271" spans="1:4" s="153" customFormat="1" ht="15.75" x14ac:dyDescent="0.25">
      <c r="A271" s="146" t="s">
        <v>25</v>
      </c>
      <c r="B271" s="144" t="s">
        <v>589</v>
      </c>
      <c r="C271" s="144" t="s">
        <v>4</v>
      </c>
      <c r="D271" s="145">
        <v>4661.6949999999997</v>
      </c>
    </row>
    <row r="272" spans="1:4" s="153" customFormat="1" ht="15.75" x14ac:dyDescent="0.25">
      <c r="A272" s="146" t="s">
        <v>25</v>
      </c>
      <c r="B272" s="144" t="s">
        <v>589</v>
      </c>
      <c r="C272" s="144" t="s">
        <v>31</v>
      </c>
      <c r="D272" s="145">
        <f>12813.325+1030+900</f>
        <v>14743.325000000001</v>
      </c>
    </row>
  </sheetData>
  <mergeCells count="5">
    <mergeCell ref="A15:A16"/>
    <mergeCell ref="B15:B16"/>
    <mergeCell ref="C15:C16"/>
    <mergeCell ref="D15:D16"/>
    <mergeCell ref="A12:D12"/>
  </mergeCells>
  <pageMargins left="0.70866141732283472" right="0.70866141732283472" top="0.74803149606299213" bottom="0.74803149606299213" header="0.31496062992125984" footer="0.31496062992125984"/>
  <pageSetup paperSize="9" scale="61" fitToHeight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69"/>
  <sheetViews>
    <sheetView workbookViewId="0">
      <selection activeCell="I20" sqref="I20"/>
    </sheetView>
  </sheetViews>
  <sheetFormatPr defaultRowHeight="15" x14ac:dyDescent="0.25"/>
  <cols>
    <col min="1" max="1" width="85.28515625" customWidth="1"/>
    <col min="2" max="2" width="16.7109375" customWidth="1"/>
    <col min="3" max="3" width="9.5703125" customWidth="1"/>
    <col min="4" max="4" width="19.28515625" customWidth="1"/>
    <col min="5" max="5" width="21" customWidth="1"/>
  </cols>
  <sheetData>
    <row r="1" spans="1:5" ht="18.75" x14ac:dyDescent="0.3">
      <c r="E1" s="8" t="s">
        <v>188</v>
      </c>
    </row>
    <row r="2" spans="1:5" ht="18.75" x14ac:dyDescent="0.3">
      <c r="E2" s="8" t="s">
        <v>6</v>
      </c>
    </row>
    <row r="3" spans="1:5" ht="18.75" x14ac:dyDescent="0.3">
      <c r="E3" s="8" t="s">
        <v>5</v>
      </c>
    </row>
    <row r="4" spans="1:5" ht="18.75" x14ac:dyDescent="0.3">
      <c r="E4" s="8" t="s">
        <v>786</v>
      </c>
    </row>
    <row r="7" spans="1:5" s="7" customFormat="1" ht="18.75" x14ac:dyDescent="0.3">
      <c r="C7" s="8"/>
      <c r="D7" s="8"/>
      <c r="E7" s="8" t="s">
        <v>188</v>
      </c>
    </row>
    <row r="8" spans="1:5" s="7" customFormat="1" ht="18.75" x14ac:dyDescent="0.3">
      <c r="C8" s="8"/>
      <c r="D8" s="8"/>
      <c r="E8" s="8" t="s">
        <v>6</v>
      </c>
    </row>
    <row r="9" spans="1:5" s="7" customFormat="1" ht="18.75" x14ac:dyDescent="0.3">
      <c r="C9" s="8"/>
      <c r="D9" s="8"/>
      <c r="E9" s="8" t="s">
        <v>5</v>
      </c>
    </row>
    <row r="10" spans="1:5" s="7" customFormat="1" ht="18.75" x14ac:dyDescent="0.3">
      <c r="C10" s="8"/>
      <c r="D10" s="8"/>
      <c r="E10" s="8" t="s">
        <v>259</v>
      </c>
    </row>
    <row r="11" spans="1:5" ht="15.75" x14ac:dyDescent="0.25">
      <c r="A11" s="9"/>
      <c r="B11" s="9"/>
      <c r="C11" s="9"/>
      <c r="D11" s="9"/>
      <c r="E11" s="10"/>
    </row>
    <row r="12" spans="1:5" ht="18.75" x14ac:dyDescent="0.25">
      <c r="A12" s="183" t="s">
        <v>189</v>
      </c>
      <c r="B12" s="183"/>
      <c r="C12" s="183"/>
      <c r="D12" s="183"/>
      <c r="E12" s="183"/>
    </row>
    <row r="14" spans="1:5" ht="18.75" x14ac:dyDescent="0.25">
      <c r="A14" s="3"/>
      <c r="B14" s="3"/>
      <c r="C14" s="3"/>
      <c r="D14" s="3"/>
      <c r="E14" s="3" t="s">
        <v>7</v>
      </c>
    </row>
    <row r="15" spans="1:5" x14ac:dyDescent="0.25">
      <c r="A15" s="178" t="s">
        <v>8</v>
      </c>
      <c r="B15" s="178" t="s">
        <v>10</v>
      </c>
      <c r="C15" s="178" t="s">
        <v>11</v>
      </c>
      <c r="D15" s="184" t="s">
        <v>265</v>
      </c>
      <c r="E15" s="178" t="s">
        <v>266</v>
      </c>
    </row>
    <row r="16" spans="1:5" x14ac:dyDescent="0.25">
      <c r="A16" s="178"/>
      <c r="B16" s="178" t="s">
        <v>184</v>
      </c>
      <c r="C16" s="178" t="s">
        <v>185</v>
      </c>
      <c r="D16" s="185"/>
      <c r="E16" s="178" t="s">
        <v>0</v>
      </c>
    </row>
    <row r="17" spans="1:5" s="12" customFormat="1" x14ac:dyDescent="0.25">
      <c r="A17" s="13">
        <v>1</v>
      </c>
      <c r="B17" s="13">
        <v>2</v>
      </c>
      <c r="C17" s="13">
        <v>3</v>
      </c>
      <c r="D17" s="13">
        <v>4</v>
      </c>
      <c r="E17" s="13">
        <v>5</v>
      </c>
    </row>
    <row r="18" spans="1:5" ht="15.75" x14ac:dyDescent="0.25">
      <c r="A18" s="147" t="s">
        <v>782</v>
      </c>
      <c r="B18" s="147"/>
      <c r="C18" s="148"/>
      <c r="D18" s="149">
        <v>616200.06999999995</v>
      </c>
      <c r="E18" s="149">
        <v>627874.93099999998</v>
      </c>
    </row>
    <row r="19" spans="1:5" ht="15.75" x14ac:dyDescent="0.25">
      <c r="A19" s="150" t="s">
        <v>28</v>
      </c>
      <c r="B19" s="151" t="s">
        <v>590</v>
      </c>
      <c r="C19" s="151"/>
      <c r="D19" s="152">
        <v>200</v>
      </c>
      <c r="E19" s="152">
        <v>200</v>
      </c>
    </row>
    <row r="20" spans="1:5" s="153" customFormat="1" ht="31.5" x14ac:dyDescent="0.25">
      <c r="A20" s="154" t="s">
        <v>40</v>
      </c>
      <c r="B20" s="155" t="s">
        <v>603</v>
      </c>
      <c r="C20" s="155"/>
      <c r="D20" s="156">
        <v>200</v>
      </c>
      <c r="E20" s="156">
        <v>200</v>
      </c>
    </row>
    <row r="21" spans="1:5" s="153" customFormat="1" ht="47.25" x14ac:dyDescent="0.25">
      <c r="A21" s="146" t="s">
        <v>41</v>
      </c>
      <c r="B21" s="144" t="s">
        <v>604</v>
      </c>
      <c r="C21" s="144" t="s">
        <v>31</v>
      </c>
      <c r="D21" s="145">
        <v>200</v>
      </c>
      <c r="E21" s="145">
        <v>200</v>
      </c>
    </row>
    <row r="22" spans="1:5" ht="31.5" x14ac:dyDescent="0.25">
      <c r="A22" s="150" t="s">
        <v>45</v>
      </c>
      <c r="B22" s="151" t="s">
        <v>608</v>
      </c>
      <c r="C22" s="151"/>
      <c r="D22" s="152">
        <v>9861.9850000000006</v>
      </c>
      <c r="E22" s="152">
        <v>9871.8459999999995</v>
      </c>
    </row>
    <row r="23" spans="1:5" s="153" customFormat="1" ht="31.5" x14ac:dyDescent="0.25">
      <c r="A23" s="154" t="s">
        <v>609</v>
      </c>
      <c r="B23" s="155" t="s">
        <v>610</v>
      </c>
      <c r="C23" s="155"/>
      <c r="D23" s="156">
        <v>9861.9850000000006</v>
      </c>
      <c r="E23" s="156">
        <v>9871.8459999999995</v>
      </c>
    </row>
    <row r="24" spans="1:5" s="153" customFormat="1" ht="15.75" x14ac:dyDescent="0.25">
      <c r="A24" s="154" t="s">
        <v>46</v>
      </c>
      <c r="B24" s="155" t="s">
        <v>611</v>
      </c>
      <c r="C24" s="155"/>
      <c r="D24" s="156">
        <v>9839.56</v>
      </c>
      <c r="E24" s="156">
        <v>9849.4210000000003</v>
      </c>
    </row>
    <row r="25" spans="1:5" s="153" customFormat="1" ht="15.75" x14ac:dyDescent="0.25">
      <c r="A25" s="146" t="s">
        <v>46</v>
      </c>
      <c r="B25" s="144" t="s">
        <v>611</v>
      </c>
      <c r="C25" s="144" t="s">
        <v>3</v>
      </c>
      <c r="D25" s="145">
        <v>9719.86</v>
      </c>
      <c r="E25" s="145">
        <v>9729.7209999999995</v>
      </c>
    </row>
    <row r="26" spans="1:5" s="153" customFormat="1" ht="15.75" x14ac:dyDescent="0.25">
      <c r="A26" s="146" t="s">
        <v>47</v>
      </c>
      <c r="B26" s="144" t="s">
        <v>613</v>
      </c>
      <c r="C26" s="144" t="s">
        <v>3</v>
      </c>
      <c r="D26" s="145">
        <v>88.9</v>
      </c>
      <c r="E26" s="145">
        <v>88.9</v>
      </c>
    </row>
    <row r="27" spans="1:5" s="153" customFormat="1" ht="15.75" x14ac:dyDescent="0.25">
      <c r="A27" s="146" t="s">
        <v>47</v>
      </c>
      <c r="B27" s="144" t="s">
        <v>613</v>
      </c>
      <c r="C27" s="144" t="s">
        <v>36</v>
      </c>
      <c r="D27" s="145">
        <v>30.8</v>
      </c>
      <c r="E27" s="145">
        <v>30.8</v>
      </c>
    </row>
    <row r="28" spans="1:5" s="153" customFormat="1" ht="15.75" x14ac:dyDescent="0.25">
      <c r="A28" s="154" t="s">
        <v>49</v>
      </c>
      <c r="B28" s="155" t="s">
        <v>615</v>
      </c>
      <c r="C28" s="155"/>
      <c r="D28" s="156">
        <v>22.425000000000001</v>
      </c>
      <c r="E28" s="156">
        <v>22.425000000000001</v>
      </c>
    </row>
    <row r="29" spans="1:5" s="153" customFormat="1" ht="15.75" x14ac:dyDescent="0.25">
      <c r="A29" s="146" t="s">
        <v>49</v>
      </c>
      <c r="B29" s="144" t="s">
        <v>616</v>
      </c>
      <c r="C29" s="144" t="s">
        <v>3</v>
      </c>
      <c r="D29" s="145">
        <v>22.425000000000001</v>
      </c>
      <c r="E29" s="145">
        <v>22.425000000000001</v>
      </c>
    </row>
    <row r="30" spans="1:5" ht="31.5" x14ac:dyDescent="0.25">
      <c r="A30" s="150" t="s">
        <v>55</v>
      </c>
      <c r="B30" s="151" t="s">
        <v>626</v>
      </c>
      <c r="C30" s="151"/>
      <c r="D30" s="152">
        <v>11490.003000000001</v>
      </c>
      <c r="E30" s="152">
        <v>11498.803</v>
      </c>
    </row>
    <row r="31" spans="1:5" s="153" customFormat="1" ht="31.5" x14ac:dyDescent="0.25">
      <c r="A31" s="154" t="s">
        <v>56</v>
      </c>
      <c r="B31" s="155" t="s">
        <v>627</v>
      </c>
      <c r="C31" s="155"/>
      <c r="D31" s="156">
        <v>11105.1</v>
      </c>
      <c r="E31" s="156">
        <v>11105.1</v>
      </c>
    </row>
    <row r="32" spans="1:5" s="153" customFormat="1" ht="63" x14ac:dyDescent="0.25">
      <c r="A32" s="154" t="s">
        <v>130</v>
      </c>
      <c r="B32" s="155" t="s">
        <v>719</v>
      </c>
      <c r="C32" s="155"/>
      <c r="D32" s="156">
        <v>1000</v>
      </c>
      <c r="E32" s="156">
        <v>1000</v>
      </c>
    </row>
    <row r="33" spans="1:5" s="153" customFormat="1" ht="63" x14ac:dyDescent="0.25">
      <c r="A33" s="146" t="s">
        <v>130</v>
      </c>
      <c r="B33" s="144" t="s">
        <v>719</v>
      </c>
      <c r="C33" s="144" t="s">
        <v>3</v>
      </c>
      <c r="D33" s="145">
        <v>1000</v>
      </c>
      <c r="E33" s="145">
        <v>1000</v>
      </c>
    </row>
    <row r="34" spans="1:5" s="153" customFormat="1" ht="15.75" x14ac:dyDescent="0.25">
      <c r="A34" s="154" t="s">
        <v>131</v>
      </c>
      <c r="B34" s="155" t="s">
        <v>720</v>
      </c>
      <c r="C34" s="155"/>
      <c r="D34" s="156">
        <v>100</v>
      </c>
      <c r="E34" s="156">
        <v>100</v>
      </c>
    </row>
    <row r="35" spans="1:5" s="153" customFormat="1" ht="15.75" x14ac:dyDescent="0.25">
      <c r="A35" s="146" t="s">
        <v>131</v>
      </c>
      <c r="B35" s="144" t="s">
        <v>720</v>
      </c>
      <c r="C35" s="144" t="s">
        <v>3</v>
      </c>
      <c r="D35" s="145">
        <v>100</v>
      </c>
      <c r="E35" s="145">
        <v>100</v>
      </c>
    </row>
    <row r="36" spans="1:5" s="153" customFormat="1" ht="31.5" x14ac:dyDescent="0.25">
      <c r="A36" s="146" t="s">
        <v>57</v>
      </c>
      <c r="B36" s="144" t="s">
        <v>628</v>
      </c>
      <c r="C36" s="144" t="s">
        <v>4</v>
      </c>
      <c r="D36" s="145">
        <v>834.5</v>
      </c>
      <c r="E36" s="145">
        <v>834.5</v>
      </c>
    </row>
    <row r="37" spans="1:5" s="153" customFormat="1" ht="47.25" x14ac:dyDescent="0.25">
      <c r="A37" s="146" t="s">
        <v>59</v>
      </c>
      <c r="B37" s="144" t="s">
        <v>629</v>
      </c>
      <c r="C37" s="144" t="s">
        <v>4</v>
      </c>
      <c r="D37" s="145">
        <v>834.5</v>
      </c>
      <c r="E37" s="145">
        <v>834.5</v>
      </c>
    </row>
    <row r="38" spans="1:5" s="153" customFormat="1" ht="47.25" x14ac:dyDescent="0.25">
      <c r="A38" s="154" t="s">
        <v>132</v>
      </c>
      <c r="B38" s="155" t="s">
        <v>721</v>
      </c>
      <c r="C38" s="155"/>
      <c r="D38" s="156">
        <v>8336.1</v>
      </c>
      <c r="E38" s="156">
        <v>8336.1</v>
      </c>
    </row>
    <row r="39" spans="1:5" s="153" customFormat="1" ht="94.5" x14ac:dyDescent="0.25">
      <c r="A39" s="143" t="s">
        <v>133</v>
      </c>
      <c r="B39" s="144" t="s">
        <v>722</v>
      </c>
      <c r="C39" s="144" t="s">
        <v>135</v>
      </c>
      <c r="D39" s="145">
        <v>334.5</v>
      </c>
      <c r="E39" s="145">
        <v>334.5</v>
      </c>
    </row>
    <row r="40" spans="1:5" s="153" customFormat="1" ht="94.5" x14ac:dyDescent="0.25">
      <c r="A40" s="143" t="s">
        <v>133</v>
      </c>
      <c r="B40" s="144" t="s">
        <v>723</v>
      </c>
      <c r="C40" s="144" t="s">
        <v>135</v>
      </c>
      <c r="D40" s="145">
        <v>8001.6</v>
      </c>
      <c r="E40" s="145">
        <v>8001.6</v>
      </c>
    </row>
    <row r="41" spans="1:5" s="153" customFormat="1" ht="31.5" x14ac:dyDescent="0.25">
      <c r="A41" s="154" t="s">
        <v>60</v>
      </c>
      <c r="B41" s="155" t="s">
        <v>633</v>
      </c>
      <c r="C41" s="155"/>
      <c r="D41" s="156">
        <v>384.90300000000002</v>
      </c>
      <c r="E41" s="156">
        <v>393.70299999999997</v>
      </c>
    </row>
    <row r="42" spans="1:5" s="153" customFormat="1" ht="15.75" x14ac:dyDescent="0.25">
      <c r="A42" s="154" t="s">
        <v>137</v>
      </c>
      <c r="B42" s="155" t="s">
        <v>725</v>
      </c>
      <c r="C42" s="155"/>
      <c r="D42" s="156">
        <v>384.90300000000002</v>
      </c>
      <c r="E42" s="156">
        <v>393.70299999999997</v>
      </c>
    </row>
    <row r="43" spans="1:5" s="153" customFormat="1" ht="15.75" x14ac:dyDescent="0.25">
      <c r="A43" s="146" t="s">
        <v>137</v>
      </c>
      <c r="B43" s="144" t="s">
        <v>725</v>
      </c>
      <c r="C43" s="144" t="s">
        <v>3</v>
      </c>
      <c r="D43" s="145">
        <v>384.90300000000002</v>
      </c>
      <c r="E43" s="145">
        <v>393.70299999999997</v>
      </c>
    </row>
    <row r="44" spans="1:5" ht="31.5" x14ac:dyDescent="0.25">
      <c r="A44" s="150" t="s">
        <v>144</v>
      </c>
      <c r="B44" s="151" t="s">
        <v>729</v>
      </c>
      <c r="C44" s="151"/>
      <c r="D44" s="152">
        <v>406384.223</v>
      </c>
      <c r="E44" s="152">
        <v>408583.42300000001</v>
      </c>
    </row>
    <row r="45" spans="1:5" s="153" customFormat="1" ht="31.5" x14ac:dyDescent="0.25">
      <c r="A45" s="154" t="s">
        <v>145</v>
      </c>
      <c r="B45" s="155" t="s">
        <v>730</v>
      </c>
      <c r="C45" s="155"/>
      <c r="D45" s="156">
        <v>144300.74799999999</v>
      </c>
      <c r="E45" s="156">
        <v>145611.74799999999</v>
      </c>
    </row>
    <row r="46" spans="1:5" s="153" customFormat="1" ht="31.5" x14ac:dyDescent="0.25">
      <c r="A46" s="154" t="s">
        <v>146</v>
      </c>
      <c r="B46" s="155" t="s">
        <v>731</v>
      </c>
      <c r="C46" s="155"/>
      <c r="D46" s="156">
        <v>141495.24799999999</v>
      </c>
      <c r="E46" s="156">
        <v>142806.24799999999</v>
      </c>
    </row>
    <row r="47" spans="1:5" s="153" customFormat="1" ht="31.5" x14ac:dyDescent="0.25">
      <c r="A47" s="146" t="s">
        <v>146</v>
      </c>
      <c r="B47" s="144" t="s">
        <v>731</v>
      </c>
      <c r="C47" s="144" t="s">
        <v>92</v>
      </c>
      <c r="D47" s="145">
        <f>1972.02+56890.488</f>
        <v>58862.507999999994</v>
      </c>
      <c r="E47" s="145">
        <f>1972.02+56890.488</f>
        <v>58862.507999999994</v>
      </c>
    </row>
    <row r="48" spans="1:5" s="153" customFormat="1" ht="47.25" x14ac:dyDescent="0.25">
      <c r="A48" s="146" t="s">
        <v>147</v>
      </c>
      <c r="B48" s="144" t="s">
        <v>732</v>
      </c>
      <c r="C48" s="144" t="s">
        <v>92</v>
      </c>
      <c r="D48" s="145">
        <f>5777.205+76855.535</f>
        <v>82632.740000000005</v>
      </c>
      <c r="E48" s="145">
        <f>5777.205+78166.535</f>
        <v>83943.74</v>
      </c>
    </row>
    <row r="49" spans="1:5" s="153" customFormat="1" ht="63" x14ac:dyDescent="0.25">
      <c r="A49" s="154" t="s">
        <v>148</v>
      </c>
      <c r="B49" s="155" t="s">
        <v>733</v>
      </c>
      <c r="C49" s="155"/>
      <c r="D49" s="156">
        <v>2805.5</v>
      </c>
      <c r="E49" s="156">
        <v>2805.5</v>
      </c>
    </row>
    <row r="50" spans="1:5" s="153" customFormat="1" ht="63" x14ac:dyDescent="0.25">
      <c r="A50" s="146" t="s">
        <v>148</v>
      </c>
      <c r="B50" s="144" t="s">
        <v>734</v>
      </c>
      <c r="C50" s="144" t="s">
        <v>92</v>
      </c>
      <c r="D50" s="145">
        <f>19+2786.5</f>
        <v>2805.5</v>
      </c>
      <c r="E50" s="145">
        <f>19+2786.5</f>
        <v>2805.5</v>
      </c>
    </row>
    <row r="51" spans="1:5" s="153" customFormat="1" ht="15.75" x14ac:dyDescent="0.25">
      <c r="A51" s="154" t="s">
        <v>150</v>
      </c>
      <c r="B51" s="155" t="s">
        <v>737</v>
      </c>
      <c r="C51" s="155"/>
      <c r="D51" s="156">
        <v>218130.81400000001</v>
      </c>
      <c r="E51" s="156">
        <v>219002.014</v>
      </c>
    </row>
    <row r="52" spans="1:5" s="153" customFormat="1" ht="31.5" x14ac:dyDescent="0.25">
      <c r="A52" s="154" t="s">
        <v>151</v>
      </c>
      <c r="B52" s="155" t="s">
        <v>738</v>
      </c>
      <c r="C52" s="155"/>
      <c r="D52" s="156">
        <v>209532.31400000001</v>
      </c>
      <c r="E52" s="156">
        <v>210403.514</v>
      </c>
    </row>
    <row r="53" spans="1:5" s="153" customFormat="1" ht="31.5" x14ac:dyDescent="0.25">
      <c r="A53" s="146" t="s">
        <v>151</v>
      </c>
      <c r="B53" s="144" t="s">
        <v>738</v>
      </c>
      <c r="C53" s="144" t="s">
        <v>92</v>
      </c>
      <c r="D53" s="145">
        <f>35529.08+5422.974</f>
        <v>40952.054000000004</v>
      </c>
      <c r="E53" s="145">
        <f>35529.08+5422.974</f>
        <v>40952.054000000004</v>
      </c>
    </row>
    <row r="54" spans="1:5" s="153" customFormat="1" ht="47.25" x14ac:dyDescent="0.25">
      <c r="A54" s="146" t="s">
        <v>147</v>
      </c>
      <c r="B54" s="144" t="s">
        <v>739</v>
      </c>
      <c r="C54" s="144" t="s">
        <v>92</v>
      </c>
      <c r="D54" s="145">
        <f>152253.66+16326.6</f>
        <v>168580.26</v>
      </c>
      <c r="E54" s="145">
        <f>153124.86+16326.6</f>
        <v>169451.46</v>
      </c>
    </row>
    <row r="55" spans="1:5" s="153" customFormat="1" ht="63" x14ac:dyDescent="0.25">
      <c r="A55" s="154" t="s">
        <v>148</v>
      </c>
      <c r="B55" s="155" t="s">
        <v>740</v>
      </c>
      <c r="C55" s="155"/>
      <c r="D55" s="156">
        <v>380</v>
      </c>
      <c r="E55" s="156">
        <v>380</v>
      </c>
    </row>
    <row r="56" spans="1:5" s="153" customFormat="1" ht="63" x14ac:dyDescent="0.25">
      <c r="A56" s="146" t="s">
        <v>148</v>
      </c>
      <c r="B56" s="144" t="s">
        <v>741</v>
      </c>
      <c r="C56" s="144" t="s">
        <v>92</v>
      </c>
      <c r="D56" s="145">
        <f>81+299</f>
        <v>380</v>
      </c>
      <c r="E56" s="145">
        <f>81+299</f>
        <v>380</v>
      </c>
    </row>
    <row r="57" spans="1:5" s="153" customFormat="1" ht="47.25" x14ac:dyDescent="0.25">
      <c r="A57" s="154" t="s">
        <v>152</v>
      </c>
      <c r="B57" s="155" t="s">
        <v>745</v>
      </c>
      <c r="C57" s="155"/>
      <c r="D57" s="156">
        <v>8218.5</v>
      </c>
      <c r="E57" s="156">
        <v>8218.5</v>
      </c>
    </row>
    <row r="58" spans="1:5" s="153" customFormat="1" ht="47.25" x14ac:dyDescent="0.25">
      <c r="A58" s="146" t="s">
        <v>152</v>
      </c>
      <c r="B58" s="144" t="s">
        <v>746</v>
      </c>
      <c r="C58" s="144" t="s">
        <v>92</v>
      </c>
      <c r="D58" s="145">
        <f>7597.79+620.71</f>
        <v>8218.5</v>
      </c>
      <c r="E58" s="145">
        <f>7597.79+620.71</f>
        <v>8218.5</v>
      </c>
    </row>
    <row r="59" spans="1:5" s="153" customFormat="1" ht="15.75" x14ac:dyDescent="0.25">
      <c r="A59" s="154" t="s">
        <v>153</v>
      </c>
      <c r="B59" s="155" t="s">
        <v>749</v>
      </c>
      <c r="C59" s="155"/>
      <c r="D59" s="156">
        <v>22213.534</v>
      </c>
      <c r="E59" s="156">
        <v>22213.534</v>
      </c>
    </row>
    <row r="60" spans="1:5" s="153" customFormat="1" ht="31.5" x14ac:dyDescent="0.25">
      <c r="A60" s="154" t="s">
        <v>146</v>
      </c>
      <c r="B60" s="155" t="s">
        <v>754</v>
      </c>
      <c r="C60" s="155"/>
      <c r="D60" s="156">
        <v>22213.534</v>
      </c>
      <c r="E60" s="156">
        <v>22213.534</v>
      </c>
    </row>
    <row r="61" spans="1:5" s="153" customFormat="1" ht="31.5" x14ac:dyDescent="0.25">
      <c r="A61" s="146" t="s">
        <v>146</v>
      </c>
      <c r="B61" s="144" t="s">
        <v>754</v>
      </c>
      <c r="C61" s="144" t="s">
        <v>92</v>
      </c>
      <c r="D61" s="145">
        <v>22213.534</v>
      </c>
      <c r="E61" s="145">
        <v>22213.534</v>
      </c>
    </row>
    <row r="62" spans="1:5" s="153" customFormat="1" ht="31.5" x14ac:dyDescent="0.25">
      <c r="A62" s="154" t="s">
        <v>158</v>
      </c>
      <c r="B62" s="155" t="s">
        <v>757</v>
      </c>
      <c r="C62" s="155"/>
      <c r="D62" s="156">
        <v>1143.5</v>
      </c>
      <c r="E62" s="156">
        <v>1143.5</v>
      </c>
    </row>
    <row r="63" spans="1:5" s="153" customFormat="1" ht="15.75" x14ac:dyDescent="0.25">
      <c r="A63" s="154" t="s">
        <v>159</v>
      </c>
      <c r="B63" s="155" t="s">
        <v>758</v>
      </c>
      <c r="C63" s="155"/>
      <c r="D63" s="156">
        <v>1143.5</v>
      </c>
      <c r="E63" s="156">
        <v>1143.5</v>
      </c>
    </row>
    <row r="64" spans="1:5" s="153" customFormat="1" ht="15.75" x14ac:dyDescent="0.25">
      <c r="A64" s="146" t="s">
        <v>759</v>
      </c>
      <c r="B64" s="144" t="s">
        <v>760</v>
      </c>
      <c r="C64" s="144" t="s">
        <v>92</v>
      </c>
      <c r="D64" s="145">
        <v>1143.5</v>
      </c>
      <c r="E64" s="145">
        <v>1143.5</v>
      </c>
    </row>
    <row r="65" spans="1:5" s="153" customFormat="1" ht="15.75" x14ac:dyDescent="0.25">
      <c r="A65" s="154" t="s">
        <v>161</v>
      </c>
      <c r="B65" s="155" t="s">
        <v>762</v>
      </c>
      <c r="C65" s="155"/>
      <c r="D65" s="156">
        <v>20595.627</v>
      </c>
      <c r="E65" s="156">
        <v>20612.627</v>
      </c>
    </row>
    <row r="66" spans="1:5" s="153" customFormat="1" ht="31.5" x14ac:dyDescent="0.25">
      <c r="A66" s="154" t="s">
        <v>162</v>
      </c>
      <c r="B66" s="155" t="s">
        <v>763</v>
      </c>
      <c r="C66" s="155"/>
      <c r="D66" s="156">
        <v>20595.627</v>
      </c>
      <c r="E66" s="156">
        <v>20612.627</v>
      </c>
    </row>
    <row r="67" spans="1:5" s="153" customFormat="1" ht="31.5" x14ac:dyDescent="0.25">
      <c r="A67" s="146" t="s">
        <v>162</v>
      </c>
      <c r="B67" s="144" t="s">
        <v>763</v>
      </c>
      <c r="C67" s="144" t="s">
        <v>19</v>
      </c>
      <c r="D67" s="145">
        <f>12624.137+180+3812.49</f>
        <v>16616.627</v>
      </c>
      <c r="E67" s="145">
        <f>12624.137+200+3812.49</f>
        <v>16636.627</v>
      </c>
    </row>
    <row r="68" spans="1:5" s="153" customFormat="1" ht="31.5" x14ac:dyDescent="0.25">
      <c r="A68" s="146" t="s">
        <v>162</v>
      </c>
      <c r="B68" s="144" t="s">
        <v>763</v>
      </c>
      <c r="C68" s="144" t="s">
        <v>3</v>
      </c>
      <c r="D68" s="145">
        <f>371+3563</f>
        <v>3934</v>
      </c>
      <c r="E68" s="145">
        <f>371+3563</f>
        <v>3934</v>
      </c>
    </row>
    <row r="69" spans="1:5" s="153" customFormat="1" ht="31.5" x14ac:dyDescent="0.25">
      <c r="A69" s="146" t="s">
        <v>162</v>
      </c>
      <c r="B69" s="144" t="s">
        <v>763</v>
      </c>
      <c r="C69" s="144" t="s">
        <v>31</v>
      </c>
      <c r="D69" s="145">
        <f>5.5+39.5</f>
        <v>45</v>
      </c>
      <c r="E69" s="145">
        <f>5.5+36.5</f>
        <v>42</v>
      </c>
    </row>
    <row r="70" spans="1:5" ht="31.5" x14ac:dyDescent="0.25">
      <c r="A70" s="150" t="s">
        <v>102</v>
      </c>
      <c r="B70" s="151" t="s">
        <v>676</v>
      </c>
      <c r="C70" s="151"/>
      <c r="D70" s="152">
        <v>77685.672000000006</v>
      </c>
      <c r="E70" s="152">
        <v>77709.672000000006</v>
      </c>
    </row>
    <row r="71" spans="1:5" s="153" customFormat="1" ht="15.75" x14ac:dyDescent="0.25">
      <c r="A71" s="154" t="s">
        <v>103</v>
      </c>
      <c r="B71" s="155" t="s">
        <v>677</v>
      </c>
      <c r="C71" s="155"/>
      <c r="D71" s="156">
        <v>14257.2</v>
      </c>
      <c r="E71" s="156">
        <v>14257.2</v>
      </c>
    </row>
    <row r="72" spans="1:5" s="153" customFormat="1" ht="15.75" x14ac:dyDescent="0.25">
      <c r="A72" s="154" t="s">
        <v>104</v>
      </c>
      <c r="B72" s="155" t="s">
        <v>678</v>
      </c>
      <c r="C72" s="155"/>
      <c r="D72" s="156">
        <v>14257.2</v>
      </c>
      <c r="E72" s="156">
        <v>14257.2</v>
      </c>
    </row>
    <row r="73" spans="1:5" s="153" customFormat="1" ht="15.75" x14ac:dyDescent="0.25">
      <c r="A73" s="146" t="s">
        <v>104</v>
      </c>
      <c r="B73" s="144" t="s">
        <v>678</v>
      </c>
      <c r="C73" s="144" t="s">
        <v>92</v>
      </c>
      <c r="D73" s="145">
        <v>14257.2</v>
      </c>
      <c r="E73" s="145">
        <v>14257.2</v>
      </c>
    </row>
    <row r="74" spans="1:5" s="153" customFormat="1" ht="15.75" x14ac:dyDescent="0.25">
      <c r="A74" s="154" t="s">
        <v>105</v>
      </c>
      <c r="B74" s="155" t="s">
        <v>679</v>
      </c>
      <c r="C74" s="155"/>
      <c r="D74" s="156">
        <v>14776.003000000001</v>
      </c>
      <c r="E74" s="156">
        <v>14825.003000000001</v>
      </c>
    </row>
    <row r="75" spans="1:5" s="153" customFormat="1" ht="15.75" x14ac:dyDescent="0.25">
      <c r="A75" s="154" t="s">
        <v>106</v>
      </c>
      <c r="B75" s="155" t="s">
        <v>683</v>
      </c>
      <c r="C75" s="155"/>
      <c r="D75" s="156">
        <v>80</v>
      </c>
      <c r="E75" s="156">
        <v>80</v>
      </c>
    </row>
    <row r="76" spans="1:5" s="153" customFormat="1" ht="15.75" x14ac:dyDescent="0.25">
      <c r="A76" s="146" t="s">
        <v>106</v>
      </c>
      <c r="B76" s="144" t="s">
        <v>683</v>
      </c>
      <c r="C76" s="144" t="s">
        <v>92</v>
      </c>
      <c r="D76" s="145">
        <v>80</v>
      </c>
      <c r="E76" s="145">
        <v>80</v>
      </c>
    </row>
    <row r="77" spans="1:5" s="153" customFormat="1" ht="31.5" x14ac:dyDescent="0.25">
      <c r="A77" s="154" t="s">
        <v>107</v>
      </c>
      <c r="B77" s="155" t="s">
        <v>684</v>
      </c>
      <c r="C77" s="155"/>
      <c r="D77" s="156">
        <v>126</v>
      </c>
      <c r="E77" s="156">
        <v>126</v>
      </c>
    </row>
    <row r="78" spans="1:5" s="153" customFormat="1" ht="31.5" x14ac:dyDescent="0.25">
      <c r="A78" s="146" t="s">
        <v>107</v>
      </c>
      <c r="B78" s="144" t="s">
        <v>684</v>
      </c>
      <c r="C78" s="144" t="s">
        <v>92</v>
      </c>
      <c r="D78" s="145">
        <v>126</v>
      </c>
      <c r="E78" s="145">
        <v>126</v>
      </c>
    </row>
    <row r="79" spans="1:5" s="153" customFormat="1" ht="15.75" x14ac:dyDescent="0.25">
      <c r="A79" s="154" t="s">
        <v>108</v>
      </c>
      <c r="B79" s="155" t="s">
        <v>685</v>
      </c>
      <c r="C79" s="155"/>
      <c r="D79" s="156">
        <v>14570.003000000001</v>
      </c>
      <c r="E79" s="156">
        <v>14619.003000000001</v>
      </c>
    </row>
    <row r="80" spans="1:5" s="153" customFormat="1" ht="15.75" x14ac:dyDescent="0.25">
      <c r="A80" s="146" t="s">
        <v>108</v>
      </c>
      <c r="B80" s="144" t="s">
        <v>685</v>
      </c>
      <c r="C80" s="144" t="s">
        <v>92</v>
      </c>
      <c r="D80" s="145">
        <v>14570.003000000001</v>
      </c>
      <c r="E80" s="145">
        <v>14619.003000000001</v>
      </c>
    </row>
    <row r="81" spans="1:5" s="153" customFormat="1" ht="15.75" x14ac:dyDescent="0.25">
      <c r="A81" s="154" t="s">
        <v>109</v>
      </c>
      <c r="B81" s="155" t="s">
        <v>688</v>
      </c>
      <c r="C81" s="155"/>
      <c r="D81" s="156">
        <v>2307.2359999999999</v>
      </c>
      <c r="E81" s="156">
        <v>2307.2359999999999</v>
      </c>
    </row>
    <row r="82" spans="1:5" s="153" customFormat="1" ht="15.75" x14ac:dyDescent="0.25">
      <c r="A82" s="154" t="s">
        <v>108</v>
      </c>
      <c r="B82" s="155" t="s">
        <v>689</v>
      </c>
      <c r="C82" s="155"/>
      <c r="D82" s="156">
        <v>2307.2359999999999</v>
      </c>
      <c r="E82" s="156">
        <v>2307.2359999999999</v>
      </c>
    </row>
    <row r="83" spans="1:5" s="153" customFormat="1" ht="15.75" x14ac:dyDescent="0.25">
      <c r="A83" s="146" t="s">
        <v>108</v>
      </c>
      <c r="B83" s="144" t="s">
        <v>689</v>
      </c>
      <c r="C83" s="144" t="s">
        <v>92</v>
      </c>
      <c r="D83" s="145">
        <v>2307.2359999999999</v>
      </c>
      <c r="E83" s="145">
        <v>2307.2359999999999</v>
      </c>
    </row>
    <row r="84" spans="1:5" s="153" customFormat="1" ht="31.5" x14ac:dyDescent="0.25">
      <c r="A84" s="154" t="s">
        <v>110</v>
      </c>
      <c r="B84" s="155" t="s">
        <v>690</v>
      </c>
      <c r="C84" s="155"/>
      <c r="D84" s="156">
        <v>22217.671999999999</v>
      </c>
      <c r="E84" s="156">
        <v>22217.671999999999</v>
      </c>
    </row>
    <row r="85" spans="1:5" s="153" customFormat="1" ht="15.75" x14ac:dyDescent="0.25">
      <c r="A85" s="154" t="s">
        <v>111</v>
      </c>
      <c r="B85" s="155" t="s">
        <v>693</v>
      </c>
      <c r="C85" s="155"/>
      <c r="D85" s="156">
        <v>21817.671999999999</v>
      </c>
      <c r="E85" s="156">
        <v>21817.671999999999</v>
      </c>
    </row>
    <row r="86" spans="1:5" s="153" customFormat="1" ht="15.75" x14ac:dyDescent="0.25">
      <c r="A86" s="146" t="s">
        <v>111</v>
      </c>
      <c r="B86" s="144" t="s">
        <v>693</v>
      </c>
      <c r="C86" s="144" t="s">
        <v>92</v>
      </c>
      <c r="D86" s="145">
        <v>21817.671999999999</v>
      </c>
      <c r="E86" s="145">
        <v>21817.671999999999</v>
      </c>
    </row>
    <row r="87" spans="1:5" s="153" customFormat="1" ht="15.75" x14ac:dyDescent="0.25">
      <c r="A87" s="154" t="s">
        <v>112</v>
      </c>
      <c r="B87" s="155" t="s">
        <v>694</v>
      </c>
      <c r="C87" s="155"/>
      <c r="D87" s="156">
        <v>400</v>
      </c>
      <c r="E87" s="156">
        <v>400</v>
      </c>
    </row>
    <row r="88" spans="1:5" s="153" customFormat="1" ht="15.75" x14ac:dyDescent="0.25">
      <c r="A88" s="146" t="s">
        <v>112</v>
      </c>
      <c r="B88" s="144" t="s">
        <v>694</v>
      </c>
      <c r="C88" s="144" t="s">
        <v>92</v>
      </c>
      <c r="D88" s="145">
        <v>400</v>
      </c>
      <c r="E88" s="145">
        <v>400</v>
      </c>
    </row>
    <row r="89" spans="1:5" s="153" customFormat="1" ht="15.75" x14ac:dyDescent="0.25">
      <c r="A89" s="154" t="s">
        <v>116</v>
      </c>
      <c r="B89" s="155" t="s">
        <v>701</v>
      </c>
      <c r="C89" s="155"/>
      <c r="D89" s="156">
        <v>4979.2719999999999</v>
      </c>
      <c r="E89" s="156">
        <v>4954.2719999999999</v>
      </c>
    </row>
    <row r="90" spans="1:5" s="153" customFormat="1" ht="15.75" x14ac:dyDescent="0.25">
      <c r="A90" s="154" t="s">
        <v>117</v>
      </c>
      <c r="B90" s="155" t="s">
        <v>702</v>
      </c>
      <c r="C90" s="155"/>
      <c r="D90" s="156">
        <v>4979.2719999999999</v>
      </c>
      <c r="E90" s="156">
        <v>4954.2719999999999</v>
      </c>
    </row>
    <row r="91" spans="1:5" s="153" customFormat="1" ht="15.75" x14ac:dyDescent="0.25">
      <c r="A91" s="146" t="s">
        <v>117</v>
      </c>
      <c r="B91" s="144" t="s">
        <v>702</v>
      </c>
      <c r="C91" s="144" t="s">
        <v>19</v>
      </c>
      <c r="D91" s="145">
        <f>3346.599+100+1010.673</f>
        <v>4457.2719999999999</v>
      </c>
      <c r="E91" s="145">
        <f>3346.599+80+1010.673</f>
        <v>4437.2719999999999</v>
      </c>
    </row>
    <row r="92" spans="1:5" s="153" customFormat="1" ht="15.75" x14ac:dyDescent="0.25">
      <c r="A92" s="146" t="s">
        <v>117</v>
      </c>
      <c r="B92" s="144" t="s">
        <v>702</v>
      </c>
      <c r="C92" s="144" t="s">
        <v>3</v>
      </c>
      <c r="D92" s="145">
        <f>355+167</f>
        <v>522</v>
      </c>
      <c r="E92" s="145">
        <f>355+162</f>
        <v>517</v>
      </c>
    </row>
    <row r="93" spans="1:5" s="153" customFormat="1" ht="15.75" x14ac:dyDescent="0.25">
      <c r="A93" s="154" t="s">
        <v>118</v>
      </c>
      <c r="B93" s="155" t="s">
        <v>703</v>
      </c>
      <c r="C93" s="155"/>
      <c r="D93" s="156">
        <v>17120.455000000002</v>
      </c>
      <c r="E93" s="156">
        <v>17120.455000000002</v>
      </c>
    </row>
    <row r="94" spans="1:5" s="153" customFormat="1" ht="15.75" x14ac:dyDescent="0.25">
      <c r="A94" s="154" t="s">
        <v>119</v>
      </c>
      <c r="B94" s="155" t="s">
        <v>704</v>
      </c>
      <c r="C94" s="155"/>
      <c r="D94" s="156">
        <v>17120.455000000002</v>
      </c>
      <c r="E94" s="156">
        <v>17120.455000000002</v>
      </c>
    </row>
    <row r="95" spans="1:5" s="153" customFormat="1" ht="15.75" x14ac:dyDescent="0.25">
      <c r="A95" s="146" t="s">
        <v>119</v>
      </c>
      <c r="B95" s="144" t="s">
        <v>704</v>
      </c>
      <c r="C95" s="144" t="s">
        <v>92</v>
      </c>
      <c r="D95" s="145">
        <v>17120.455000000002</v>
      </c>
      <c r="E95" s="145">
        <v>17120.455000000002</v>
      </c>
    </row>
    <row r="96" spans="1:5" s="153" customFormat="1" ht="15.75" x14ac:dyDescent="0.25">
      <c r="A96" s="154" t="s">
        <v>120</v>
      </c>
      <c r="B96" s="155" t="s">
        <v>705</v>
      </c>
      <c r="C96" s="155"/>
      <c r="D96" s="156">
        <v>2027.8340000000001</v>
      </c>
      <c r="E96" s="156">
        <v>2027.8340000000001</v>
      </c>
    </row>
    <row r="97" spans="1:5" s="153" customFormat="1" ht="15.75" x14ac:dyDescent="0.25">
      <c r="A97" s="154" t="s">
        <v>121</v>
      </c>
      <c r="B97" s="155" t="s">
        <v>706</v>
      </c>
      <c r="C97" s="155"/>
      <c r="D97" s="156">
        <v>2027.8340000000001</v>
      </c>
      <c r="E97" s="156">
        <v>2027.8340000000001</v>
      </c>
    </row>
    <row r="98" spans="1:5" s="153" customFormat="1" ht="15.75" x14ac:dyDescent="0.25">
      <c r="A98" s="146" t="s">
        <v>121</v>
      </c>
      <c r="B98" s="144" t="s">
        <v>706</v>
      </c>
      <c r="C98" s="144" t="s">
        <v>92</v>
      </c>
      <c r="D98" s="145">
        <v>2027.8340000000001</v>
      </c>
      <c r="E98" s="145">
        <v>2027.8340000000001</v>
      </c>
    </row>
    <row r="99" spans="1:5" ht="31.5" x14ac:dyDescent="0.25">
      <c r="A99" s="150" t="s">
        <v>63</v>
      </c>
      <c r="B99" s="151" t="s">
        <v>710</v>
      </c>
      <c r="C99" s="151"/>
      <c r="D99" s="152">
        <v>8670.4639999999999</v>
      </c>
      <c r="E99" s="152">
        <v>8660.4639999999999</v>
      </c>
    </row>
    <row r="100" spans="1:5" s="153" customFormat="1" ht="15.75" x14ac:dyDescent="0.25">
      <c r="A100" s="154" t="s">
        <v>122</v>
      </c>
      <c r="B100" s="155" t="s">
        <v>713</v>
      </c>
      <c r="C100" s="155"/>
      <c r="D100" s="156">
        <v>250</v>
      </c>
      <c r="E100" s="156">
        <v>250</v>
      </c>
    </row>
    <row r="101" spans="1:5" s="153" customFormat="1" ht="47.25" x14ac:dyDescent="0.25">
      <c r="A101" s="154" t="s">
        <v>123</v>
      </c>
      <c r="B101" s="155" t="s">
        <v>714</v>
      </c>
      <c r="C101" s="155"/>
      <c r="D101" s="156">
        <v>250</v>
      </c>
      <c r="E101" s="156">
        <v>250</v>
      </c>
    </row>
    <row r="102" spans="1:5" s="153" customFormat="1" ht="47.25" x14ac:dyDescent="0.25">
      <c r="A102" s="146" t="s">
        <v>123</v>
      </c>
      <c r="B102" s="144" t="s">
        <v>714</v>
      </c>
      <c r="C102" s="144" t="s">
        <v>92</v>
      </c>
      <c r="D102" s="145">
        <v>250</v>
      </c>
      <c r="E102" s="145">
        <v>250</v>
      </c>
    </row>
    <row r="103" spans="1:5" s="153" customFormat="1" ht="15.75" x14ac:dyDescent="0.25">
      <c r="A103" s="154" t="s">
        <v>124</v>
      </c>
      <c r="B103" s="155" t="s">
        <v>715</v>
      </c>
      <c r="C103" s="155"/>
      <c r="D103" s="156">
        <v>550</v>
      </c>
      <c r="E103" s="156">
        <v>550</v>
      </c>
    </row>
    <row r="104" spans="1:5" s="153" customFormat="1" ht="31.5" x14ac:dyDescent="0.25">
      <c r="A104" s="154" t="s">
        <v>125</v>
      </c>
      <c r="B104" s="155" t="s">
        <v>716</v>
      </c>
      <c r="C104" s="155"/>
      <c r="D104" s="156">
        <v>550</v>
      </c>
      <c r="E104" s="156">
        <v>550</v>
      </c>
    </row>
    <row r="105" spans="1:5" s="153" customFormat="1" ht="31.5" x14ac:dyDescent="0.25">
      <c r="A105" s="146" t="s">
        <v>125</v>
      </c>
      <c r="B105" s="144" t="s">
        <v>716</v>
      </c>
      <c r="C105" s="144" t="s">
        <v>92</v>
      </c>
      <c r="D105" s="145">
        <v>550</v>
      </c>
      <c r="E105" s="145">
        <v>550</v>
      </c>
    </row>
    <row r="106" spans="1:5" s="153" customFormat="1" ht="15.75" x14ac:dyDescent="0.25">
      <c r="A106" s="154" t="s">
        <v>126</v>
      </c>
      <c r="B106" s="155" t="s">
        <v>717</v>
      </c>
      <c r="C106" s="155"/>
      <c r="D106" s="156">
        <v>7870.4639999999999</v>
      </c>
      <c r="E106" s="156">
        <v>7860.4639999999999</v>
      </c>
    </row>
    <row r="107" spans="1:5" s="153" customFormat="1" ht="15.75" x14ac:dyDescent="0.25">
      <c r="A107" s="154" t="s">
        <v>127</v>
      </c>
      <c r="B107" s="155" t="s">
        <v>718</v>
      </c>
      <c r="C107" s="155"/>
      <c r="D107" s="156">
        <v>7870.4639999999999</v>
      </c>
      <c r="E107" s="156">
        <v>7860.4639999999999</v>
      </c>
    </row>
    <row r="108" spans="1:5" s="153" customFormat="1" ht="15.75" x14ac:dyDescent="0.25">
      <c r="A108" s="146" t="s">
        <v>127</v>
      </c>
      <c r="B108" s="144" t="s">
        <v>718</v>
      </c>
      <c r="C108" s="144" t="s">
        <v>92</v>
      </c>
      <c r="D108" s="145">
        <v>7870.4639999999999</v>
      </c>
      <c r="E108" s="145">
        <v>7860.4639999999999</v>
      </c>
    </row>
    <row r="109" spans="1:5" ht="31.5" x14ac:dyDescent="0.25">
      <c r="A109" s="150" t="s">
        <v>66</v>
      </c>
      <c r="B109" s="151" t="s">
        <v>641</v>
      </c>
      <c r="C109" s="151"/>
      <c r="D109" s="152">
        <v>78928.964000000007</v>
      </c>
      <c r="E109" s="152">
        <v>79136.964000000007</v>
      </c>
    </row>
    <row r="110" spans="1:5" s="153" customFormat="1" ht="31.5" x14ac:dyDescent="0.25">
      <c r="A110" s="154" t="s">
        <v>72</v>
      </c>
      <c r="B110" s="155" t="s">
        <v>647</v>
      </c>
      <c r="C110" s="155"/>
      <c r="D110" s="156">
        <v>20</v>
      </c>
      <c r="E110" s="156">
        <v>20</v>
      </c>
    </row>
    <row r="111" spans="1:5" s="153" customFormat="1" ht="31.5" x14ac:dyDescent="0.25">
      <c r="A111" s="154" t="s">
        <v>73</v>
      </c>
      <c r="B111" s="155" t="s">
        <v>648</v>
      </c>
      <c r="C111" s="155"/>
      <c r="D111" s="156">
        <v>20</v>
      </c>
      <c r="E111" s="156">
        <v>20</v>
      </c>
    </row>
    <row r="112" spans="1:5" s="153" customFormat="1" ht="31.5" x14ac:dyDescent="0.25">
      <c r="A112" s="146" t="s">
        <v>73</v>
      </c>
      <c r="B112" s="144" t="s">
        <v>648</v>
      </c>
      <c r="C112" s="144" t="s">
        <v>3</v>
      </c>
      <c r="D112" s="145">
        <v>20</v>
      </c>
      <c r="E112" s="145">
        <v>20</v>
      </c>
    </row>
    <row r="113" spans="1:5" s="153" customFormat="1" ht="31.5" x14ac:dyDescent="0.25">
      <c r="A113" s="154" t="s">
        <v>140</v>
      </c>
      <c r="B113" s="155" t="s">
        <v>727</v>
      </c>
      <c r="C113" s="155"/>
      <c r="D113" s="156">
        <v>5198.0219999999999</v>
      </c>
      <c r="E113" s="156">
        <v>5203.0219999999999</v>
      </c>
    </row>
    <row r="114" spans="1:5" s="153" customFormat="1" ht="15.75" x14ac:dyDescent="0.25">
      <c r="A114" s="154" t="s">
        <v>141</v>
      </c>
      <c r="B114" s="155" t="s">
        <v>728</v>
      </c>
      <c r="C114" s="155"/>
      <c r="D114" s="156">
        <v>5198.0219999999999</v>
      </c>
      <c r="E114" s="156">
        <v>5203.0219999999999</v>
      </c>
    </row>
    <row r="115" spans="1:5" s="153" customFormat="1" ht="15.75" x14ac:dyDescent="0.25">
      <c r="A115" s="146" t="s">
        <v>141</v>
      </c>
      <c r="B115" s="144" t="s">
        <v>728</v>
      </c>
      <c r="C115" s="144" t="s">
        <v>19</v>
      </c>
      <c r="D115" s="145">
        <f>3586.806+100+1083.216</f>
        <v>4770.0219999999999</v>
      </c>
      <c r="E115" s="145">
        <f>3586.806+100+1083.216</f>
        <v>4770.0219999999999</v>
      </c>
    </row>
    <row r="116" spans="1:5" s="153" customFormat="1" ht="15.75" x14ac:dyDescent="0.25">
      <c r="A116" s="146" t="s">
        <v>141</v>
      </c>
      <c r="B116" s="144" t="s">
        <v>728</v>
      </c>
      <c r="C116" s="144" t="s">
        <v>3</v>
      </c>
      <c r="D116" s="145">
        <f>162+120</f>
        <v>282</v>
      </c>
      <c r="E116" s="145">
        <f>162+125</f>
        <v>287</v>
      </c>
    </row>
    <row r="117" spans="1:5" s="153" customFormat="1" ht="15.75" x14ac:dyDescent="0.25">
      <c r="A117" s="146" t="s">
        <v>141</v>
      </c>
      <c r="B117" s="144" t="s">
        <v>728</v>
      </c>
      <c r="C117" s="144" t="s">
        <v>31</v>
      </c>
      <c r="D117" s="145">
        <f>1+145</f>
        <v>146</v>
      </c>
      <c r="E117" s="145">
        <f>1+145</f>
        <v>146</v>
      </c>
    </row>
    <row r="118" spans="1:5" s="153" customFormat="1" ht="15.75" x14ac:dyDescent="0.25">
      <c r="A118" s="154" t="s">
        <v>169</v>
      </c>
      <c r="B118" s="155" t="s">
        <v>769</v>
      </c>
      <c r="C118" s="155"/>
      <c r="D118" s="156">
        <v>38906.548000000003</v>
      </c>
      <c r="E118" s="156">
        <v>39091.548000000003</v>
      </c>
    </row>
    <row r="119" spans="1:5" s="153" customFormat="1" ht="31.5" x14ac:dyDescent="0.25">
      <c r="A119" s="154" t="s">
        <v>170</v>
      </c>
      <c r="B119" s="155" t="s">
        <v>770</v>
      </c>
      <c r="C119" s="155"/>
      <c r="D119" s="156">
        <v>580.6</v>
      </c>
      <c r="E119" s="156">
        <v>568.6</v>
      </c>
    </row>
    <row r="120" spans="1:5" s="153" customFormat="1" ht="31.5" x14ac:dyDescent="0.25">
      <c r="A120" s="146" t="s">
        <v>170</v>
      </c>
      <c r="B120" s="144" t="s">
        <v>771</v>
      </c>
      <c r="C120" s="144" t="s">
        <v>36</v>
      </c>
      <c r="D120" s="145">
        <v>580.6</v>
      </c>
      <c r="E120" s="145">
        <v>568.6</v>
      </c>
    </row>
    <row r="121" spans="1:5" s="153" customFormat="1" ht="15.75" x14ac:dyDescent="0.25">
      <c r="A121" s="154" t="s">
        <v>171</v>
      </c>
      <c r="B121" s="155" t="s">
        <v>772</v>
      </c>
      <c r="C121" s="155"/>
      <c r="D121" s="156">
        <v>23964</v>
      </c>
      <c r="E121" s="156">
        <v>23959</v>
      </c>
    </row>
    <row r="122" spans="1:5" s="153" customFormat="1" ht="15.75" x14ac:dyDescent="0.25">
      <c r="A122" s="146" t="s">
        <v>171</v>
      </c>
      <c r="B122" s="144" t="s">
        <v>772</v>
      </c>
      <c r="C122" s="144" t="s">
        <v>36</v>
      </c>
      <c r="D122" s="145">
        <v>23964</v>
      </c>
      <c r="E122" s="145">
        <v>23959</v>
      </c>
    </row>
    <row r="123" spans="1:5" s="153" customFormat="1" ht="15.75" x14ac:dyDescent="0.25">
      <c r="A123" s="154" t="s">
        <v>172</v>
      </c>
      <c r="B123" s="155" t="s">
        <v>773</v>
      </c>
      <c r="C123" s="155"/>
      <c r="D123" s="156">
        <v>11757.948</v>
      </c>
      <c r="E123" s="156">
        <v>11717.948</v>
      </c>
    </row>
    <row r="124" spans="1:5" s="153" customFormat="1" ht="15.75" x14ac:dyDescent="0.25">
      <c r="A124" s="146" t="s">
        <v>172</v>
      </c>
      <c r="B124" s="144" t="s">
        <v>773</v>
      </c>
      <c r="C124" s="144" t="s">
        <v>19</v>
      </c>
      <c r="D124" s="145">
        <f>8350.509+273+2521.854</f>
        <v>11145.362999999999</v>
      </c>
      <c r="E124" s="145">
        <f>8350.509+273+2521.854</f>
        <v>11145.362999999999</v>
      </c>
    </row>
    <row r="125" spans="1:5" s="153" customFormat="1" ht="15.75" x14ac:dyDescent="0.25">
      <c r="A125" s="146" t="s">
        <v>172</v>
      </c>
      <c r="B125" s="144" t="s">
        <v>773</v>
      </c>
      <c r="C125" s="144" t="s">
        <v>3</v>
      </c>
      <c r="D125" s="145">
        <f>130+461.342</f>
        <v>591.34199999999998</v>
      </c>
      <c r="E125" s="145">
        <f>130+421.342</f>
        <v>551.34199999999998</v>
      </c>
    </row>
    <row r="126" spans="1:5" s="153" customFormat="1" ht="15.75" x14ac:dyDescent="0.25">
      <c r="A126" s="146" t="s">
        <v>172</v>
      </c>
      <c r="B126" s="144" t="s">
        <v>773</v>
      </c>
      <c r="C126" s="144" t="s">
        <v>31</v>
      </c>
      <c r="D126" s="145">
        <f>1+1.23</f>
        <v>2.23</v>
      </c>
      <c r="E126" s="145">
        <f>1+1.23</f>
        <v>2.23</v>
      </c>
    </row>
    <row r="127" spans="1:5" s="153" customFormat="1" ht="31.5" x14ac:dyDescent="0.25">
      <c r="A127" s="146" t="s">
        <v>20</v>
      </c>
      <c r="B127" s="144" t="s">
        <v>774</v>
      </c>
      <c r="C127" s="144" t="s">
        <v>3</v>
      </c>
      <c r="D127" s="145">
        <v>19.013000000000002</v>
      </c>
      <c r="E127" s="145">
        <v>19.013000000000002</v>
      </c>
    </row>
    <row r="128" spans="1:5" s="153" customFormat="1" ht="31.5" x14ac:dyDescent="0.25">
      <c r="A128" s="154" t="s">
        <v>173</v>
      </c>
      <c r="B128" s="155" t="s">
        <v>775</v>
      </c>
      <c r="C128" s="155"/>
      <c r="D128" s="156">
        <v>2604</v>
      </c>
      <c r="E128" s="156">
        <v>2846</v>
      </c>
    </row>
    <row r="129" spans="1:5" s="153" customFormat="1" ht="31.5" x14ac:dyDescent="0.25">
      <c r="A129" s="146" t="s">
        <v>173</v>
      </c>
      <c r="B129" s="144" t="s">
        <v>775</v>
      </c>
      <c r="C129" s="144" t="s">
        <v>36</v>
      </c>
      <c r="D129" s="145">
        <v>2604</v>
      </c>
      <c r="E129" s="145">
        <v>2846</v>
      </c>
    </row>
    <row r="130" spans="1:5" s="153" customFormat="1" ht="15.75" x14ac:dyDescent="0.25">
      <c r="A130" s="154" t="s">
        <v>74</v>
      </c>
      <c r="B130" s="155" t="s">
        <v>649</v>
      </c>
      <c r="C130" s="155"/>
      <c r="D130" s="156">
        <v>34804.394</v>
      </c>
      <c r="E130" s="156">
        <v>34822.394</v>
      </c>
    </row>
    <row r="131" spans="1:5" s="153" customFormat="1" ht="31.5" x14ac:dyDescent="0.25">
      <c r="A131" s="154" t="s">
        <v>75</v>
      </c>
      <c r="B131" s="155" t="s">
        <v>650</v>
      </c>
      <c r="C131" s="155"/>
      <c r="D131" s="156">
        <v>34804.394</v>
      </c>
      <c r="E131" s="156">
        <v>34822.394</v>
      </c>
    </row>
    <row r="132" spans="1:5" s="153" customFormat="1" ht="31.5" x14ac:dyDescent="0.25">
      <c r="A132" s="146" t="s">
        <v>75</v>
      </c>
      <c r="B132" s="144" t="s">
        <v>650</v>
      </c>
      <c r="C132" s="144" t="s">
        <v>19</v>
      </c>
      <c r="D132" s="145">
        <f>23113.82+380+6980.374</f>
        <v>30474.194</v>
      </c>
      <c r="E132" s="145">
        <f>23113.82+400+6980.374</f>
        <v>30494.194</v>
      </c>
    </row>
    <row r="133" spans="1:5" s="153" customFormat="1" ht="31.5" x14ac:dyDescent="0.25">
      <c r="A133" s="146" t="s">
        <v>75</v>
      </c>
      <c r="B133" s="144" t="s">
        <v>650</v>
      </c>
      <c r="C133" s="144" t="s">
        <v>3</v>
      </c>
      <c r="D133" s="145">
        <f>1075.2+3111</f>
        <v>4186.2</v>
      </c>
      <c r="E133" s="145">
        <f>1075.2+3111</f>
        <v>4186.2</v>
      </c>
    </row>
    <row r="134" spans="1:5" s="153" customFormat="1" ht="31.5" x14ac:dyDescent="0.25">
      <c r="A134" s="146" t="s">
        <v>75</v>
      </c>
      <c r="B134" s="144" t="s">
        <v>650</v>
      </c>
      <c r="C134" s="144" t="s">
        <v>31</v>
      </c>
      <c r="D134" s="145">
        <f>38+106</f>
        <v>144</v>
      </c>
      <c r="E134" s="145">
        <f>36+106</f>
        <v>142</v>
      </c>
    </row>
    <row r="135" spans="1:5" ht="31.5" x14ac:dyDescent="0.25">
      <c r="A135" s="150" t="s">
        <v>76</v>
      </c>
      <c r="B135" s="151" t="s">
        <v>651</v>
      </c>
      <c r="C135" s="151"/>
      <c r="D135" s="152">
        <v>2824</v>
      </c>
      <c r="E135" s="152">
        <v>2669</v>
      </c>
    </row>
    <row r="136" spans="1:5" s="153" customFormat="1" ht="15.75" x14ac:dyDescent="0.25">
      <c r="A136" s="154" t="s">
        <v>163</v>
      </c>
      <c r="B136" s="155" t="s">
        <v>764</v>
      </c>
      <c r="C136" s="155"/>
      <c r="D136" s="156">
        <v>2387</v>
      </c>
      <c r="E136" s="156">
        <v>2387</v>
      </c>
    </row>
    <row r="137" spans="1:5" s="153" customFormat="1" ht="63" x14ac:dyDescent="0.25">
      <c r="A137" s="146" t="s">
        <v>164</v>
      </c>
      <c r="B137" s="144" t="s">
        <v>765</v>
      </c>
      <c r="C137" s="144" t="s">
        <v>4</v>
      </c>
      <c r="D137" s="145">
        <v>2387</v>
      </c>
      <c r="E137" s="145">
        <v>2387</v>
      </c>
    </row>
    <row r="138" spans="1:5" s="153" customFormat="1" ht="15.75" x14ac:dyDescent="0.25">
      <c r="A138" s="154" t="s">
        <v>165</v>
      </c>
      <c r="B138" s="155" t="s">
        <v>766</v>
      </c>
      <c r="C138" s="155"/>
      <c r="D138" s="156">
        <v>155</v>
      </c>
      <c r="E138" s="156"/>
    </row>
    <row r="139" spans="1:5" s="153" customFormat="1" ht="15.75" x14ac:dyDescent="0.25">
      <c r="A139" s="154" t="s">
        <v>166</v>
      </c>
      <c r="B139" s="155" t="s">
        <v>767</v>
      </c>
      <c r="C139" s="155"/>
      <c r="D139" s="156">
        <v>155</v>
      </c>
      <c r="E139" s="156"/>
    </row>
    <row r="140" spans="1:5" s="153" customFormat="1" ht="15.75" x14ac:dyDescent="0.25">
      <c r="A140" s="146" t="s">
        <v>166</v>
      </c>
      <c r="B140" s="144" t="s">
        <v>767</v>
      </c>
      <c r="C140" s="144" t="s">
        <v>92</v>
      </c>
      <c r="D140" s="145">
        <v>155</v>
      </c>
      <c r="E140" s="145"/>
    </row>
    <row r="141" spans="1:5" s="153" customFormat="1" ht="15.75" x14ac:dyDescent="0.25">
      <c r="A141" s="154" t="s">
        <v>77</v>
      </c>
      <c r="B141" s="155" t="s">
        <v>652</v>
      </c>
      <c r="C141" s="155"/>
      <c r="D141" s="156">
        <v>282</v>
      </c>
      <c r="E141" s="156">
        <v>282</v>
      </c>
    </row>
    <row r="142" spans="1:5" s="153" customFormat="1" ht="15.75" x14ac:dyDescent="0.25">
      <c r="A142" s="154" t="s">
        <v>78</v>
      </c>
      <c r="B142" s="155" t="s">
        <v>653</v>
      </c>
      <c r="C142" s="155"/>
      <c r="D142" s="156">
        <v>282</v>
      </c>
      <c r="E142" s="156">
        <v>282</v>
      </c>
    </row>
    <row r="143" spans="1:5" s="153" customFormat="1" ht="31.5" x14ac:dyDescent="0.25">
      <c r="A143" s="146" t="s">
        <v>79</v>
      </c>
      <c r="B143" s="144" t="s">
        <v>654</v>
      </c>
      <c r="C143" s="144" t="s">
        <v>3</v>
      </c>
      <c r="D143" s="145">
        <v>282</v>
      </c>
      <c r="E143" s="145">
        <v>282</v>
      </c>
    </row>
    <row r="144" spans="1:5" ht="15.75" x14ac:dyDescent="0.25">
      <c r="A144" s="150" t="s">
        <v>15</v>
      </c>
      <c r="B144" s="151" t="s">
        <v>584</v>
      </c>
      <c r="C144" s="151"/>
      <c r="D144" s="152">
        <v>20154.758999999998</v>
      </c>
      <c r="E144" s="152">
        <v>29544.758999999998</v>
      </c>
    </row>
    <row r="145" spans="1:5" ht="15.75" x14ac:dyDescent="0.25">
      <c r="A145" s="140" t="s">
        <v>16</v>
      </c>
      <c r="B145" s="141" t="s">
        <v>585</v>
      </c>
      <c r="C145" s="141"/>
      <c r="D145" s="142">
        <v>20154.758999999998</v>
      </c>
      <c r="E145" s="142">
        <v>29544.758999999998</v>
      </c>
    </row>
    <row r="146" spans="1:5" ht="31.5" x14ac:dyDescent="0.25">
      <c r="A146" s="146" t="s">
        <v>94</v>
      </c>
      <c r="B146" s="144" t="s">
        <v>669</v>
      </c>
      <c r="C146" s="144" t="s">
        <v>19</v>
      </c>
      <c r="D146" s="145">
        <f>1352.051+34+408.32</f>
        <v>1794.3709999999999</v>
      </c>
      <c r="E146" s="145">
        <f>1352.051+34+408.32</f>
        <v>1794.3709999999999</v>
      </c>
    </row>
    <row r="147" spans="1:5" ht="15.75" x14ac:dyDescent="0.25">
      <c r="A147" s="146" t="s">
        <v>17</v>
      </c>
      <c r="B147" s="144" t="s">
        <v>586</v>
      </c>
      <c r="C147" s="144" t="s">
        <v>19</v>
      </c>
      <c r="D147" s="145">
        <f>629.892+20+190.228</f>
        <v>840.12000000000012</v>
      </c>
      <c r="E147" s="145">
        <f>629.892+20+190.228</f>
        <v>840.12000000000012</v>
      </c>
    </row>
    <row r="148" spans="1:5" ht="31.5" x14ac:dyDescent="0.25">
      <c r="A148" s="146" t="s">
        <v>174</v>
      </c>
      <c r="B148" s="144" t="s">
        <v>776</v>
      </c>
      <c r="C148" s="144" t="s">
        <v>36</v>
      </c>
      <c r="D148" s="145">
        <v>1281.9000000000001</v>
      </c>
      <c r="E148" s="145">
        <v>1281.9000000000001</v>
      </c>
    </row>
    <row r="149" spans="1:5" ht="31.5" x14ac:dyDescent="0.25">
      <c r="A149" s="146" t="s">
        <v>175</v>
      </c>
      <c r="B149" s="144" t="s">
        <v>777</v>
      </c>
      <c r="C149" s="144" t="s">
        <v>36</v>
      </c>
      <c r="D149" s="145">
        <v>50.7</v>
      </c>
      <c r="E149" s="145">
        <v>50.7</v>
      </c>
    </row>
    <row r="150" spans="1:5" ht="31.5" x14ac:dyDescent="0.25">
      <c r="A150" s="146" t="s">
        <v>20</v>
      </c>
      <c r="B150" s="144" t="s">
        <v>587</v>
      </c>
      <c r="C150" s="144" t="s">
        <v>3</v>
      </c>
      <c r="D150" s="145">
        <v>19.013000000000002</v>
      </c>
      <c r="E150" s="145">
        <v>19.013000000000002</v>
      </c>
    </row>
    <row r="151" spans="1:5" ht="63" x14ac:dyDescent="0.25">
      <c r="A151" s="146" t="s">
        <v>95</v>
      </c>
      <c r="B151" s="144" t="s">
        <v>671</v>
      </c>
      <c r="C151" s="144" t="s">
        <v>19</v>
      </c>
      <c r="D151" s="145">
        <f>23.906+7.22</f>
        <v>31.125999999999998</v>
      </c>
      <c r="E151" s="145">
        <f>23.906+7.22</f>
        <v>31.125999999999998</v>
      </c>
    </row>
    <row r="152" spans="1:5" ht="63" x14ac:dyDescent="0.25">
      <c r="A152" s="146" t="s">
        <v>95</v>
      </c>
      <c r="B152" s="144" t="s">
        <v>671</v>
      </c>
      <c r="C152" s="144" t="s">
        <v>3</v>
      </c>
      <c r="D152" s="145">
        <f>8+13.974</f>
        <v>21.974</v>
      </c>
      <c r="E152" s="145">
        <f>8+13.974</f>
        <v>21.974</v>
      </c>
    </row>
    <row r="153" spans="1:5" ht="63" x14ac:dyDescent="0.25">
      <c r="A153" s="143" t="s">
        <v>96</v>
      </c>
      <c r="B153" s="144" t="s">
        <v>672</v>
      </c>
      <c r="C153" s="144" t="s">
        <v>19</v>
      </c>
      <c r="D153" s="145">
        <f>42.5+12.84</f>
        <v>55.34</v>
      </c>
      <c r="E153" s="145">
        <f>42.5+12.84</f>
        <v>55.34</v>
      </c>
    </row>
    <row r="154" spans="1:5" ht="63" x14ac:dyDescent="0.25">
      <c r="A154" s="143" t="s">
        <v>96</v>
      </c>
      <c r="B154" s="144" t="s">
        <v>672</v>
      </c>
      <c r="C154" s="144" t="s">
        <v>3</v>
      </c>
      <c r="D154" s="145">
        <v>7.16</v>
      </c>
      <c r="E154" s="145">
        <v>7.16</v>
      </c>
    </row>
    <row r="155" spans="1:5" ht="126" x14ac:dyDescent="0.25">
      <c r="A155" s="143" t="s">
        <v>97</v>
      </c>
      <c r="B155" s="144" t="s">
        <v>673</v>
      </c>
      <c r="C155" s="144" t="s">
        <v>19</v>
      </c>
      <c r="D155" s="145">
        <f>159.233+48.088</f>
        <v>207.321</v>
      </c>
      <c r="E155" s="145">
        <f>159.233+48.088</f>
        <v>207.321</v>
      </c>
    </row>
    <row r="156" spans="1:5" ht="126" x14ac:dyDescent="0.25">
      <c r="A156" s="143" t="s">
        <v>97</v>
      </c>
      <c r="B156" s="144" t="s">
        <v>673</v>
      </c>
      <c r="C156" s="144" t="s">
        <v>3</v>
      </c>
      <c r="D156" s="145">
        <v>14.179</v>
      </c>
      <c r="E156" s="145">
        <v>14.179</v>
      </c>
    </row>
    <row r="157" spans="1:5" ht="78.75" x14ac:dyDescent="0.25">
      <c r="A157" s="143" t="s">
        <v>176</v>
      </c>
      <c r="B157" s="144" t="s">
        <v>778</v>
      </c>
      <c r="C157" s="144" t="s">
        <v>3</v>
      </c>
      <c r="D157" s="145">
        <v>2.5</v>
      </c>
      <c r="E157" s="145">
        <v>2.5</v>
      </c>
    </row>
    <row r="158" spans="1:5" ht="126" x14ac:dyDescent="0.25">
      <c r="A158" s="143" t="s">
        <v>177</v>
      </c>
      <c r="B158" s="144" t="s">
        <v>779</v>
      </c>
      <c r="C158" s="144" t="s">
        <v>3</v>
      </c>
      <c r="D158" s="145">
        <v>4</v>
      </c>
      <c r="E158" s="145">
        <v>4</v>
      </c>
    </row>
    <row r="159" spans="1:5" ht="78.75" x14ac:dyDescent="0.25">
      <c r="A159" s="143" t="s">
        <v>98</v>
      </c>
      <c r="B159" s="144" t="s">
        <v>674</v>
      </c>
      <c r="C159" s="144" t="s">
        <v>3</v>
      </c>
      <c r="D159" s="145">
        <v>4.3600000000000003</v>
      </c>
      <c r="E159" s="145">
        <v>4.3600000000000003</v>
      </c>
    </row>
    <row r="160" spans="1:5" ht="78.75" x14ac:dyDescent="0.25">
      <c r="A160" s="143" t="s">
        <v>98</v>
      </c>
      <c r="B160" s="144" t="s">
        <v>674</v>
      </c>
      <c r="C160" s="144" t="s">
        <v>36</v>
      </c>
      <c r="D160" s="145">
        <v>162.54</v>
      </c>
      <c r="E160" s="145">
        <v>162.54</v>
      </c>
    </row>
    <row r="161" spans="1:5" ht="78.75" x14ac:dyDescent="0.25">
      <c r="A161" s="143" t="s">
        <v>178</v>
      </c>
      <c r="B161" s="144" t="s">
        <v>780</v>
      </c>
      <c r="C161" s="144" t="s">
        <v>3</v>
      </c>
      <c r="D161" s="145">
        <v>9</v>
      </c>
      <c r="E161" s="145">
        <v>9</v>
      </c>
    </row>
    <row r="162" spans="1:5" ht="63" x14ac:dyDescent="0.25">
      <c r="A162" s="146" t="s">
        <v>22</v>
      </c>
      <c r="B162" s="144" t="s">
        <v>588</v>
      </c>
      <c r="C162" s="144" t="s">
        <v>19</v>
      </c>
      <c r="D162" s="145">
        <v>299.97699999999998</v>
      </c>
      <c r="E162" s="145">
        <v>299.97699999999998</v>
      </c>
    </row>
    <row r="163" spans="1:5" ht="63" x14ac:dyDescent="0.25">
      <c r="A163" s="146" t="s">
        <v>22</v>
      </c>
      <c r="B163" s="144" t="s">
        <v>588</v>
      </c>
      <c r="C163" s="144" t="s">
        <v>783</v>
      </c>
      <c r="D163" s="145">
        <f>90.593+15.89</f>
        <v>106.483</v>
      </c>
      <c r="E163" s="145">
        <f>90.593+15.89</f>
        <v>106.483</v>
      </c>
    </row>
    <row r="164" spans="1:5" ht="63" x14ac:dyDescent="0.25">
      <c r="A164" s="146" t="s">
        <v>22</v>
      </c>
      <c r="B164" s="144" t="s">
        <v>588</v>
      </c>
      <c r="C164" s="144" t="s">
        <v>3</v>
      </c>
      <c r="D164" s="145">
        <v>1</v>
      </c>
      <c r="E164" s="145">
        <v>1</v>
      </c>
    </row>
    <row r="165" spans="1:5" ht="31.5" x14ac:dyDescent="0.25">
      <c r="A165" s="146" t="s">
        <v>99</v>
      </c>
      <c r="B165" s="144" t="s">
        <v>675</v>
      </c>
      <c r="C165" s="144" t="s">
        <v>31</v>
      </c>
      <c r="D165" s="145">
        <v>1500</v>
      </c>
      <c r="E165" s="145">
        <v>1500</v>
      </c>
    </row>
    <row r="166" spans="1:5" ht="15.75" x14ac:dyDescent="0.25">
      <c r="A166" s="146" t="s">
        <v>25</v>
      </c>
      <c r="B166" s="144" t="s">
        <v>589</v>
      </c>
      <c r="C166" s="144" t="s">
        <v>3</v>
      </c>
      <c r="D166" s="145">
        <v>390</v>
      </c>
      <c r="E166" s="145">
        <v>380</v>
      </c>
    </row>
    <row r="167" spans="1:5" ht="15.75" x14ac:dyDescent="0.25">
      <c r="A167" s="146" t="s">
        <v>25</v>
      </c>
      <c r="B167" s="144" t="s">
        <v>589</v>
      </c>
      <c r="C167" s="144" t="s">
        <v>4</v>
      </c>
      <c r="D167" s="145">
        <v>4661.6949999999997</v>
      </c>
      <c r="E167" s="145">
        <v>4661.6949999999997</v>
      </c>
    </row>
    <row r="168" spans="1:5" ht="15.75" x14ac:dyDescent="0.25">
      <c r="A168" s="146" t="s">
        <v>25</v>
      </c>
      <c r="B168" s="144" t="s">
        <v>589</v>
      </c>
      <c r="C168" s="144" t="s">
        <v>31</v>
      </c>
      <c r="D168" s="145">
        <v>90</v>
      </c>
      <c r="E168" s="145">
        <v>90</v>
      </c>
    </row>
    <row r="169" spans="1:5" ht="15.75" x14ac:dyDescent="0.25">
      <c r="A169" s="146" t="s">
        <v>181</v>
      </c>
      <c r="B169" s="144" t="s">
        <v>781</v>
      </c>
      <c r="C169" s="144" t="s">
        <v>1</v>
      </c>
      <c r="D169" s="145">
        <v>8600</v>
      </c>
      <c r="E169" s="145">
        <v>18000</v>
      </c>
    </row>
  </sheetData>
  <mergeCells count="6">
    <mergeCell ref="A12:E12"/>
    <mergeCell ref="A15:A16"/>
    <mergeCell ref="B15:B16"/>
    <mergeCell ref="C15:C16"/>
    <mergeCell ref="D15:D16"/>
    <mergeCell ref="E15:E16"/>
  </mergeCells>
  <pageMargins left="0.70866141732283472" right="0.70866141732283472" top="0.74803149606299213" bottom="0.74803149606299213" header="0.31496062992125984" footer="0.31496062992125984"/>
  <pageSetup paperSize="9" scale="60" fitToHeight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4" zoomScaleNormal="100" workbookViewId="0">
      <selection activeCell="Y28" sqref="Y28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43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ht="18.75" x14ac:dyDescent="0.3">
      <c r="H1" s="186" t="s">
        <v>190</v>
      </c>
      <c r="I1" s="186"/>
    </row>
    <row r="2" spans="1:9" ht="18.75" x14ac:dyDescent="0.3">
      <c r="E2" s="14"/>
      <c r="H2" s="186" t="s">
        <v>191</v>
      </c>
      <c r="I2" s="186"/>
    </row>
    <row r="3" spans="1:9" ht="18.75" hidden="1" x14ac:dyDescent="0.3">
      <c r="E3" s="14"/>
      <c r="H3" s="186" t="s">
        <v>6</v>
      </c>
      <c r="I3" s="186"/>
    </row>
    <row r="4" spans="1:9" ht="18.75" x14ac:dyDescent="0.3">
      <c r="E4" s="14"/>
      <c r="H4" s="186" t="s">
        <v>192</v>
      </c>
      <c r="I4" s="186"/>
    </row>
    <row r="5" spans="1:9" ht="18.75" x14ac:dyDescent="0.3">
      <c r="H5" s="186" t="s">
        <v>789</v>
      </c>
      <c r="I5" s="186"/>
    </row>
    <row r="7" spans="1:9" hidden="1" x14ac:dyDescent="0.25"/>
    <row r="8" spans="1:9" ht="18.75" x14ac:dyDescent="0.3">
      <c r="A8" s="14"/>
      <c r="B8" s="14"/>
      <c r="C8" s="14"/>
      <c r="D8" s="14"/>
      <c r="E8" s="14"/>
      <c r="F8" s="14"/>
      <c r="G8" s="14"/>
      <c r="H8" s="186" t="s">
        <v>190</v>
      </c>
      <c r="I8" s="186"/>
    </row>
    <row r="9" spans="1:9" ht="18.75" hidden="1" x14ac:dyDescent="0.3">
      <c r="A9" s="14"/>
      <c r="B9" s="14"/>
      <c r="C9" s="14"/>
      <c r="D9" s="14"/>
      <c r="E9" s="14"/>
      <c r="F9" s="14"/>
      <c r="G9" s="14"/>
      <c r="H9" s="186" t="s">
        <v>191</v>
      </c>
      <c r="I9" s="186"/>
    </row>
    <row r="10" spans="1:9" ht="18.75" x14ac:dyDescent="0.3">
      <c r="A10" s="14"/>
      <c r="B10" s="14"/>
      <c r="C10" s="14"/>
      <c r="D10" s="14"/>
      <c r="E10" s="14"/>
      <c r="F10" s="14"/>
      <c r="G10" s="14"/>
      <c r="H10" s="186" t="s">
        <v>6</v>
      </c>
      <c r="I10" s="186"/>
    </row>
    <row r="11" spans="1:9" ht="18.75" x14ac:dyDescent="0.3">
      <c r="A11" s="14"/>
      <c r="B11" s="14"/>
      <c r="C11" s="14"/>
      <c r="D11" s="14"/>
      <c r="E11" s="14"/>
      <c r="F11" s="14"/>
      <c r="G11" s="14"/>
      <c r="H11" s="186" t="s">
        <v>192</v>
      </c>
      <c r="I11" s="186"/>
    </row>
    <row r="12" spans="1:9" ht="18.75" x14ac:dyDescent="0.3">
      <c r="A12" s="14"/>
      <c r="B12" s="14"/>
      <c r="C12" s="14"/>
      <c r="D12" s="14"/>
      <c r="E12" s="14"/>
      <c r="F12" s="14"/>
      <c r="G12" s="14"/>
      <c r="H12" s="186" t="s">
        <v>261</v>
      </c>
      <c r="I12" s="186"/>
    </row>
    <row r="13" spans="1:9" ht="18.75" x14ac:dyDescent="0.3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18.75" x14ac:dyDescent="0.3">
      <c r="A14" s="187" t="s">
        <v>193</v>
      </c>
      <c r="B14" s="188"/>
      <c r="C14" s="188"/>
      <c r="D14" s="188"/>
      <c r="E14" s="188"/>
      <c r="F14" s="188"/>
      <c r="G14" s="188"/>
      <c r="H14" s="188"/>
      <c r="I14" s="188"/>
    </row>
    <row r="15" spans="1:9" ht="18.75" x14ac:dyDescent="0.3">
      <c r="A15" s="187" t="s">
        <v>194</v>
      </c>
      <c r="B15" s="188"/>
      <c r="C15" s="188"/>
      <c r="D15" s="188"/>
      <c r="E15" s="188"/>
      <c r="F15" s="188"/>
      <c r="G15" s="188"/>
      <c r="H15" s="188"/>
      <c r="I15" s="188"/>
    </row>
    <row r="16" spans="1:9" ht="18.75" x14ac:dyDescent="0.3">
      <c r="A16" s="14"/>
      <c r="B16" s="14"/>
      <c r="C16" s="14"/>
      <c r="D16" s="14"/>
      <c r="E16" s="14"/>
      <c r="F16" s="14"/>
      <c r="G16" s="14"/>
      <c r="H16" s="189"/>
      <c r="I16" s="189"/>
    </row>
    <row r="17" spans="1:9" ht="18.75" x14ac:dyDescent="0.3">
      <c r="A17" s="14"/>
      <c r="B17" s="14"/>
      <c r="C17" s="14"/>
      <c r="D17" s="14"/>
      <c r="E17" s="14"/>
      <c r="F17" s="14"/>
      <c r="G17" s="14"/>
      <c r="H17" s="14"/>
      <c r="I17" s="15"/>
    </row>
    <row r="18" spans="1:9" ht="37.5" x14ac:dyDescent="0.25">
      <c r="A18" s="190" t="s">
        <v>195</v>
      </c>
      <c r="B18" s="190"/>
      <c r="C18" s="190"/>
      <c r="D18" s="190"/>
      <c r="E18" s="190"/>
      <c r="F18" s="190"/>
      <c r="G18" s="190"/>
      <c r="H18" s="16" t="s">
        <v>196</v>
      </c>
      <c r="I18" s="17" t="s">
        <v>197</v>
      </c>
    </row>
    <row r="19" spans="1:9" s="2" customFormat="1" ht="11.25" x14ac:dyDescent="0.2">
      <c r="A19" s="191">
        <v>1</v>
      </c>
      <c r="B19" s="191"/>
      <c r="C19" s="191"/>
      <c r="D19" s="191"/>
      <c r="E19" s="191"/>
      <c r="F19" s="191"/>
      <c r="G19" s="191"/>
      <c r="H19" s="77">
        <v>2</v>
      </c>
      <c r="I19" s="78">
        <v>3</v>
      </c>
    </row>
    <row r="20" spans="1:9" ht="56.25" x14ac:dyDescent="0.25">
      <c r="A20" s="83" t="s">
        <v>198</v>
      </c>
      <c r="B20" s="84" t="s">
        <v>199</v>
      </c>
      <c r="C20" s="84" t="s">
        <v>199</v>
      </c>
      <c r="D20" s="84" t="s">
        <v>199</v>
      </c>
      <c r="E20" s="84" t="s">
        <v>199</v>
      </c>
      <c r="F20" s="84" t="s">
        <v>200</v>
      </c>
      <c r="G20" s="85" t="s">
        <v>1</v>
      </c>
      <c r="H20" s="79" t="s">
        <v>201</v>
      </c>
      <c r="I20" s="80">
        <f>SUM(I21,I30)</f>
        <v>58643.398000000045</v>
      </c>
    </row>
    <row r="21" spans="1:9" ht="56.25" x14ac:dyDescent="0.25">
      <c r="A21" s="83" t="s">
        <v>198</v>
      </c>
      <c r="B21" s="84" t="s">
        <v>202</v>
      </c>
      <c r="C21" s="84" t="s">
        <v>199</v>
      </c>
      <c r="D21" s="84" t="s">
        <v>199</v>
      </c>
      <c r="E21" s="84" t="s">
        <v>199</v>
      </c>
      <c r="F21" s="84" t="s">
        <v>200</v>
      </c>
      <c r="G21" s="85" t="s">
        <v>1</v>
      </c>
      <c r="H21" s="79" t="s">
        <v>203</v>
      </c>
      <c r="I21" s="81">
        <f>SUM(I26,I23)</f>
        <v>58643.398000000045</v>
      </c>
    </row>
    <row r="22" spans="1:9" ht="37.5" x14ac:dyDescent="0.25">
      <c r="A22" s="83" t="s">
        <v>198</v>
      </c>
      <c r="B22" s="84" t="s">
        <v>202</v>
      </c>
      <c r="C22" s="84" t="s">
        <v>199</v>
      </c>
      <c r="D22" s="84" t="s">
        <v>199</v>
      </c>
      <c r="E22" s="84" t="s">
        <v>199</v>
      </c>
      <c r="F22" s="84" t="s">
        <v>200</v>
      </c>
      <c r="G22" s="85" t="s">
        <v>36</v>
      </c>
      <c r="H22" s="75" t="s">
        <v>204</v>
      </c>
      <c r="I22" s="81">
        <f>SUM(I23)</f>
        <v>-609422.603</v>
      </c>
    </row>
    <row r="23" spans="1:9" ht="37.5" x14ac:dyDescent="0.25">
      <c r="A23" s="83" t="s">
        <v>198</v>
      </c>
      <c r="B23" s="84" t="s">
        <v>202</v>
      </c>
      <c r="C23" s="84" t="s">
        <v>205</v>
      </c>
      <c r="D23" s="84" t="s">
        <v>199</v>
      </c>
      <c r="E23" s="84" t="s">
        <v>199</v>
      </c>
      <c r="F23" s="84" t="s">
        <v>200</v>
      </c>
      <c r="G23" s="85" t="s">
        <v>36</v>
      </c>
      <c r="H23" s="75" t="s">
        <v>206</v>
      </c>
      <c r="I23" s="81">
        <f>SUM(I24)</f>
        <v>-609422.603</v>
      </c>
    </row>
    <row r="24" spans="1:9" ht="37.5" x14ac:dyDescent="0.25">
      <c r="A24" s="83" t="s">
        <v>198</v>
      </c>
      <c r="B24" s="84" t="s">
        <v>202</v>
      </c>
      <c r="C24" s="84" t="s">
        <v>205</v>
      </c>
      <c r="D24" s="84" t="s">
        <v>198</v>
      </c>
      <c r="E24" s="84" t="s">
        <v>199</v>
      </c>
      <c r="F24" s="84" t="s">
        <v>200</v>
      </c>
      <c r="G24" s="85" t="s">
        <v>207</v>
      </c>
      <c r="H24" s="75" t="s">
        <v>208</v>
      </c>
      <c r="I24" s="81">
        <f>SUM(I25)</f>
        <v>-609422.603</v>
      </c>
    </row>
    <row r="25" spans="1:9" ht="56.25" x14ac:dyDescent="0.25">
      <c r="A25" s="83" t="s">
        <v>198</v>
      </c>
      <c r="B25" s="84" t="s">
        <v>202</v>
      </c>
      <c r="C25" s="84" t="s">
        <v>205</v>
      </c>
      <c r="D25" s="84" t="s">
        <v>198</v>
      </c>
      <c r="E25" s="84" t="s">
        <v>202</v>
      </c>
      <c r="F25" s="84" t="s">
        <v>200</v>
      </c>
      <c r="G25" s="85" t="s">
        <v>207</v>
      </c>
      <c r="H25" s="75" t="s">
        <v>209</v>
      </c>
      <c r="I25" s="82">
        <v>-609422.603</v>
      </c>
    </row>
    <row r="26" spans="1:9" ht="37.5" x14ac:dyDescent="0.25">
      <c r="A26" s="83" t="s">
        <v>198</v>
      </c>
      <c r="B26" s="84" t="s">
        <v>202</v>
      </c>
      <c r="C26" s="84" t="s">
        <v>199</v>
      </c>
      <c r="D26" s="84" t="s">
        <v>199</v>
      </c>
      <c r="E26" s="84" t="s">
        <v>199</v>
      </c>
      <c r="F26" s="84" t="s">
        <v>200</v>
      </c>
      <c r="G26" s="85" t="s">
        <v>92</v>
      </c>
      <c r="H26" s="75" t="s">
        <v>210</v>
      </c>
      <c r="I26" s="81">
        <f>SUM(I27)</f>
        <v>668066.00100000005</v>
      </c>
    </row>
    <row r="27" spans="1:9" ht="37.5" x14ac:dyDescent="0.25">
      <c r="A27" s="83" t="s">
        <v>198</v>
      </c>
      <c r="B27" s="84" t="s">
        <v>202</v>
      </c>
      <c r="C27" s="84" t="s">
        <v>205</v>
      </c>
      <c r="D27" s="84" t="s">
        <v>199</v>
      </c>
      <c r="E27" s="84" t="s">
        <v>199</v>
      </c>
      <c r="F27" s="84" t="s">
        <v>200</v>
      </c>
      <c r="G27" s="85" t="s">
        <v>92</v>
      </c>
      <c r="H27" s="75" t="s">
        <v>211</v>
      </c>
      <c r="I27" s="81">
        <f>SUM(I28)</f>
        <v>668066.00100000005</v>
      </c>
    </row>
    <row r="28" spans="1:9" ht="37.5" x14ac:dyDescent="0.25">
      <c r="A28" s="83" t="s">
        <v>198</v>
      </c>
      <c r="B28" s="84" t="s">
        <v>202</v>
      </c>
      <c r="C28" s="84" t="s">
        <v>205</v>
      </c>
      <c r="D28" s="84" t="s">
        <v>198</v>
      </c>
      <c r="E28" s="84" t="s">
        <v>199</v>
      </c>
      <c r="F28" s="84" t="s">
        <v>200</v>
      </c>
      <c r="G28" s="85" t="s">
        <v>212</v>
      </c>
      <c r="H28" s="75" t="s">
        <v>213</v>
      </c>
      <c r="I28" s="81">
        <f>SUM(I29)</f>
        <v>668066.00100000005</v>
      </c>
    </row>
    <row r="29" spans="1:9" ht="56.25" x14ac:dyDescent="0.25">
      <c r="A29" s="83" t="s">
        <v>198</v>
      </c>
      <c r="B29" s="84" t="s">
        <v>202</v>
      </c>
      <c r="C29" s="84" t="s">
        <v>205</v>
      </c>
      <c r="D29" s="84" t="s">
        <v>198</v>
      </c>
      <c r="E29" s="84" t="s">
        <v>202</v>
      </c>
      <c r="F29" s="84" t="s">
        <v>200</v>
      </c>
      <c r="G29" s="85" t="s">
        <v>212</v>
      </c>
      <c r="H29" s="75" t="s">
        <v>214</v>
      </c>
      <c r="I29" s="81">
        <v>668066.00100000005</v>
      </c>
    </row>
    <row r="30" spans="1:9" ht="56.25" hidden="1" x14ac:dyDescent="0.25">
      <c r="A30" s="18" t="s">
        <v>198</v>
      </c>
      <c r="B30" s="18" t="s">
        <v>215</v>
      </c>
      <c r="C30" s="18" t="s">
        <v>199</v>
      </c>
      <c r="D30" s="18" t="s">
        <v>199</v>
      </c>
      <c r="E30" s="18" t="s">
        <v>199</v>
      </c>
      <c r="F30" s="18" t="s">
        <v>200</v>
      </c>
      <c r="G30" s="18" t="s">
        <v>1</v>
      </c>
      <c r="H30" s="19" t="s">
        <v>216</v>
      </c>
      <c r="I30" s="21">
        <f>SUM(I31,I34)</f>
        <v>0</v>
      </c>
    </row>
    <row r="31" spans="1:9" ht="56.25" hidden="1" x14ac:dyDescent="0.25">
      <c r="A31" s="18" t="s">
        <v>198</v>
      </c>
      <c r="B31" s="18" t="s">
        <v>215</v>
      </c>
      <c r="C31" s="18" t="s">
        <v>217</v>
      </c>
      <c r="D31" s="18" t="s">
        <v>199</v>
      </c>
      <c r="E31" s="18" t="s">
        <v>199</v>
      </c>
      <c r="F31" s="18" t="s">
        <v>200</v>
      </c>
      <c r="G31" s="18" t="s">
        <v>1</v>
      </c>
      <c r="H31" s="20" t="s">
        <v>218</v>
      </c>
      <c r="I31" s="21">
        <f>SUM(I32)</f>
        <v>0</v>
      </c>
    </row>
    <row r="32" spans="1:9" ht="206.25" hidden="1" x14ac:dyDescent="0.25">
      <c r="A32" s="18" t="s">
        <v>198</v>
      </c>
      <c r="B32" s="18" t="s">
        <v>215</v>
      </c>
      <c r="C32" s="18" t="s">
        <v>217</v>
      </c>
      <c r="D32" s="18" t="s">
        <v>199</v>
      </c>
      <c r="E32" s="18" t="s">
        <v>199</v>
      </c>
      <c r="F32" s="18" t="s">
        <v>200</v>
      </c>
      <c r="G32" s="18" t="s">
        <v>31</v>
      </c>
      <c r="H32" s="20" t="s">
        <v>219</v>
      </c>
      <c r="I32" s="21">
        <f>SUM(I33)</f>
        <v>0</v>
      </c>
    </row>
    <row r="33" spans="1:9" ht="187.5" hidden="1" x14ac:dyDescent="0.25">
      <c r="A33" s="18" t="s">
        <v>198</v>
      </c>
      <c r="B33" s="18" t="s">
        <v>215</v>
      </c>
      <c r="C33" s="18" t="s">
        <v>217</v>
      </c>
      <c r="D33" s="18" t="s">
        <v>199</v>
      </c>
      <c r="E33" s="18" t="s">
        <v>202</v>
      </c>
      <c r="F33" s="18" t="s">
        <v>200</v>
      </c>
      <c r="G33" s="18" t="s">
        <v>220</v>
      </c>
      <c r="H33" s="20" t="s">
        <v>221</v>
      </c>
      <c r="I33" s="21">
        <v>0</v>
      </c>
    </row>
    <row r="34" spans="1:9" ht="56.25" hidden="1" x14ac:dyDescent="0.25">
      <c r="A34" s="18" t="s">
        <v>198</v>
      </c>
      <c r="B34" s="18" t="s">
        <v>215</v>
      </c>
      <c r="C34" s="18" t="s">
        <v>202</v>
      </c>
      <c r="D34" s="18" t="s">
        <v>199</v>
      </c>
      <c r="E34" s="18" t="s">
        <v>199</v>
      </c>
      <c r="F34" s="18" t="s">
        <v>200</v>
      </c>
      <c r="G34" s="18" t="s">
        <v>1</v>
      </c>
      <c r="H34" s="20" t="s">
        <v>222</v>
      </c>
      <c r="I34" s="21">
        <f>SUM(I35)</f>
        <v>0</v>
      </c>
    </row>
    <row r="35" spans="1:9" ht="56.25" hidden="1" x14ac:dyDescent="0.25">
      <c r="A35" s="18" t="s">
        <v>198</v>
      </c>
      <c r="B35" s="18" t="s">
        <v>215</v>
      </c>
      <c r="C35" s="18" t="s">
        <v>202</v>
      </c>
      <c r="D35" s="18" t="s">
        <v>199</v>
      </c>
      <c r="E35" s="18" t="s">
        <v>199</v>
      </c>
      <c r="F35" s="18" t="s">
        <v>200</v>
      </c>
      <c r="G35" s="18" t="s">
        <v>92</v>
      </c>
      <c r="H35" s="20" t="s">
        <v>223</v>
      </c>
      <c r="I35" s="21">
        <f>SUM(I36)</f>
        <v>0</v>
      </c>
    </row>
    <row r="36" spans="1:9" ht="93.75" hidden="1" x14ac:dyDescent="0.25">
      <c r="A36" s="18" t="s">
        <v>198</v>
      </c>
      <c r="B36" s="18" t="s">
        <v>215</v>
      </c>
      <c r="C36" s="18" t="s">
        <v>202</v>
      </c>
      <c r="D36" s="18" t="s">
        <v>198</v>
      </c>
      <c r="E36" s="18" t="s">
        <v>202</v>
      </c>
      <c r="F36" s="18" t="s">
        <v>200</v>
      </c>
      <c r="G36" s="18" t="s">
        <v>224</v>
      </c>
      <c r="H36" s="20" t="s">
        <v>225</v>
      </c>
      <c r="I36" s="22"/>
    </row>
    <row r="37" spans="1:9" ht="18" x14ac:dyDescent="0.25">
      <c r="A37" s="23"/>
      <c r="B37" s="23"/>
      <c r="C37" s="23"/>
      <c r="D37" s="23"/>
      <c r="E37" s="23"/>
      <c r="F37" s="23"/>
      <c r="G37" s="23"/>
      <c r="H37" s="24"/>
      <c r="I37" s="25"/>
    </row>
    <row r="38" spans="1:9" x14ac:dyDescent="0.25">
      <c r="A38" s="26"/>
      <c r="B38" s="26"/>
      <c r="C38" s="26"/>
      <c r="D38" s="26"/>
      <c r="E38" s="26"/>
      <c r="F38" s="26"/>
      <c r="G38" s="26"/>
      <c r="H38" s="27"/>
      <c r="I38" s="28"/>
    </row>
  </sheetData>
  <mergeCells count="15">
    <mergeCell ref="A15:I15"/>
    <mergeCell ref="H16:I16"/>
    <mergeCell ref="A18:G18"/>
    <mergeCell ref="A19:G19"/>
    <mergeCell ref="H8:I8"/>
    <mergeCell ref="H9:I9"/>
    <mergeCell ref="H10:I10"/>
    <mergeCell ref="H11:I11"/>
    <mergeCell ref="H12:I12"/>
    <mergeCell ref="A14:I14"/>
    <mergeCell ref="H1:I1"/>
    <mergeCell ref="H2:I2"/>
    <mergeCell ref="H3:I3"/>
    <mergeCell ref="H4:I4"/>
    <mergeCell ref="H5:I5"/>
  </mergeCells>
  <pageMargins left="0.70866141732283472" right="0.70866141732283472" top="0.74803149606299213" bottom="0.74803149606299213" header="0.31496062992125984" footer="0.31496062992125984"/>
  <pageSetup paperSize="9" scale="91" fitToHeight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10" workbookViewId="0">
      <selection activeCell="N16" sqref="N16"/>
    </sheetView>
  </sheetViews>
  <sheetFormatPr defaultRowHeight="15" x14ac:dyDescent="0.25"/>
  <cols>
    <col min="1" max="1" width="5.85546875" customWidth="1"/>
    <col min="2" max="2" width="6.7109375" customWidth="1"/>
    <col min="3" max="3" width="7" customWidth="1"/>
    <col min="4" max="4" width="5.42578125" customWidth="1"/>
    <col min="5" max="5" width="5.85546875" customWidth="1"/>
    <col min="6" max="6" width="6.85546875" customWidth="1"/>
    <col min="7" max="7" width="5.42578125" customWidth="1"/>
    <col min="8" max="8" width="49.5703125" customWidth="1"/>
    <col min="9" max="9" width="18" customWidth="1"/>
    <col min="10" max="10" width="17.140625" customWidth="1"/>
    <col min="11" max="11" width="16.5703125" customWidth="1"/>
    <col min="257" max="257" width="5.85546875" customWidth="1"/>
    <col min="258" max="258" width="6.7109375" customWidth="1"/>
    <col min="259" max="259" width="7" customWidth="1"/>
    <col min="260" max="260" width="5.42578125" customWidth="1"/>
    <col min="261" max="261" width="5.85546875" customWidth="1"/>
    <col min="262" max="262" width="6.85546875" customWidth="1"/>
    <col min="263" max="263" width="5.42578125" customWidth="1"/>
    <col min="264" max="264" width="49.5703125" customWidth="1"/>
    <col min="265" max="265" width="18" customWidth="1"/>
    <col min="266" max="266" width="17.140625" customWidth="1"/>
    <col min="267" max="267" width="16.5703125" customWidth="1"/>
    <col min="513" max="513" width="5.85546875" customWidth="1"/>
    <col min="514" max="514" width="6.7109375" customWidth="1"/>
    <col min="515" max="515" width="7" customWidth="1"/>
    <col min="516" max="516" width="5.42578125" customWidth="1"/>
    <col min="517" max="517" width="5.85546875" customWidth="1"/>
    <col min="518" max="518" width="6.85546875" customWidth="1"/>
    <col min="519" max="519" width="5.42578125" customWidth="1"/>
    <col min="520" max="520" width="49.5703125" customWidth="1"/>
    <col min="521" max="521" width="18" customWidth="1"/>
    <col min="522" max="522" width="17.140625" customWidth="1"/>
    <col min="523" max="523" width="16.5703125" customWidth="1"/>
    <col min="769" max="769" width="5.85546875" customWidth="1"/>
    <col min="770" max="770" width="6.7109375" customWidth="1"/>
    <col min="771" max="771" width="7" customWidth="1"/>
    <col min="772" max="772" width="5.42578125" customWidth="1"/>
    <col min="773" max="773" width="5.85546875" customWidth="1"/>
    <col min="774" max="774" width="6.85546875" customWidth="1"/>
    <col min="775" max="775" width="5.42578125" customWidth="1"/>
    <col min="776" max="776" width="49.5703125" customWidth="1"/>
    <col min="777" max="777" width="18" customWidth="1"/>
    <col min="778" max="778" width="17.140625" customWidth="1"/>
    <col min="779" max="779" width="16.5703125" customWidth="1"/>
    <col min="1025" max="1025" width="5.85546875" customWidth="1"/>
    <col min="1026" max="1026" width="6.7109375" customWidth="1"/>
    <col min="1027" max="1027" width="7" customWidth="1"/>
    <col min="1028" max="1028" width="5.42578125" customWidth="1"/>
    <col min="1029" max="1029" width="5.85546875" customWidth="1"/>
    <col min="1030" max="1030" width="6.85546875" customWidth="1"/>
    <col min="1031" max="1031" width="5.42578125" customWidth="1"/>
    <col min="1032" max="1032" width="49.5703125" customWidth="1"/>
    <col min="1033" max="1033" width="18" customWidth="1"/>
    <col min="1034" max="1034" width="17.140625" customWidth="1"/>
    <col min="1035" max="1035" width="16.5703125" customWidth="1"/>
    <col min="1281" max="1281" width="5.85546875" customWidth="1"/>
    <col min="1282" max="1282" width="6.7109375" customWidth="1"/>
    <col min="1283" max="1283" width="7" customWidth="1"/>
    <col min="1284" max="1284" width="5.42578125" customWidth="1"/>
    <col min="1285" max="1285" width="5.85546875" customWidth="1"/>
    <col min="1286" max="1286" width="6.85546875" customWidth="1"/>
    <col min="1287" max="1287" width="5.42578125" customWidth="1"/>
    <col min="1288" max="1288" width="49.5703125" customWidth="1"/>
    <col min="1289" max="1289" width="18" customWidth="1"/>
    <col min="1290" max="1290" width="17.140625" customWidth="1"/>
    <col min="1291" max="1291" width="16.5703125" customWidth="1"/>
    <col min="1537" max="1537" width="5.85546875" customWidth="1"/>
    <col min="1538" max="1538" width="6.7109375" customWidth="1"/>
    <col min="1539" max="1539" width="7" customWidth="1"/>
    <col min="1540" max="1540" width="5.42578125" customWidth="1"/>
    <col min="1541" max="1541" width="5.85546875" customWidth="1"/>
    <col min="1542" max="1542" width="6.85546875" customWidth="1"/>
    <col min="1543" max="1543" width="5.42578125" customWidth="1"/>
    <col min="1544" max="1544" width="49.5703125" customWidth="1"/>
    <col min="1545" max="1545" width="18" customWidth="1"/>
    <col min="1546" max="1546" width="17.140625" customWidth="1"/>
    <col min="1547" max="1547" width="16.5703125" customWidth="1"/>
    <col min="1793" max="1793" width="5.85546875" customWidth="1"/>
    <col min="1794" max="1794" width="6.7109375" customWidth="1"/>
    <col min="1795" max="1795" width="7" customWidth="1"/>
    <col min="1796" max="1796" width="5.42578125" customWidth="1"/>
    <col min="1797" max="1797" width="5.85546875" customWidth="1"/>
    <col min="1798" max="1798" width="6.85546875" customWidth="1"/>
    <col min="1799" max="1799" width="5.42578125" customWidth="1"/>
    <col min="1800" max="1800" width="49.5703125" customWidth="1"/>
    <col min="1801" max="1801" width="18" customWidth="1"/>
    <col min="1802" max="1802" width="17.140625" customWidth="1"/>
    <col min="1803" max="1803" width="16.5703125" customWidth="1"/>
    <col min="2049" max="2049" width="5.85546875" customWidth="1"/>
    <col min="2050" max="2050" width="6.7109375" customWidth="1"/>
    <col min="2051" max="2051" width="7" customWidth="1"/>
    <col min="2052" max="2052" width="5.42578125" customWidth="1"/>
    <col min="2053" max="2053" width="5.85546875" customWidth="1"/>
    <col min="2054" max="2054" width="6.85546875" customWidth="1"/>
    <col min="2055" max="2055" width="5.42578125" customWidth="1"/>
    <col min="2056" max="2056" width="49.5703125" customWidth="1"/>
    <col min="2057" max="2057" width="18" customWidth="1"/>
    <col min="2058" max="2058" width="17.140625" customWidth="1"/>
    <col min="2059" max="2059" width="16.5703125" customWidth="1"/>
    <col min="2305" max="2305" width="5.85546875" customWidth="1"/>
    <col min="2306" max="2306" width="6.7109375" customWidth="1"/>
    <col min="2307" max="2307" width="7" customWidth="1"/>
    <col min="2308" max="2308" width="5.42578125" customWidth="1"/>
    <col min="2309" max="2309" width="5.85546875" customWidth="1"/>
    <col min="2310" max="2310" width="6.85546875" customWidth="1"/>
    <col min="2311" max="2311" width="5.42578125" customWidth="1"/>
    <col min="2312" max="2312" width="49.5703125" customWidth="1"/>
    <col min="2313" max="2313" width="18" customWidth="1"/>
    <col min="2314" max="2314" width="17.140625" customWidth="1"/>
    <col min="2315" max="2315" width="16.5703125" customWidth="1"/>
    <col min="2561" max="2561" width="5.85546875" customWidth="1"/>
    <col min="2562" max="2562" width="6.7109375" customWidth="1"/>
    <col min="2563" max="2563" width="7" customWidth="1"/>
    <col min="2564" max="2564" width="5.42578125" customWidth="1"/>
    <col min="2565" max="2565" width="5.85546875" customWidth="1"/>
    <col min="2566" max="2566" width="6.85546875" customWidth="1"/>
    <col min="2567" max="2567" width="5.42578125" customWidth="1"/>
    <col min="2568" max="2568" width="49.5703125" customWidth="1"/>
    <col min="2569" max="2569" width="18" customWidth="1"/>
    <col min="2570" max="2570" width="17.140625" customWidth="1"/>
    <col min="2571" max="2571" width="16.5703125" customWidth="1"/>
    <col min="2817" max="2817" width="5.85546875" customWidth="1"/>
    <col min="2818" max="2818" width="6.7109375" customWidth="1"/>
    <col min="2819" max="2819" width="7" customWidth="1"/>
    <col min="2820" max="2820" width="5.42578125" customWidth="1"/>
    <col min="2821" max="2821" width="5.85546875" customWidth="1"/>
    <col min="2822" max="2822" width="6.85546875" customWidth="1"/>
    <col min="2823" max="2823" width="5.42578125" customWidth="1"/>
    <col min="2824" max="2824" width="49.5703125" customWidth="1"/>
    <col min="2825" max="2825" width="18" customWidth="1"/>
    <col min="2826" max="2826" width="17.140625" customWidth="1"/>
    <col min="2827" max="2827" width="16.5703125" customWidth="1"/>
    <col min="3073" max="3073" width="5.85546875" customWidth="1"/>
    <col min="3074" max="3074" width="6.7109375" customWidth="1"/>
    <col min="3075" max="3075" width="7" customWidth="1"/>
    <col min="3076" max="3076" width="5.42578125" customWidth="1"/>
    <col min="3077" max="3077" width="5.85546875" customWidth="1"/>
    <col min="3078" max="3078" width="6.85546875" customWidth="1"/>
    <col min="3079" max="3079" width="5.42578125" customWidth="1"/>
    <col min="3080" max="3080" width="49.5703125" customWidth="1"/>
    <col min="3081" max="3081" width="18" customWidth="1"/>
    <col min="3082" max="3082" width="17.140625" customWidth="1"/>
    <col min="3083" max="3083" width="16.5703125" customWidth="1"/>
    <col min="3329" max="3329" width="5.85546875" customWidth="1"/>
    <col min="3330" max="3330" width="6.7109375" customWidth="1"/>
    <col min="3331" max="3331" width="7" customWidth="1"/>
    <col min="3332" max="3332" width="5.42578125" customWidth="1"/>
    <col min="3333" max="3333" width="5.85546875" customWidth="1"/>
    <col min="3334" max="3334" width="6.85546875" customWidth="1"/>
    <col min="3335" max="3335" width="5.42578125" customWidth="1"/>
    <col min="3336" max="3336" width="49.5703125" customWidth="1"/>
    <col min="3337" max="3337" width="18" customWidth="1"/>
    <col min="3338" max="3338" width="17.140625" customWidth="1"/>
    <col min="3339" max="3339" width="16.5703125" customWidth="1"/>
    <col min="3585" max="3585" width="5.85546875" customWidth="1"/>
    <col min="3586" max="3586" width="6.7109375" customWidth="1"/>
    <col min="3587" max="3587" width="7" customWidth="1"/>
    <col min="3588" max="3588" width="5.42578125" customWidth="1"/>
    <col min="3589" max="3589" width="5.85546875" customWidth="1"/>
    <col min="3590" max="3590" width="6.85546875" customWidth="1"/>
    <col min="3591" max="3591" width="5.42578125" customWidth="1"/>
    <col min="3592" max="3592" width="49.5703125" customWidth="1"/>
    <col min="3593" max="3593" width="18" customWidth="1"/>
    <col min="3594" max="3594" width="17.140625" customWidth="1"/>
    <col min="3595" max="3595" width="16.5703125" customWidth="1"/>
    <col min="3841" max="3841" width="5.85546875" customWidth="1"/>
    <col min="3842" max="3842" width="6.7109375" customWidth="1"/>
    <col min="3843" max="3843" width="7" customWidth="1"/>
    <col min="3844" max="3844" width="5.42578125" customWidth="1"/>
    <col min="3845" max="3845" width="5.85546875" customWidth="1"/>
    <col min="3846" max="3846" width="6.85546875" customWidth="1"/>
    <col min="3847" max="3847" width="5.42578125" customWidth="1"/>
    <col min="3848" max="3848" width="49.5703125" customWidth="1"/>
    <col min="3849" max="3849" width="18" customWidth="1"/>
    <col min="3850" max="3850" width="17.140625" customWidth="1"/>
    <col min="3851" max="3851" width="16.5703125" customWidth="1"/>
    <col min="4097" max="4097" width="5.85546875" customWidth="1"/>
    <col min="4098" max="4098" width="6.7109375" customWidth="1"/>
    <col min="4099" max="4099" width="7" customWidth="1"/>
    <col min="4100" max="4100" width="5.42578125" customWidth="1"/>
    <col min="4101" max="4101" width="5.85546875" customWidth="1"/>
    <col min="4102" max="4102" width="6.85546875" customWidth="1"/>
    <col min="4103" max="4103" width="5.42578125" customWidth="1"/>
    <col min="4104" max="4104" width="49.5703125" customWidth="1"/>
    <col min="4105" max="4105" width="18" customWidth="1"/>
    <col min="4106" max="4106" width="17.140625" customWidth="1"/>
    <col min="4107" max="4107" width="16.5703125" customWidth="1"/>
    <col min="4353" max="4353" width="5.85546875" customWidth="1"/>
    <col min="4354" max="4354" width="6.7109375" customWidth="1"/>
    <col min="4355" max="4355" width="7" customWidth="1"/>
    <col min="4356" max="4356" width="5.42578125" customWidth="1"/>
    <col min="4357" max="4357" width="5.85546875" customWidth="1"/>
    <col min="4358" max="4358" width="6.85546875" customWidth="1"/>
    <col min="4359" max="4359" width="5.42578125" customWidth="1"/>
    <col min="4360" max="4360" width="49.5703125" customWidth="1"/>
    <col min="4361" max="4361" width="18" customWidth="1"/>
    <col min="4362" max="4362" width="17.140625" customWidth="1"/>
    <col min="4363" max="4363" width="16.5703125" customWidth="1"/>
    <col min="4609" max="4609" width="5.85546875" customWidth="1"/>
    <col min="4610" max="4610" width="6.7109375" customWidth="1"/>
    <col min="4611" max="4611" width="7" customWidth="1"/>
    <col min="4612" max="4612" width="5.42578125" customWidth="1"/>
    <col min="4613" max="4613" width="5.85546875" customWidth="1"/>
    <col min="4614" max="4614" width="6.85546875" customWidth="1"/>
    <col min="4615" max="4615" width="5.42578125" customWidth="1"/>
    <col min="4616" max="4616" width="49.5703125" customWidth="1"/>
    <col min="4617" max="4617" width="18" customWidth="1"/>
    <col min="4618" max="4618" width="17.140625" customWidth="1"/>
    <col min="4619" max="4619" width="16.5703125" customWidth="1"/>
    <col min="4865" max="4865" width="5.85546875" customWidth="1"/>
    <col min="4866" max="4866" width="6.7109375" customWidth="1"/>
    <col min="4867" max="4867" width="7" customWidth="1"/>
    <col min="4868" max="4868" width="5.42578125" customWidth="1"/>
    <col min="4869" max="4869" width="5.85546875" customWidth="1"/>
    <col min="4870" max="4870" width="6.85546875" customWidth="1"/>
    <col min="4871" max="4871" width="5.42578125" customWidth="1"/>
    <col min="4872" max="4872" width="49.5703125" customWidth="1"/>
    <col min="4873" max="4873" width="18" customWidth="1"/>
    <col min="4874" max="4874" width="17.140625" customWidth="1"/>
    <col min="4875" max="4875" width="16.5703125" customWidth="1"/>
    <col min="5121" max="5121" width="5.85546875" customWidth="1"/>
    <col min="5122" max="5122" width="6.7109375" customWidth="1"/>
    <col min="5123" max="5123" width="7" customWidth="1"/>
    <col min="5124" max="5124" width="5.42578125" customWidth="1"/>
    <col min="5125" max="5125" width="5.85546875" customWidth="1"/>
    <col min="5126" max="5126" width="6.85546875" customWidth="1"/>
    <col min="5127" max="5127" width="5.42578125" customWidth="1"/>
    <col min="5128" max="5128" width="49.5703125" customWidth="1"/>
    <col min="5129" max="5129" width="18" customWidth="1"/>
    <col min="5130" max="5130" width="17.140625" customWidth="1"/>
    <col min="5131" max="5131" width="16.5703125" customWidth="1"/>
    <col min="5377" max="5377" width="5.85546875" customWidth="1"/>
    <col min="5378" max="5378" width="6.7109375" customWidth="1"/>
    <col min="5379" max="5379" width="7" customWidth="1"/>
    <col min="5380" max="5380" width="5.42578125" customWidth="1"/>
    <col min="5381" max="5381" width="5.85546875" customWidth="1"/>
    <col min="5382" max="5382" width="6.85546875" customWidth="1"/>
    <col min="5383" max="5383" width="5.42578125" customWidth="1"/>
    <col min="5384" max="5384" width="49.5703125" customWidth="1"/>
    <col min="5385" max="5385" width="18" customWidth="1"/>
    <col min="5386" max="5386" width="17.140625" customWidth="1"/>
    <col min="5387" max="5387" width="16.5703125" customWidth="1"/>
    <col min="5633" max="5633" width="5.85546875" customWidth="1"/>
    <col min="5634" max="5634" width="6.7109375" customWidth="1"/>
    <col min="5635" max="5635" width="7" customWidth="1"/>
    <col min="5636" max="5636" width="5.42578125" customWidth="1"/>
    <col min="5637" max="5637" width="5.85546875" customWidth="1"/>
    <col min="5638" max="5638" width="6.85546875" customWidth="1"/>
    <col min="5639" max="5639" width="5.42578125" customWidth="1"/>
    <col min="5640" max="5640" width="49.5703125" customWidth="1"/>
    <col min="5641" max="5641" width="18" customWidth="1"/>
    <col min="5642" max="5642" width="17.140625" customWidth="1"/>
    <col min="5643" max="5643" width="16.5703125" customWidth="1"/>
    <col min="5889" max="5889" width="5.85546875" customWidth="1"/>
    <col min="5890" max="5890" width="6.7109375" customWidth="1"/>
    <col min="5891" max="5891" width="7" customWidth="1"/>
    <col min="5892" max="5892" width="5.42578125" customWidth="1"/>
    <col min="5893" max="5893" width="5.85546875" customWidth="1"/>
    <col min="5894" max="5894" width="6.85546875" customWidth="1"/>
    <col min="5895" max="5895" width="5.42578125" customWidth="1"/>
    <col min="5896" max="5896" width="49.5703125" customWidth="1"/>
    <col min="5897" max="5897" width="18" customWidth="1"/>
    <col min="5898" max="5898" width="17.140625" customWidth="1"/>
    <col min="5899" max="5899" width="16.5703125" customWidth="1"/>
    <col min="6145" max="6145" width="5.85546875" customWidth="1"/>
    <col min="6146" max="6146" width="6.7109375" customWidth="1"/>
    <col min="6147" max="6147" width="7" customWidth="1"/>
    <col min="6148" max="6148" width="5.42578125" customWidth="1"/>
    <col min="6149" max="6149" width="5.85546875" customWidth="1"/>
    <col min="6150" max="6150" width="6.85546875" customWidth="1"/>
    <col min="6151" max="6151" width="5.42578125" customWidth="1"/>
    <col min="6152" max="6152" width="49.5703125" customWidth="1"/>
    <col min="6153" max="6153" width="18" customWidth="1"/>
    <col min="6154" max="6154" width="17.140625" customWidth="1"/>
    <col min="6155" max="6155" width="16.5703125" customWidth="1"/>
    <col min="6401" max="6401" width="5.85546875" customWidth="1"/>
    <col min="6402" max="6402" width="6.7109375" customWidth="1"/>
    <col min="6403" max="6403" width="7" customWidth="1"/>
    <col min="6404" max="6404" width="5.42578125" customWidth="1"/>
    <col min="6405" max="6405" width="5.85546875" customWidth="1"/>
    <col min="6406" max="6406" width="6.85546875" customWidth="1"/>
    <col min="6407" max="6407" width="5.42578125" customWidth="1"/>
    <col min="6408" max="6408" width="49.5703125" customWidth="1"/>
    <col min="6409" max="6409" width="18" customWidth="1"/>
    <col min="6410" max="6410" width="17.140625" customWidth="1"/>
    <col min="6411" max="6411" width="16.5703125" customWidth="1"/>
    <col min="6657" max="6657" width="5.85546875" customWidth="1"/>
    <col min="6658" max="6658" width="6.7109375" customWidth="1"/>
    <col min="6659" max="6659" width="7" customWidth="1"/>
    <col min="6660" max="6660" width="5.42578125" customWidth="1"/>
    <col min="6661" max="6661" width="5.85546875" customWidth="1"/>
    <col min="6662" max="6662" width="6.85546875" customWidth="1"/>
    <col min="6663" max="6663" width="5.42578125" customWidth="1"/>
    <col min="6664" max="6664" width="49.5703125" customWidth="1"/>
    <col min="6665" max="6665" width="18" customWidth="1"/>
    <col min="6666" max="6666" width="17.140625" customWidth="1"/>
    <col min="6667" max="6667" width="16.5703125" customWidth="1"/>
    <col min="6913" max="6913" width="5.85546875" customWidth="1"/>
    <col min="6914" max="6914" width="6.7109375" customWidth="1"/>
    <col min="6915" max="6915" width="7" customWidth="1"/>
    <col min="6916" max="6916" width="5.42578125" customWidth="1"/>
    <col min="6917" max="6917" width="5.85546875" customWidth="1"/>
    <col min="6918" max="6918" width="6.85546875" customWidth="1"/>
    <col min="6919" max="6919" width="5.42578125" customWidth="1"/>
    <col min="6920" max="6920" width="49.5703125" customWidth="1"/>
    <col min="6921" max="6921" width="18" customWidth="1"/>
    <col min="6922" max="6922" width="17.140625" customWidth="1"/>
    <col min="6923" max="6923" width="16.5703125" customWidth="1"/>
    <col min="7169" max="7169" width="5.85546875" customWidth="1"/>
    <col min="7170" max="7170" width="6.7109375" customWidth="1"/>
    <col min="7171" max="7171" width="7" customWidth="1"/>
    <col min="7172" max="7172" width="5.42578125" customWidth="1"/>
    <col min="7173" max="7173" width="5.85546875" customWidth="1"/>
    <col min="7174" max="7174" width="6.85546875" customWidth="1"/>
    <col min="7175" max="7175" width="5.42578125" customWidth="1"/>
    <col min="7176" max="7176" width="49.5703125" customWidth="1"/>
    <col min="7177" max="7177" width="18" customWidth="1"/>
    <col min="7178" max="7178" width="17.140625" customWidth="1"/>
    <col min="7179" max="7179" width="16.5703125" customWidth="1"/>
    <col min="7425" max="7425" width="5.85546875" customWidth="1"/>
    <col min="7426" max="7426" width="6.7109375" customWidth="1"/>
    <col min="7427" max="7427" width="7" customWidth="1"/>
    <col min="7428" max="7428" width="5.42578125" customWidth="1"/>
    <col min="7429" max="7429" width="5.85546875" customWidth="1"/>
    <col min="7430" max="7430" width="6.85546875" customWidth="1"/>
    <col min="7431" max="7431" width="5.42578125" customWidth="1"/>
    <col min="7432" max="7432" width="49.5703125" customWidth="1"/>
    <col min="7433" max="7433" width="18" customWidth="1"/>
    <col min="7434" max="7434" width="17.140625" customWidth="1"/>
    <col min="7435" max="7435" width="16.5703125" customWidth="1"/>
    <col min="7681" max="7681" width="5.85546875" customWidth="1"/>
    <col min="7682" max="7682" width="6.7109375" customWidth="1"/>
    <col min="7683" max="7683" width="7" customWidth="1"/>
    <col min="7684" max="7684" width="5.42578125" customWidth="1"/>
    <col min="7685" max="7685" width="5.85546875" customWidth="1"/>
    <col min="7686" max="7686" width="6.85546875" customWidth="1"/>
    <col min="7687" max="7687" width="5.42578125" customWidth="1"/>
    <col min="7688" max="7688" width="49.5703125" customWidth="1"/>
    <col min="7689" max="7689" width="18" customWidth="1"/>
    <col min="7690" max="7690" width="17.140625" customWidth="1"/>
    <col min="7691" max="7691" width="16.5703125" customWidth="1"/>
    <col min="7937" max="7937" width="5.85546875" customWidth="1"/>
    <col min="7938" max="7938" width="6.7109375" customWidth="1"/>
    <col min="7939" max="7939" width="7" customWidth="1"/>
    <col min="7940" max="7940" width="5.42578125" customWidth="1"/>
    <col min="7941" max="7941" width="5.85546875" customWidth="1"/>
    <col min="7942" max="7942" width="6.85546875" customWidth="1"/>
    <col min="7943" max="7943" width="5.42578125" customWidth="1"/>
    <col min="7944" max="7944" width="49.5703125" customWidth="1"/>
    <col min="7945" max="7945" width="18" customWidth="1"/>
    <col min="7946" max="7946" width="17.140625" customWidth="1"/>
    <col min="7947" max="7947" width="16.5703125" customWidth="1"/>
    <col min="8193" max="8193" width="5.85546875" customWidth="1"/>
    <col min="8194" max="8194" width="6.7109375" customWidth="1"/>
    <col min="8195" max="8195" width="7" customWidth="1"/>
    <col min="8196" max="8196" width="5.42578125" customWidth="1"/>
    <col min="8197" max="8197" width="5.85546875" customWidth="1"/>
    <col min="8198" max="8198" width="6.85546875" customWidth="1"/>
    <col min="8199" max="8199" width="5.42578125" customWidth="1"/>
    <col min="8200" max="8200" width="49.5703125" customWidth="1"/>
    <col min="8201" max="8201" width="18" customWidth="1"/>
    <col min="8202" max="8202" width="17.140625" customWidth="1"/>
    <col min="8203" max="8203" width="16.5703125" customWidth="1"/>
    <col min="8449" max="8449" width="5.85546875" customWidth="1"/>
    <col min="8450" max="8450" width="6.7109375" customWidth="1"/>
    <col min="8451" max="8451" width="7" customWidth="1"/>
    <col min="8452" max="8452" width="5.42578125" customWidth="1"/>
    <col min="8453" max="8453" width="5.85546875" customWidth="1"/>
    <col min="8454" max="8454" width="6.85546875" customWidth="1"/>
    <col min="8455" max="8455" width="5.42578125" customWidth="1"/>
    <col min="8456" max="8456" width="49.5703125" customWidth="1"/>
    <col min="8457" max="8457" width="18" customWidth="1"/>
    <col min="8458" max="8458" width="17.140625" customWidth="1"/>
    <col min="8459" max="8459" width="16.5703125" customWidth="1"/>
    <col min="8705" max="8705" width="5.85546875" customWidth="1"/>
    <col min="8706" max="8706" width="6.7109375" customWidth="1"/>
    <col min="8707" max="8707" width="7" customWidth="1"/>
    <col min="8708" max="8708" width="5.42578125" customWidth="1"/>
    <col min="8709" max="8709" width="5.85546875" customWidth="1"/>
    <col min="8710" max="8710" width="6.85546875" customWidth="1"/>
    <col min="8711" max="8711" width="5.42578125" customWidth="1"/>
    <col min="8712" max="8712" width="49.5703125" customWidth="1"/>
    <col min="8713" max="8713" width="18" customWidth="1"/>
    <col min="8714" max="8714" width="17.140625" customWidth="1"/>
    <col min="8715" max="8715" width="16.5703125" customWidth="1"/>
    <col min="8961" max="8961" width="5.85546875" customWidth="1"/>
    <col min="8962" max="8962" width="6.7109375" customWidth="1"/>
    <col min="8963" max="8963" width="7" customWidth="1"/>
    <col min="8964" max="8964" width="5.42578125" customWidth="1"/>
    <col min="8965" max="8965" width="5.85546875" customWidth="1"/>
    <col min="8966" max="8966" width="6.85546875" customWidth="1"/>
    <col min="8967" max="8967" width="5.42578125" customWidth="1"/>
    <col min="8968" max="8968" width="49.5703125" customWidth="1"/>
    <col min="8969" max="8969" width="18" customWidth="1"/>
    <col min="8970" max="8970" width="17.140625" customWidth="1"/>
    <col min="8971" max="8971" width="16.5703125" customWidth="1"/>
    <col min="9217" max="9217" width="5.85546875" customWidth="1"/>
    <col min="9218" max="9218" width="6.7109375" customWidth="1"/>
    <col min="9219" max="9219" width="7" customWidth="1"/>
    <col min="9220" max="9220" width="5.42578125" customWidth="1"/>
    <col min="9221" max="9221" width="5.85546875" customWidth="1"/>
    <col min="9222" max="9222" width="6.85546875" customWidth="1"/>
    <col min="9223" max="9223" width="5.42578125" customWidth="1"/>
    <col min="9224" max="9224" width="49.5703125" customWidth="1"/>
    <col min="9225" max="9225" width="18" customWidth="1"/>
    <col min="9226" max="9226" width="17.140625" customWidth="1"/>
    <col min="9227" max="9227" width="16.5703125" customWidth="1"/>
    <col min="9473" max="9473" width="5.85546875" customWidth="1"/>
    <col min="9474" max="9474" width="6.7109375" customWidth="1"/>
    <col min="9475" max="9475" width="7" customWidth="1"/>
    <col min="9476" max="9476" width="5.42578125" customWidth="1"/>
    <col min="9477" max="9477" width="5.85546875" customWidth="1"/>
    <col min="9478" max="9478" width="6.85546875" customWidth="1"/>
    <col min="9479" max="9479" width="5.42578125" customWidth="1"/>
    <col min="9480" max="9480" width="49.5703125" customWidth="1"/>
    <col min="9481" max="9481" width="18" customWidth="1"/>
    <col min="9482" max="9482" width="17.140625" customWidth="1"/>
    <col min="9483" max="9483" width="16.5703125" customWidth="1"/>
    <col min="9729" max="9729" width="5.85546875" customWidth="1"/>
    <col min="9730" max="9730" width="6.7109375" customWidth="1"/>
    <col min="9731" max="9731" width="7" customWidth="1"/>
    <col min="9732" max="9732" width="5.42578125" customWidth="1"/>
    <col min="9733" max="9733" width="5.85546875" customWidth="1"/>
    <col min="9734" max="9734" width="6.85546875" customWidth="1"/>
    <col min="9735" max="9735" width="5.42578125" customWidth="1"/>
    <col min="9736" max="9736" width="49.5703125" customWidth="1"/>
    <col min="9737" max="9737" width="18" customWidth="1"/>
    <col min="9738" max="9738" width="17.140625" customWidth="1"/>
    <col min="9739" max="9739" width="16.5703125" customWidth="1"/>
    <col min="9985" max="9985" width="5.85546875" customWidth="1"/>
    <col min="9986" max="9986" width="6.7109375" customWidth="1"/>
    <col min="9987" max="9987" width="7" customWidth="1"/>
    <col min="9988" max="9988" width="5.42578125" customWidth="1"/>
    <col min="9989" max="9989" width="5.85546875" customWidth="1"/>
    <col min="9990" max="9990" width="6.85546875" customWidth="1"/>
    <col min="9991" max="9991" width="5.42578125" customWidth="1"/>
    <col min="9992" max="9992" width="49.5703125" customWidth="1"/>
    <col min="9993" max="9993" width="18" customWidth="1"/>
    <col min="9994" max="9994" width="17.140625" customWidth="1"/>
    <col min="9995" max="9995" width="16.5703125" customWidth="1"/>
    <col min="10241" max="10241" width="5.85546875" customWidth="1"/>
    <col min="10242" max="10242" width="6.7109375" customWidth="1"/>
    <col min="10243" max="10243" width="7" customWidth="1"/>
    <col min="10244" max="10244" width="5.42578125" customWidth="1"/>
    <col min="10245" max="10245" width="5.85546875" customWidth="1"/>
    <col min="10246" max="10246" width="6.85546875" customWidth="1"/>
    <col min="10247" max="10247" width="5.42578125" customWidth="1"/>
    <col min="10248" max="10248" width="49.5703125" customWidth="1"/>
    <col min="10249" max="10249" width="18" customWidth="1"/>
    <col min="10250" max="10250" width="17.140625" customWidth="1"/>
    <col min="10251" max="10251" width="16.5703125" customWidth="1"/>
    <col min="10497" max="10497" width="5.85546875" customWidth="1"/>
    <col min="10498" max="10498" width="6.7109375" customWidth="1"/>
    <col min="10499" max="10499" width="7" customWidth="1"/>
    <col min="10500" max="10500" width="5.42578125" customWidth="1"/>
    <col min="10501" max="10501" width="5.85546875" customWidth="1"/>
    <col min="10502" max="10502" width="6.85546875" customWidth="1"/>
    <col min="10503" max="10503" width="5.42578125" customWidth="1"/>
    <col min="10504" max="10504" width="49.5703125" customWidth="1"/>
    <col min="10505" max="10505" width="18" customWidth="1"/>
    <col min="10506" max="10506" width="17.140625" customWidth="1"/>
    <col min="10507" max="10507" width="16.5703125" customWidth="1"/>
    <col min="10753" max="10753" width="5.85546875" customWidth="1"/>
    <col min="10754" max="10754" width="6.7109375" customWidth="1"/>
    <col min="10755" max="10755" width="7" customWidth="1"/>
    <col min="10756" max="10756" width="5.42578125" customWidth="1"/>
    <col min="10757" max="10757" width="5.85546875" customWidth="1"/>
    <col min="10758" max="10758" width="6.85546875" customWidth="1"/>
    <col min="10759" max="10759" width="5.42578125" customWidth="1"/>
    <col min="10760" max="10760" width="49.5703125" customWidth="1"/>
    <col min="10761" max="10761" width="18" customWidth="1"/>
    <col min="10762" max="10762" width="17.140625" customWidth="1"/>
    <col min="10763" max="10763" width="16.5703125" customWidth="1"/>
    <col min="11009" max="11009" width="5.85546875" customWidth="1"/>
    <col min="11010" max="11010" width="6.7109375" customWidth="1"/>
    <col min="11011" max="11011" width="7" customWidth="1"/>
    <col min="11012" max="11012" width="5.42578125" customWidth="1"/>
    <col min="11013" max="11013" width="5.85546875" customWidth="1"/>
    <col min="11014" max="11014" width="6.85546875" customWidth="1"/>
    <col min="11015" max="11015" width="5.42578125" customWidth="1"/>
    <col min="11016" max="11016" width="49.5703125" customWidth="1"/>
    <col min="11017" max="11017" width="18" customWidth="1"/>
    <col min="11018" max="11018" width="17.140625" customWidth="1"/>
    <col min="11019" max="11019" width="16.5703125" customWidth="1"/>
    <col min="11265" max="11265" width="5.85546875" customWidth="1"/>
    <col min="11266" max="11266" width="6.7109375" customWidth="1"/>
    <col min="11267" max="11267" width="7" customWidth="1"/>
    <col min="11268" max="11268" width="5.42578125" customWidth="1"/>
    <col min="11269" max="11269" width="5.85546875" customWidth="1"/>
    <col min="11270" max="11270" width="6.85546875" customWidth="1"/>
    <col min="11271" max="11271" width="5.42578125" customWidth="1"/>
    <col min="11272" max="11272" width="49.5703125" customWidth="1"/>
    <col min="11273" max="11273" width="18" customWidth="1"/>
    <col min="11274" max="11274" width="17.140625" customWidth="1"/>
    <col min="11275" max="11275" width="16.5703125" customWidth="1"/>
    <col min="11521" max="11521" width="5.85546875" customWidth="1"/>
    <col min="11522" max="11522" width="6.7109375" customWidth="1"/>
    <col min="11523" max="11523" width="7" customWidth="1"/>
    <col min="11524" max="11524" width="5.42578125" customWidth="1"/>
    <col min="11525" max="11525" width="5.85546875" customWidth="1"/>
    <col min="11526" max="11526" width="6.85546875" customWidth="1"/>
    <col min="11527" max="11527" width="5.42578125" customWidth="1"/>
    <col min="11528" max="11528" width="49.5703125" customWidth="1"/>
    <col min="11529" max="11529" width="18" customWidth="1"/>
    <col min="11530" max="11530" width="17.140625" customWidth="1"/>
    <col min="11531" max="11531" width="16.5703125" customWidth="1"/>
    <col min="11777" max="11777" width="5.85546875" customWidth="1"/>
    <col min="11778" max="11778" width="6.7109375" customWidth="1"/>
    <col min="11779" max="11779" width="7" customWidth="1"/>
    <col min="11780" max="11780" width="5.42578125" customWidth="1"/>
    <col min="11781" max="11781" width="5.85546875" customWidth="1"/>
    <col min="11782" max="11782" width="6.85546875" customWidth="1"/>
    <col min="11783" max="11783" width="5.42578125" customWidth="1"/>
    <col min="11784" max="11784" width="49.5703125" customWidth="1"/>
    <col min="11785" max="11785" width="18" customWidth="1"/>
    <col min="11786" max="11786" width="17.140625" customWidth="1"/>
    <col min="11787" max="11787" width="16.5703125" customWidth="1"/>
    <col min="12033" max="12033" width="5.85546875" customWidth="1"/>
    <col min="12034" max="12034" width="6.7109375" customWidth="1"/>
    <col min="12035" max="12035" width="7" customWidth="1"/>
    <col min="12036" max="12036" width="5.42578125" customWidth="1"/>
    <col min="12037" max="12037" width="5.85546875" customWidth="1"/>
    <col min="12038" max="12038" width="6.85546875" customWidth="1"/>
    <col min="12039" max="12039" width="5.42578125" customWidth="1"/>
    <col min="12040" max="12040" width="49.5703125" customWidth="1"/>
    <col min="12041" max="12041" width="18" customWidth="1"/>
    <col min="12042" max="12042" width="17.140625" customWidth="1"/>
    <col min="12043" max="12043" width="16.5703125" customWidth="1"/>
    <col min="12289" max="12289" width="5.85546875" customWidth="1"/>
    <col min="12290" max="12290" width="6.7109375" customWidth="1"/>
    <col min="12291" max="12291" width="7" customWidth="1"/>
    <col min="12292" max="12292" width="5.42578125" customWidth="1"/>
    <col min="12293" max="12293" width="5.85546875" customWidth="1"/>
    <col min="12294" max="12294" width="6.85546875" customWidth="1"/>
    <col min="12295" max="12295" width="5.42578125" customWidth="1"/>
    <col min="12296" max="12296" width="49.5703125" customWidth="1"/>
    <col min="12297" max="12297" width="18" customWidth="1"/>
    <col min="12298" max="12298" width="17.140625" customWidth="1"/>
    <col min="12299" max="12299" width="16.5703125" customWidth="1"/>
    <col min="12545" max="12545" width="5.85546875" customWidth="1"/>
    <col min="12546" max="12546" width="6.7109375" customWidth="1"/>
    <col min="12547" max="12547" width="7" customWidth="1"/>
    <col min="12548" max="12548" width="5.42578125" customWidth="1"/>
    <col min="12549" max="12549" width="5.85546875" customWidth="1"/>
    <col min="12550" max="12550" width="6.85546875" customWidth="1"/>
    <col min="12551" max="12551" width="5.42578125" customWidth="1"/>
    <col min="12552" max="12552" width="49.5703125" customWidth="1"/>
    <col min="12553" max="12553" width="18" customWidth="1"/>
    <col min="12554" max="12554" width="17.140625" customWidth="1"/>
    <col min="12555" max="12555" width="16.5703125" customWidth="1"/>
    <col min="12801" max="12801" width="5.85546875" customWidth="1"/>
    <col min="12802" max="12802" width="6.7109375" customWidth="1"/>
    <col min="12803" max="12803" width="7" customWidth="1"/>
    <col min="12804" max="12804" width="5.42578125" customWidth="1"/>
    <col min="12805" max="12805" width="5.85546875" customWidth="1"/>
    <col min="12806" max="12806" width="6.85546875" customWidth="1"/>
    <col min="12807" max="12807" width="5.42578125" customWidth="1"/>
    <col min="12808" max="12808" width="49.5703125" customWidth="1"/>
    <col min="12809" max="12809" width="18" customWidth="1"/>
    <col min="12810" max="12810" width="17.140625" customWidth="1"/>
    <col min="12811" max="12811" width="16.5703125" customWidth="1"/>
    <col min="13057" max="13057" width="5.85546875" customWidth="1"/>
    <col min="13058" max="13058" width="6.7109375" customWidth="1"/>
    <col min="13059" max="13059" width="7" customWidth="1"/>
    <col min="13060" max="13060" width="5.42578125" customWidth="1"/>
    <col min="13061" max="13061" width="5.85546875" customWidth="1"/>
    <col min="13062" max="13062" width="6.85546875" customWidth="1"/>
    <col min="13063" max="13063" width="5.42578125" customWidth="1"/>
    <col min="13064" max="13064" width="49.5703125" customWidth="1"/>
    <col min="13065" max="13065" width="18" customWidth="1"/>
    <col min="13066" max="13066" width="17.140625" customWidth="1"/>
    <col min="13067" max="13067" width="16.5703125" customWidth="1"/>
    <col min="13313" max="13313" width="5.85546875" customWidth="1"/>
    <col min="13314" max="13314" width="6.7109375" customWidth="1"/>
    <col min="13315" max="13315" width="7" customWidth="1"/>
    <col min="13316" max="13316" width="5.42578125" customWidth="1"/>
    <col min="13317" max="13317" width="5.85546875" customWidth="1"/>
    <col min="13318" max="13318" width="6.85546875" customWidth="1"/>
    <col min="13319" max="13319" width="5.42578125" customWidth="1"/>
    <col min="13320" max="13320" width="49.5703125" customWidth="1"/>
    <col min="13321" max="13321" width="18" customWidth="1"/>
    <col min="13322" max="13322" width="17.140625" customWidth="1"/>
    <col min="13323" max="13323" width="16.5703125" customWidth="1"/>
    <col min="13569" max="13569" width="5.85546875" customWidth="1"/>
    <col min="13570" max="13570" width="6.7109375" customWidth="1"/>
    <col min="13571" max="13571" width="7" customWidth="1"/>
    <col min="13572" max="13572" width="5.42578125" customWidth="1"/>
    <col min="13573" max="13573" width="5.85546875" customWidth="1"/>
    <col min="13574" max="13574" width="6.85546875" customWidth="1"/>
    <col min="13575" max="13575" width="5.42578125" customWidth="1"/>
    <col min="13576" max="13576" width="49.5703125" customWidth="1"/>
    <col min="13577" max="13577" width="18" customWidth="1"/>
    <col min="13578" max="13578" width="17.140625" customWidth="1"/>
    <col min="13579" max="13579" width="16.5703125" customWidth="1"/>
    <col min="13825" max="13825" width="5.85546875" customWidth="1"/>
    <col min="13826" max="13826" width="6.7109375" customWidth="1"/>
    <col min="13827" max="13827" width="7" customWidth="1"/>
    <col min="13828" max="13828" width="5.42578125" customWidth="1"/>
    <col min="13829" max="13829" width="5.85546875" customWidth="1"/>
    <col min="13830" max="13830" width="6.85546875" customWidth="1"/>
    <col min="13831" max="13831" width="5.42578125" customWidth="1"/>
    <col min="13832" max="13832" width="49.5703125" customWidth="1"/>
    <col min="13833" max="13833" width="18" customWidth="1"/>
    <col min="13834" max="13834" width="17.140625" customWidth="1"/>
    <col min="13835" max="13835" width="16.5703125" customWidth="1"/>
    <col min="14081" max="14081" width="5.85546875" customWidth="1"/>
    <col min="14082" max="14082" width="6.7109375" customWidth="1"/>
    <col min="14083" max="14083" width="7" customWidth="1"/>
    <col min="14084" max="14084" width="5.42578125" customWidth="1"/>
    <col min="14085" max="14085" width="5.85546875" customWidth="1"/>
    <col min="14086" max="14086" width="6.85546875" customWidth="1"/>
    <col min="14087" max="14087" width="5.42578125" customWidth="1"/>
    <col min="14088" max="14088" width="49.5703125" customWidth="1"/>
    <col min="14089" max="14089" width="18" customWidth="1"/>
    <col min="14090" max="14090" width="17.140625" customWidth="1"/>
    <col min="14091" max="14091" width="16.5703125" customWidth="1"/>
    <col min="14337" max="14337" width="5.85546875" customWidth="1"/>
    <col min="14338" max="14338" width="6.7109375" customWidth="1"/>
    <col min="14339" max="14339" width="7" customWidth="1"/>
    <col min="14340" max="14340" width="5.42578125" customWidth="1"/>
    <col min="14341" max="14341" width="5.85546875" customWidth="1"/>
    <col min="14342" max="14342" width="6.85546875" customWidth="1"/>
    <col min="14343" max="14343" width="5.42578125" customWidth="1"/>
    <col min="14344" max="14344" width="49.5703125" customWidth="1"/>
    <col min="14345" max="14345" width="18" customWidth="1"/>
    <col min="14346" max="14346" width="17.140625" customWidth="1"/>
    <col min="14347" max="14347" width="16.5703125" customWidth="1"/>
    <col min="14593" max="14593" width="5.85546875" customWidth="1"/>
    <col min="14594" max="14594" width="6.7109375" customWidth="1"/>
    <col min="14595" max="14595" width="7" customWidth="1"/>
    <col min="14596" max="14596" width="5.42578125" customWidth="1"/>
    <col min="14597" max="14597" width="5.85546875" customWidth="1"/>
    <col min="14598" max="14598" width="6.85546875" customWidth="1"/>
    <col min="14599" max="14599" width="5.42578125" customWidth="1"/>
    <col min="14600" max="14600" width="49.5703125" customWidth="1"/>
    <col min="14601" max="14601" width="18" customWidth="1"/>
    <col min="14602" max="14602" width="17.140625" customWidth="1"/>
    <col min="14603" max="14603" width="16.5703125" customWidth="1"/>
    <col min="14849" max="14849" width="5.85546875" customWidth="1"/>
    <col min="14850" max="14850" width="6.7109375" customWidth="1"/>
    <col min="14851" max="14851" width="7" customWidth="1"/>
    <col min="14852" max="14852" width="5.42578125" customWidth="1"/>
    <col min="14853" max="14853" width="5.85546875" customWidth="1"/>
    <col min="14854" max="14854" width="6.85546875" customWidth="1"/>
    <col min="14855" max="14855" width="5.42578125" customWidth="1"/>
    <col min="14856" max="14856" width="49.5703125" customWidth="1"/>
    <col min="14857" max="14857" width="18" customWidth="1"/>
    <col min="14858" max="14858" width="17.140625" customWidth="1"/>
    <col min="14859" max="14859" width="16.5703125" customWidth="1"/>
    <col min="15105" max="15105" width="5.85546875" customWidth="1"/>
    <col min="15106" max="15106" width="6.7109375" customWidth="1"/>
    <col min="15107" max="15107" width="7" customWidth="1"/>
    <col min="15108" max="15108" width="5.42578125" customWidth="1"/>
    <col min="15109" max="15109" width="5.85546875" customWidth="1"/>
    <col min="15110" max="15110" width="6.85546875" customWidth="1"/>
    <col min="15111" max="15111" width="5.42578125" customWidth="1"/>
    <col min="15112" max="15112" width="49.5703125" customWidth="1"/>
    <col min="15113" max="15113" width="18" customWidth="1"/>
    <col min="15114" max="15114" width="17.140625" customWidth="1"/>
    <col min="15115" max="15115" width="16.5703125" customWidth="1"/>
    <col min="15361" max="15361" width="5.85546875" customWidth="1"/>
    <col min="15362" max="15362" width="6.7109375" customWidth="1"/>
    <col min="15363" max="15363" width="7" customWidth="1"/>
    <col min="15364" max="15364" width="5.42578125" customWidth="1"/>
    <col min="15365" max="15365" width="5.85546875" customWidth="1"/>
    <col min="15366" max="15366" width="6.85546875" customWidth="1"/>
    <col min="15367" max="15367" width="5.42578125" customWidth="1"/>
    <col min="15368" max="15368" width="49.5703125" customWidth="1"/>
    <col min="15369" max="15369" width="18" customWidth="1"/>
    <col min="15370" max="15370" width="17.140625" customWidth="1"/>
    <col min="15371" max="15371" width="16.5703125" customWidth="1"/>
    <col min="15617" max="15617" width="5.85546875" customWidth="1"/>
    <col min="15618" max="15618" width="6.7109375" customWidth="1"/>
    <col min="15619" max="15619" width="7" customWidth="1"/>
    <col min="15620" max="15620" width="5.42578125" customWidth="1"/>
    <col min="15621" max="15621" width="5.85546875" customWidth="1"/>
    <col min="15622" max="15622" width="6.85546875" customWidth="1"/>
    <col min="15623" max="15623" width="5.42578125" customWidth="1"/>
    <col min="15624" max="15624" width="49.5703125" customWidth="1"/>
    <col min="15625" max="15625" width="18" customWidth="1"/>
    <col min="15626" max="15626" width="17.140625" customWidth="1"/>
    <col min="15627" max="15627" width="16.5703125" customWidth="1"/>
    <col min="15873" max="15873" width="5.85546875" customWidth="1"/>
    <col min="15874" max="15874" width="6.7109375" customWidth="1"/>
    <col min="15875" max="15875" width="7" customWidth="1"/>
    <col min="15876" max="15876" width="5.42578125" customWidth="1"/>
    <col min="15877" max="15877" width="5.85546875" customWidth="1"/>
    <col min="15878" max="15878" width="6.85546875" customWidth="1"/>
    <col min="15879" max="15879" width="5.42578125" customWidth="1"/>
    <col min="15880" max="15880" width="49.5703125" customWidth="1"/>
    <col min="15881" max="15881" width="18" customWidth="1"/>
    <col min="15882" max="15882" width="17.140625" customWidth="1"/>
    <col min="15883" max="15883" width="16.5703125" customWidth="1"/>
    <col min="16129" max="16129" width="5.85546875" customWidth="1"/>
    <col min="16130" max="16130" width="6.7109375" customWidth="1"/>
    <col min="16131" max="16131" width="7" customWidth="1"/>
    <col min="16132" max="16132" width="5.42578125" customWidth="1"/>
    <col min="16133" max="16133" width="5.85546875" customWidth="1"/>
    <col min="16134" max="16134" width="6.85546875" customWidth="1"/>
    <col min="16135" max="16135" width="5.42578125" customWidth="1"/>
    <col min="16136" max="16136" width="49.5703125" customWidth="1"/>
    <col min="16137" max="16137" width="18" customWidth="1"/>
    <col min="16138" max="16138" width="17.140625" customWidth="1"/>
    <col min="16139" max="16139" width="16.5703125" customWidth="1"/>
  </cols>
  <sheetData>
    <row r="1" spans="1:10" ht="18.75" x14ac:dyDescent="0.3">
      <c r="E1" s="14"/>
      <c r="H1" s="186" t="s">
        <v>226</v>
      </c>
      <c r="I1" s="186"/>
      <c r="J1" s="192"/>
    </row>
    <row r="2" spans="1:10" ht="18.75" x14ac:dyDescent="0.3">
      <c r="E2" s="14"/>
      <c r="H2" s="186" t="s">
        <v>231</v>
      </c>
      <c r="I2" s="186"/>
      <c r="J2" s="192"/>
    </row>
    <row r="3" spans="1:10" ht="18.75" x14ac:dyDescent="0.3">
      <c r="E3" s="14"/>
      <c r="H3" s="186" t="s">
        <v>227</v>
      </c>
      <c r="I3" s="186"/>
      <c r="J3" s="192"/>
    </row>
    <row r="4" spans="1:10" ht="18.75" x14ac:dyDescent="0.3">
      <c r="E4" s="14"/>
      <c r="H4" s="186" t="s">
        <v>789</v>
      </c>
      <c r="I4" s="186"/>
      <c r="J4" s="192"/>
    </row>
    <row r="6" spans="1:10" ht="18.75" x14ac:dyDescent="0.3">
      <c r="A6" s="14"/>
      <c r="B6" s="14"/>
      <c r="C6" s="14"/>
      <c r="D6" s="14"/>
      <c r="E6" s="14"/>
      <c r="F6" s="14"/>
      <c r="G6" s="14"/>
      <c r="H6" s="186" t="s">
        <v>226</v>
      </c>
      <c r="I6" s="186"/>
      <c r="J6" s="192"/>
    </row>
    <row r="7" spans="1:10" ht="18.75" x14ac:dyDescent="0.3">
      <c r="A7" s="14"/>
      <c r="B7" s="14"/>
      <c r="C7" s="14"/>
      <c r="D7" s="14"/>
      <c r="E7" s="14"/>
      <c r="F7" s="14"/>
      <c r="G7" s="14"/>
      <c r="H7" s="186" t="s">
        <v>231</v>
      </c>
      <c r="I7" s="186"/>
      <c r="J7" s="192"/>
    </row>
    <row r="8" spans="1:10" ht="18.75" x14ac:dyDescent="0.3">
      <c r="A8" s="14"/>
      <c r="B8" s="14"/>
      <c r="C8" s="14"/>
      <c r="D8" s="14"/>
      <c r="E8" s="14"/>
      <c r="F8" s="14"/>
      <c r="G8" s="14"/>
      <c r="H8" s="186" t="s">
        <v>227</v>
      </c>
      <c r="I8" s="186"/>
      <c r="J8" s="192"/>
    </row>
    <row r="9" spans="1:10" ht="18.75" x14ac:dyDescent="0.3">
      <c r="A9" s="14"/>
      <c r="B9" s="14"/>
      <c r="C9" s="14"/>
      <c r="D9" s="14"/>
      <c r="E9" s="14"/>
      <c r="F9" s="14"/>
      <c r="G9" s="14"/>
      <c r="H9" s="186" t="s">
        <v>262</v>
      </c>
      <c r="I9" s="186"/>
      <c r="J9" s="192"/>
    </row>
    <row r="10" spans="1:10" ht="18.75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 ht="18.75" x14ac:dyDescent="0.3">
      <c r="A11" s="187" t="s">
        <v>193</v>
      </c>
      <c r="B11" s="188"/>
      <c r="C11" s="188"/>
      <c r="D11" s="188"/>
      <c r="E11" s="188"/>
      <c r="F11" s="188"/>
      <c r="G11" s="188"/>
      <c r="H11" s="188"/>
      <c r="I11" s="188"/>
      <c r="J11" s="14"/>
    </row>
    <row r="12" spans="1:10" ht="18.75" x14ac:dyDescent="0.3">
      <c r="A12" s="187" t="s">
        <v>228</v>
      </c>
      <c r="B12" s="188"/>
      <c r="C12" s="188"/>
      <c r="D12" s="188"/>
      <c r="E12" s="188"/>
      <c r="F12" s="188"/>
      <c r="G12" s="188"/>
      <c r="H12" s="188"/>
      <c r="I12" s="188"/>
      <c r="J12" s="198"/>
    </row>
    <row r="13" spans="1:10" ht="18.75" x14ac:dyDescent="0.3">
      <c r="A13" s="14"/>
      <c r="B13" s="14"/>
      <c r="C13" s="14"/>
      <c r="D13" s="14"/>
      <c r="E13" s="14"/>
      <c r="F13" s="14"/>
      <c r="G13" s="14"/>
      <c r="H13" s="189"/>
      <c r="I13" s="189"/>
      <c r="J13" s="14"/>
    </row>
    <row r="14" spans="1:10" ht="18.75" x14ac:dyDescent="0.3">
      <c r="A14" s="14"/>
      <c r="B14" s="14"/>
      <c r="C14" s="14"/>
      <c r="D14" s="14"/>
      <c r="E14" s="14"/>
      <c r="F14" s="14"/>
      <c r="G14" s="14"/>
      <c r="H14" s="14"/>
      <c r="I14" s="15"/>
      <c r="J14" s="14"/>
    </row>
    <row r="15" spans="1:10" ht="18.75" x14ac:dyDescent="0.3">
      <c r="A15" s="29"/>
      <c r="B15" s="30"/>
      <c r="C15" s="30"/>
      <c r="D15" s="30"/>
      <c r="E15" s="30"/>
      <c r="F15" s="30"/>
      <c r="G15" s="30"/>
      <c r="H15" s="31"/>
      <c r="I15" s="193" t="s">
        <v>197</v>
      </c>
      <c r="J15" s="194"/>
    </row>
    <row r="16" spans="1:10" ht="18.75" x14ac:dyDescent="0.3">
      <c r="A16" s="195" t="s">
        <v>195</v>
      </c>
      <c r="B16" s="196"/>
      <c r="C16" s="196"/>
      <c r="D16" s="196"/>
      <c r="E16" s="196"/>
      <c r="F16" s="196"/>
      <c r="G16" s="196"/>
      <c r="H16" s="32" t="s">
        <v>196</v>
      </c>
      <c r="I16" s="33" t="s">
        <v>229</v>
      </c>
      <c r="J16" s="34" t="s">
        <v>230</v>
      </c>
    </row>
    <row r="17" spans="1:10" s="2" customFormat="1" ht="11.25" x14ac:dyDescent="0.2">
      <c r="A17" s="197">
        <v>1</v>
      </c>
      <c r="B17" s="197"/>
      <c r="C17" s="197"/>
      <c r="D17" s="197"/>
      <c r="E17" s="197"/>
      <c r="F17" s="197"/>
      <c r="G17" s="197"/>
      <c r="H17" s="86">
        <v>2</v>
      </c>
      <c r="I17" s="78">
        <v>3</v>
      </c>
      <c r="J17" s="39">
        <v>4</v>
      </c>
    </row>
    <row r="18" spans="1:10" ht="56.25" x14ac:dyDescent="0.25">
      <c r="A18" s="83" t="s">
        <v>198</v>
      </c>
      <c r="B18" s="84" t="s">
        <v>199</v>
      </c>
      <c r="C18" s="84" t="s">
        <v>199</v>
      </c>
      <c r="D18" s="84" t="s">
        <v>199</v>
      </c>
      <c r="E18" s="84" t="s">
        <v>199</v>
      </c>
      <c r="F18" s="84" t="s">
        <v>200</v>
      </c>
      <c r="G18" s="85" t="s">
        <v>1</v>
      </c>
      <c r="H18" s="79" t="s">
        <v>201</v>
      </c>
      <c r="I18" s="80">
        <f>SUM(I19,)</f>
        <v>76649.802999999956</v>
      </c>
      <c r="J18" s="80">
        <f>SUM(J19,)</f>
        <v>82567.402000000002</v>
      </c>
    </row>
    <row r="19" spans="1:10" ht="37.5" x14ac:dyDescent="0.25">
      <c r="A19" s="83" t="s">
        <v>198</v>
      </c>
      <c r="B19" s="84" t="s">
        <v>202</v>
      </c>
      <c r="C19" s="84" t="s">
        <v>199</v>
      </c>
      <c r="D19" s="84" t="s">
        <v>199</v>
      </c>
      <c r="E19" s="84" t="s">
        <v>199</v>
      </c>
      <c r="F19" s="84" t="s">
        <v>200</v>
      </c>
      <c r="G19" s="85" t="s">
        <v>1</v>
      </c>
      <c r="H19" s="79" t="s">
        <v>203</v>
      </c>
      <c r="I19" s="81">
        <f>SUM(I24,I21)</f>
        <v>76649.802999999956</v>
      </c>
      <c r="J19" s="81">
        <f>SUM(J24,J21)</f>
        <v>82567.402000000002</v>
      </c>
    </row>
    <row r="20" spans="1:10" ht="18.75" x14ac:dyDescent="0.25">
      <c r="A20" s="83" t="s">
        <v>198</v>
      </c>
      <c r="B20" s="84" t="s">
        <v>202</v>
      </c>
      <c r="C20" s="84" t="s">
        <v>199</v>
      </c>
      <c r="D20" s="84" t="s">
        <v>199</v>
      </c>
      <c r="E20" s="84" t="s">
        <v>199</v>
      </c>
      <c r="F20" s="84" t="s">
        <v>200</v>
      </c>
      <c r="G20" s="85" t="s">
        <v>36</v>
      </c>
      <c r="H20" s="76" t="s">
        <v>204</v>
      </c>
      <c r="I20" s="81">
        <f t="shared" ref="I20:J22" si="0">SUM(I21)</f>
        <v>-539801.87100000004</v>
      </c>
      <c r="J20" s="81">
        <f t="shared" si="0"/>
        <v>-545559.73300000001</v>
      </c>
    </row>
    <row r="21" spans="1:10" ht="37.5" x14ac:dyDescent="0.25">
      <c r="A21" s="83" t="s">
        <v>198</v>
      </c>
      <c r="B21" s="84" t="s">
        <v>202</v>
      </c>
      <c r="C21" s="84" t="s">
        <v>205</v>
      </c>
      <c r="D21" s="84" t="s">
        <v>199</v>
      </c>
      <c r="E21" s="84" t="s">
        <v>199</v>
      </c>
      <c r="F21" s="84" t="s">
        <v>200</v>
      </c>
      <c r="G21" s="85" t="s">
        <v>36</v>
      </c>
      <c r="H21" s="75" t="s">
        <v>206</v>
      </c>
      <c r="I21" s="81">
        <f t="shared" si="0"/>
        <v>-539801.87100000004</v>
      </c>
      <c r="J21" s="81">
        <f t="shared" si="0"/>
        <v>-545559.73300000001</v>
      </c>
    </row>
    <row r="22" spans="1:10" ht="37.5" x14ac:dyDescent="0.25">
      <c r="A22" s="83" t="s">
        <v>198</v>
      </c>
      <c r="B22" s="84" t="s">
        <v>202</v>
      </c>
      <c r="C22" s="84" t="s">
        <v>205</v>
      </c>
      <c r="D22" s="84" t="s">
        <v>198</v>
      </c>
      <c r="E22" s="84" t="s">
        <v>199</v>
      </c>
      <c r="F22" s="84" t="s">
        <v>200</v>
      </c>
      <c r="G22" s="85" t="s">
        <v>207</v>
      </c>
      <c r="H22" s="75" t="s">
        <v>208</v>
      </c>
      <c r="I22" s="81">
        <f t="shared" si="0"/>
        <v>-539801.87100000004</v>
      </c>
      <c r="J22" s="81">
        <f t="shared" si="0"/>
        <v>-545559.73300000001</v>
      </c>
    </row>
    <row r="23" spans="1:10" ht="56.25" x14ac:dyDescent="0.25">
      <c r="A23" s="83" t="s">
        <v>198</v>
      </c>
      <c r="B23" s="84" t="s">
        <v>202</v>
      </c>
      <c r="C23" s="84" t="s">
        <v>205</v>
      </c>
      <c r="D23" s="84" t="s">
        <v>198</v>
      </c>
      <c r="E23" s="84" t="s">
        <v>202</v>
      </c>
      <c r="F23" s="84" t="s">
        <v>200</v>
      </c>
      <c r="G23" s="85" t="s">
        <v>207</v>
      </c>
      <c r="H23" s="75" t="s">
        <v>209</v>
      </c>
      <c r="I23" s="81">
        <f>-536934.172-2867.699</f>
        <v>-539801.87100000004</v>
      </c>
      <c r="J23" s="81">
        <f>-4179.299-541380.434</f>
        <v>-545559.73300000001</v>
      </c>
    </row>
    <row r="24" spans="1:10" ht="18.75" x14ac:dyDescent="0.25">
      <c r="A24" s="83" t="s">
        <v>198</v>
      </c>
      <c r="B24" s="84" t="s">
        <v>202</v>
      </c>
      <c r="C24" s="84" t="s">
        <v>199</v>
      </c>
      <c r="D24" s="84" t="s">
        <v>199</v>
      </c>
      <c r="E24" s="84" t="s">
        <v>199</v>
      </c>
      <c r="F24" s="84" t="s">
        <v>200</v>
      </c>
      <c r="G24" s="85" t="s">
        <v>92</v>
      </c>
      <c r="H24" s="76" t="s">
        <v>210</v>
      </c>
      <c r="I24" s="81">
        <f t="shared" ref="I24:J26" si="1">SUM(I25)</f>
        <v>616451.674</v>
      </c>
      <c r="J24" s="81">
        <f t="shared" si="1"/>
        <v>628127.13500000001</v>
      </c>
    </row>
    <row r="25" spans="1:10" ht="37.5" x14ac:dyDescent="0.25">
      <c r="A25" s="83" t="s">
        <v>198</v>
      </c>
      <c r="B25" s="84" t="s">
        <v>202</v>
      </c>
      <c r="C25" s="84" t="s">
        <v>205</v>
      </c>
      <c r="D25" s="84" t="s">
        <v>199</v>
      </c>
      <c r="E25" s="84" t="s">
        <v>199</v>
      </c>
      <c r="F25" s="84" t="s">
        <v>200</v>
      </c>
      <c r="G25" s="85" t="s">
        <v>92</v>
      </c>
      <c r="H25" s="75" t="s">
        <v>211</v>
      </c>
      <c r="I25" s="81">
        <f t="shared" si="1"/>
        <v>616451.674</v>
      </c>
      <c r="J25" s="81">
        <f t="shared" si="1"/>
        <v>628127.13500000001</v>
      </c>
    </row>
    <row r="26" spans="1:10" ht="37.5" x14ac:dyDescent="0.25">
      <c r="A26" s="83" t="s">
        <v>198</v>
      </c>
      <c r="B26" s="84" t="s">
        <v>202</v>
      </c>
      <c r="C26" s="84" t="s">
        <v>205</v>
      </c>
      <c r="D26" s="84" t="s">
        <v>198</v>
      </c>
      <c r="E26" s="84" t="s">
        <v>199</v>
      </c>
      <c r="F26" s="84" t="s">
        <v>200</v>
      </c>
      <c r="G26" s="85" t="s">
        <v>212</v>
      </c>
      <c r="H26" s="75" t="s">
        <v>213</v>
      </c>
      <c r="I26" s="81">
        <f t="shared" si="1"/>
        <v>616451.674</v>
      </c>
      <c r="J26" s="81">
        <f t="shared" si="1"/>
        <v>628127.13500000001</v>
      </c>
    </row>
    <row r="27" spans="1:10" ht="56.25" x14ac:dyDescent="0.25">
      <c r="A27" s="83" t="s">
        <v>198</v>
      </c>
      <c r="B27" s="84" t="s">
        <v>202</v>
      </c>
      <c r="C27" s="84" t="s">
        <v>205</v>
      </c>
      <c r="D27" s="84" t="s">
        <v>198</v>
      </c>
      <c r="E27" s="84" t="s">
        <v>202</v>
      </c>
      <c r="F27" s="84" t="s">
        <v>200</v>
      </c>
      <c r="G27" s="85" t="s">
        <v>212</v>
      </c>
      <c r="H27" s="75" t="s">
        <v>214</v>
      </c>
      <c r="I27" s="81">
        <v>616451.674</v>
      </c>
      <c r="J27" s="81">
        <v>628127.13500000001</v>
      </c>
    </row>
    <row r="28" spans="1:10" ht="18.75" x14ac:dyDescent="0.3">
      <c r="A28" s="35"/>
      <c r="B28" s="35"/>
      <c r="C28" s="35"/>
      <c r="D28" s="35"/>
      <c r="E28" s="35"/>
      <c r="F28" s="35"/>
      <c r="G28" s="35"/>
      <c r="H28" s="36"/>
      <c r="I28" s="37"/>
      <c r="J28" s="14"/>
    </row>
    <row r="29" spans="1:10" ht="18.75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</row>
  </sheetData>
  <mergeCells count="14">
    <mergeCell ref="I15:J15"/>
    <mergeCell ref="A16:G16"/>
    <mergeCell ref="A17:G17"/>
    <mergeCell ref="H6:J6"/>
    <mergeCell ref="H7:J7"/>
    <mergeCell ref="H8:J8"/>
    <mergeCell ref="H9:J9"/>
    <mergeCell ref="A11:I11"/>
    <mergeCell ref="A12:J12"/>
    <mergeCell ref="H1:J1"/>
    <mergeCell ref="H2:J2"/>
    <mergeCell ref="H3:J3"/>
    <mergeCell ref="H4:J4"/>
    <mergeCell ref="H13:I13"/>
  </mergeCells>
  <pageMargins left="0.70866141732283472" right="0.70866141732283472" top="0.74803149606299213" bottom="0.74803149606299213" header="0.31496062992125984" footer="0.31496062992125984"/>
  <pageSetup paperSize="9" scale="68" fitToHeight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workbookViewId="0">
      <selection activeCell="H20" sqref="H20"/>
    </sheetView>
  </sheetViews>
  <sheetFormatPr defaultRowHeight="15.75" x14ac:dyDescent="0.25"/>
  <cols>
    <col min="1" max="1" width="45.42578125" style="40" customWidth="1"/>
    <col min="2" max="2" width="14.140625" style="38" customWidth="1"/>
    <col min="3" max="3" width="19.42578125" style="38" hidden="1" customWidth="1"/>
    <col min="4" max="4" width="16" style="38" customWidth="1"/>
    <col min="5" max="253" width="9.140625" style="38"/>
    <col min="254" max="254" width="38.42578125" style="38" customWidth="1"/>
    <col min="255" max="255" width="14.140625" style="38" customWidth="1"/>
    <col min="256" max="257" width="0" style="38" hidden="1" customWidth="1"/>
    <col min="258" max="258" width="13.140625" style="38" customWidth="1"/>
    <col min="259" max="259" width="24.28515625" style="38" customWidth="1"/>
    <col min="260" max="260" width="16" style="38" customWidth="1"/>
    <col min="261" max="509" width="9.140625" style="38"/>
    <col min="510" max="510" width="38.42578125" style="38" customWidth="1"/>
    <col min="511" max="511" width="14.140625" style="38" customWidth="1"/>
    <col min="512" max="513" width="0" style="38" hidden="1" customWidth="1"/>
    <col min="514" max="514" width="13.140625" style="38" customWidth="1"/>
    <col min="515" max="515" width="24.28515625" style="38" customWidth="1"/>
    <col min="516" max="516" width="16" style="38" customWidth="1"/>
    <col min="517" max="765" width="9.140625" style="38"/>
    <col min="766" max="766" width="38.42578125" style="38" customWidth="1"/>
    <col min="767" max="767" width="14.140625" style="38" customWidth="1"/>
    <col min="768" max="769" width="0" style="38" hidden="1" customWidth="1"/>
    <col min="770" max="770" width="13.140625" style="38" customWidth="1"/>
    <col min="771" max="771" width="24.28515625" style="38" customWidth="1"/>
    <col min="772" max="772" width="16" style="38" customWidth="1"/>
    <col min="773" max="1021" width="9.140625" style="38"/>
    <col min="1022" max="1022" width="38.42578125" style="38" customWidth="1"/>
    <col min="1023" max="1023" width="14.140625" style="38" customWidth="1"/>
    <col min="1024" max="1025" width="0" style="38" hidden="1" customWidth="1"/>
    <col min="1026" max="1026" width="13.140625" style="38" customWidth="1"/>
    <col min="1027" max="1027" width="24.28515625" style="38" customWidth="1"/>
    <col min="1028" max="1028" width="16" style="38" customWidth="1"/>
    <col min="1029" max="1277" width="9.140625" style="38"/>
    <col min="1278" max="1278" width="38.42578125" style="38" customWidth="1"/>
    <col min="1279" max="1279" width="14.140625" style="38" customWidth="1"/>
    <col min="1280" max="1281" width="0" style="38" hidden="1" customWidth="1"/>
    <col min="1282" max="1282" width="13.140625" style="38" customWidth="1"/>
    <col min="1283" max="1283" width="24.28515625" style="38" customWidth="1"/>
    <col min="1284" max="1284" width="16" style="38" customWidth="1"/>
    <col min="1285" max="1533" width="9.140625" style="38"/>
    <col min="1534" max="1534" width="38.42578125" style="38" customWidth="1"/>
    <col min="1535" max="1535" width="14.140625" style="38" customWidth="1"/>
    <col min="1536" max="1537" width="0" style="38" hidden="1" customWidth="1"/>
    <col min="1538" max="1538" width="13.140625" style="38" customWidth="1"/>
    <col min="1539" max="1539" width="24.28515625" style="38" customWidth="1"/>
    <col min="1540" max="1540" width="16" style="38" customWidth="1"/>
    <col min="1541" max="1789" width="9.140625" style="38"/>
    <col min="1790" max="1790" width="38.42578125" style="38" customWidth="1"/>
    <col min="1791" max="1791" width="14.140625" style="38" customWidth="1"/>
    <col min="1792" max="1793" width="0" style="38" hidden="1" customWidth="1"/>
    <col min="1794" max="1794" width="13.140625" style="38" customWidth="1"/>
    <col min="1795" max="1795" width="24.28515625" style="38" customWidth="1"/>
    <col min="1796" max="1796" width="16" style="38" customWidth="1"/>
    <col min="1797" max="2045" width="9.140625" style="38"/>
    <col min="2046" max="2046" width="38.42578125" style="38" customWidth="1"/>
    <col min="2047" max="2047" width="14.140625" style="38" customWidth="1"/>
    <col min="2048" max="2049" width="0" style="38" hidden="1" customWidth="1"/>
    <col min="2050" max="2050" width="13.140625" style="38" customWidth="1"/>
    <col min="2051" max="2051" width="24.28515625" style="38" customWidth="1"/>
    <col min="2052" max="2052" width="16" style="38" customWidth="1"/>
    <col min="2053" max="2301" width="9.140625" style="38"/>
    <col min="2302" max="2302" width="38.42578125" style="38" customWidth="1"/>
    <col min="2303" max="2303" width="14.140625" style="38" customWidth="1"/>
    <col min="2304" max="2305" width="0" style="38" hidden="1" customWidth="1"/>
    <col min="2306" max="2306" width="13.140625" style="38" customWidth="1"/>
    <col min="2307" max="2307" width="24.28515625" style="38" customWidth="1"/>
    <col min="2308" max="2308" width="16" style="38" customWidth="1"/>
    <col min="2309" max="2557" width="9.140625" style="38"/>
    <col min="2558" max="2558" width="38.42578125" style="38" customWidth="1"/>
    <col min="2559" max="2559" width="14.140625" style="38" customWidth="1"/>
    <col min="2560" max="2561" width="0" style="38" hidden="1" customWidth="1"/>
    <col min="2562" max="2562" width="13.140625" style="38" customWidth="1"/>
    <col min="2563" max="2563" width="24.28515625" style="38" customWidth="1"/>
    <col min="2564" max="2564" width="16" style="38" customWidth="1"/>
    <col min="2565" max="2813" width="9.140625" style="38"/>
    <col min="2814" max="2814" width="38.42578125" style="38" customWidth="1"/>
    <col min="2815" max="2815" width="14.140625" style="38" customWidth="1"/>
    <col min="2816" max="2817" width="0" style="38" hidden="1" customWidth="1"/>
    <col min="2818" max="2818" width="13.140625" style="38" customWidth="1"/>
    <col min="2819" max="2819" width="24.28515625" style="38" customWidth="1"/>
    <col min="2820" max="2820" width="16" style="38" customWidth="1"/>
    <col min="2821" max="3069" width="9.140625" style="38"/>
    <col min="3070" max="3070" width="38.42578125" style="38" customWidth="1"/>
    <col min="3071" max="3071" width="14.140625" style="38" customWidth="1"/>
    <col min="3072" max="3073" width="0" style="38" hidden="1" customWidth="1"/>
    <col min="3074" max="3074" width="13.140625" style="38" customWidth="1"/>
    <col min="3075" max="3075" width="24.28515625" style="38" customWidth="1"/>
    <col min="3076" max="3076" width="16" style="38" customWidth="1"/>
    <col min="3077" max="3325" width="9.140625" style="38"/>
    <col min="3326" max="3326" width="38.42578125" style="38" customWidth="1"/>
    <col min="3327" max="3327" width="14.140625" style="38" customWidth="1"/>
    <col min="3328" max="3329" width="0" style="38" hidden="1" customWidth="1"/>
    <col min="3330" max="3330" width="13.140625" style="38" customWidth="1"/>
    <col min="3331" max="3331" width="24.28515625" style="38" customWidth="1"/>
    <col min="3332" max="3332" width="16" style="38" customWidth="1"/>
    <col min="3333" max="3581" width="9.140625" style="38"/>
    <col min="3582" max="3582" width="38.42578125" style="38" customWidth="1"/>
    <col min="3583" max="3583" width="14.140625" style="38" customWidth="1"/>
    <col min="3584" max="3585" width="0" style="38" hidden="1" customWidth="1"/>
    <col min="3586" max="3586" width="13.140625" style="38" customWidth="1"/>
    <col min="3587" max="3587" width="24.28515625" style="38" customWidth="1"/>
    <col min="3588" max="3588" width="16" style="38" customWidth="1"/>
    <col min="3589" max="3837" width="9.140625" style="38"/>
    <col min="3838" max="3838" width="38.42578125" style="38" customWidth="1"/>
    <col min="3839" max="3839" width="14.140625" style="38" customWidth="1"/>
    <col min="3840" max="3841" width="0" style="38" hidden="1" customWidth="1"/>
    <col min="3842" max="3842" width="13.140625" style="38" customWidth="1"/>
    <col min="3843" max="3843" width="24.28515625" style="38" customWidth="1"/>
    <col min="3844" max="3844" width="16" style="38" customWidth="1"/>
    <col min="3845" max="4093" width="9.140625" style="38"/>
    <col min="4094" max="4094" width="38.42578125" style="38" customWidth="1"/>
    <col min="4095" max="4095" width="14.140625" style="38" customWidth="1"/>
    <col min="4096" max="4097" width="0" style="38" hidden="1" customWidth="1"/>
    <col min="4098" max="4098" width="13.140625" style="38" customWidth="1"/>
    <col min="4099" max="4099" width="24.28515625" style="38" customWidth="1"/>
    <col min="4100" max="4100" width="16" style="38" customWidth="1"/>
    <col min="4101" max="4349" width="9.140625" style="38"/>
    <col min="4350" max="4350" width="38.42578125" style="38" customWidth="1"/>
    <col min="4351" max="4351" width="14.140625" style="38" customWidth="1"/>
    <col min="4352" max="4353" width="0" style="38" hidden="1" customWidth="1"/>
    <col min="4354" max="4354" width="13.140625" style="38" customWidth="1"/>
    <col min="4355" max="4355" width="24.28515625" style="38" customWidth="1"/>
    <col min="4356" max="4356" width="16" style="38" customWidth="1"/>
    <col min="4357" max="4605" width="9.140625" style="38"/>
    <col min="4606" max="4606" width="38.42578125" style="38" customWidth="1"/>
    <col min="4607" max="4607" width="14.140625" style="38" customWidth="1"/>
    <col min="4608" max="4609" width="0" style="38" hidden="1" customWidth="1"/>
    <col min="4610" max="4610" width="13.140625" style="38" customWidth="1"/>
    <col min="4611" max="4611" width="24.28515625" style="38" customWidth="1"/>
    <col min="4612" max="4612" width="16" style="38" customWidth="1"/>
    <col min="4613" max="4861" width="9.140625" style="38"/>
    <col min="4862" max="4862" width="38.42578125" style="38" customWidth="1"/>
    <col min="4863" max="4863" width="14.140625" style="38" customWidth="1"/>
    <col min="4864" max="4865" width="0" style="38" hidden="1" customWidth="1"/>
    <col min="4866" max="4866" width="13.140625" style="38" customWidth="1"/>
    <col min="4867" max="4867" width="24.28515625" style="38" customWidth="1"/>
    <col min="4868" max="4868" width="16" style="38" customWidth="1"/>
    <col min="4869" max="5117" width="9.140625" style="38"/>
    <col min="5118" max="5118" width="38.42578125" style="38" customWidth="1"/>
    <col min="5119" max="5119" width="14.140625" style="38" customWidth="1"/>
    <col min="5120" max="5121" width="0" style="38" hidden="1" customWidth="1"/>
    <col min="5122" max="5122" width="13.140625" style="38" customWidth="1"/>
    <col min="5123" max="5123" width="24.28515625" style="38" customWidth="1"/>
    <col min="5124" max="5124" width="16" style="38" customWidth="1"/>
    <col min="5125" max="5373" width="9.140625" style="38"/>
    <col min="5374" max="5374" width="38.42578125" style="38" customWidth="1"/>
    <col min="5375" max="5375" width="14.140625" style="38" customWidth="1"/>
    <col min="5376" max="5377" width="0" style="38" hidden="1" customWidth="1"/>
    <col min="5378" max="5378" width="13.140625" style="38" customWidth="1"/>
    <col min="5379" max="5379" width="24.28515625" style="38" customWidth="1"/>
    <col min="5380" max="5380" width="16" style="38" customWidth="1"/>
    <col min="5381" max="5629" width="9.140625" style="38"/>
    <col min="5630" max="5630" width="38.42578125" style="38" customWidth="1"/>
    <col min="5631" max="5631" width="14.140625" style="38" customWidth="1"/>
    <col min="5632" max="5633" width="0" style="38" hidden="1" customWidth="1"/>
    <col min="5634" max="5634" width="13.140625" style="38" customWidth="1"/>
    <col min="5635" max="5635" width="24.28515625" style="38" customWidth="1"/>
    <col min="5636" max="5636" width="16" style="38" customWidth="1"/>
    <col min="5637" max="5885" width="9.140625" style="38"/>
    <col min="5886" max="5886" width="38.42578125" style="38" customWidth="1"/>
    <col min="5887" max="5887" width="14.140625" style="38" customWidth="1"/>
    <col min="5888" max="5889" width="0" style="38" hidden="1" customWidth="1"/>
    <col min="5890" max="5890" width="13.140625" style="38" customWidth="1"/>
    <col min="5891" max="5891" width="24.28515625" style="38" customWidth="1"/>
    <col min="5892" max="5892" width="16" style="38" customWidth="1"/>
    <col min="5893" max="6141" width="9.140625" style="38"/>
    <col min="6142" max="6142" width="38.42578125" style="38" customWidth="1"/>
    <col min="6143" max="6143" width="14.140625" style="38" customWidth="1"/>
    <col min="6144" max="6145" width="0" style="38" hidden="1" customWidth="1"/>
    <col min="6146" max="6146" width="13.140625" style="38" customWidth="1"/>
    <col min="6147" max="6147" width="24.28515625" style="38" customWidth="1"/>
    <col min="6148" max="6148" width="16" style="38" customWidth="1"/>
    <col min="6149" max="6397" width="9.140625" style="38"/>
    <col min="6398" max="6398" width="38.42578125" style="38" customWidth="1"/>
    <col min="6399" max="6399" width="14.140625" style="38" customWidth="1"/>
    <col min="6400" max="6401" width="0" style="38" hidden="1" customWidth="1"/>
    <col min="6402" max="6402" width="13.140625" style="38" customWidth="1"/>
    <col min="6403" max="6403" width="24.28515625" style="38" customWidth="1"/>
    <col min="6404" max="6404" width="16" style="38" customWidth="1"/>
    <col min="6405" max="6653" width="9.140625" style="38"/>
    <col min="6654" max="6654" width="38.42578125" style="38" customWidth="1"/>
    <col min="6655" max="6655" width="14.140625" style="38" customWidth="1"/>
    <col min="6656" max="6657" width="0" style="38" hidden="1" customWidth="1"/>
    <col min="6658" max="6658" width="13.140625" style="38" customWidth="1"/>
    <col min="6659" max="6659" width="24.28515625" style="38" customWidth="1"/>
    <col min="6660" max="6660" width="16" style="38" customWidth="1"/>
    <col min="6661" max="6909" width="9.140625" style="38"/>
    <col min="6910" max="6910" width="38.42578125" style="38" customWidth="1"/>
    <col min="6911" max="6911" width="14.140625" style="38" customWidth="1"/>
    <col min="6912" max="6913" width="0" style="38" hidden="1" customWidth="1"/>
    <col min="6914" max="6914" width="13.140625" style="38" customWidth="1"/>
    <col min="6915" max="6915" width="24.28515625" style="38" customWidth="1"/>
    <col min="6916" max="6916" width="16" style="38" customWidth="1"/>
    <col min="6917" max="7165" width="9.140625" style="38"/>
    <col min="7166" max="7166" width="38.42578125" style="38" customWidth="1"/>
    <col min="7167" max="7167" width="14.140625" style="38" customWidth="1"/>
    <col min="7168" max="7169" width="0" style="38" hidden="1" customWidth="1"/>
    <col min="7170" max="7170" width="13.140625" style="38" customWidth="1"/>
    <col min="7171" max="7171" width="24.28515625" style="38" customWidth="1"/>
    <col min="7172" max="7172" width="16" style="38" customWidth="1"/>
    <col min="7173" max="7421" width="9.140625" style="38"/>
    <col min="7422" max="7422" width="38.42578125" style="38" customWidth="1"/>
    <col min="7423" max="7423" width="14.140625" style="38" customWidth="1"/>
    <col min="7424" max="7425" width="0" style="38" hidden="1" customWidth="1"/>
    <col min="7426" max="7426" width="13.140625" style="38" customWidth="1"/>
    <col min="7427" max="7427" width="24.28515625" style="38" customWidth="1"/>
    <col min="7428" max="7428" width="16" style="38" customWidth="1"/>
    <col min="7429" max="7677" width="9.140625" style="38"/>
    <col min="7678" max="7678" width="38.42578125" style="38" customWidth="1"/>
    <col min="7679" max="7679" width="14.140625" style="38" customWidth="1"/>
    <col min="7680" max="7681" width="0" style="38" hidden="1" customWidth="1"/>
    <col min="7682" max="7682" width="13.140625" style="38" customWidth="1"/>
    <col min="7683" max="7683" width="24.28515625" style="38" customWidth="1"/>
    <col min="7684" max="7684" width="16" style="38" customWidth="1"/>
    <col min="7685" max="7933" width="9.140625" style="38"/>
    <col min="7934" max="7934" width="38.42578125" style="38" customWidth="1"/>
    <col min="7935" max="7935" width="14.140625" style="38" customWidth="1"/>
    <col min="7936" max="7937" width="0" style="38" hidden="1" customWidth="1"/>
    <col min="7938" max="7938" width="13.140625" style="38" customWidth="1"/>
    <col min="7939" max="7939" width="24.28515625" style="38" customWidth="1"/>
    <col min="7940" max="7940" width="16" style="38" customWidth="1"/>
    <col min="7941" max="8189" width="9.140625" style="38"/>
    <col min="8190" max="8190" width="38.42578125" style="38" customWidth="1"/>
    <col min="8191" max="8191" width="14.140625" style="38" customWidth="1"/>
    <col min="8192" max="8193" width="0" style="38" hidden="1" customWidth="1"/>
    <col min="8194" max="8194" width="13.140625" style="38" customWidth="1"/>
    <col min="8195" max="8195" width="24.28515625" style="38" customWidth="1"/>
    <col min="8196" max="8196" width="16" style="38" customWidth="1"/>
    <col min="8197" max="8445" width="9.140625" style="38"/>
    <col min="8446" max="8446" width="38.42578125" style="38" customWidth="1"/>
    <col min="8447" max="8447" width="14.140625" style="38" customWidth="1"/>
    <col min="8448" max="8449" width="0" style="38" hidden="1" customWidth="1"/>
    <col min="8450" max="8450" width="13.140625" style="38" customWidth="1"/>
    <col min="8451" max="8451" width="24.28515625" style="38" customWidth="1"/>
    <col min="8452" max="8452" width="16" style="38" customWidth="1"/>
    <col min="8453" max="8701" width="9.140625" style="38"/>
    <col min="8702" max="8702" width="38.42578125" style="38" customWidth="1"/>
    <col min="8703" max="8703" width="14.140625" style="38" customWidth="1"/>
    <col min="8704" max="8705" width="0" style="38" hidden="1" customWidth="1"/>
    <col min="8706" max="8706" width="13.140625" style="38" customWidth="1"/>
    <col min="8707" max="8707" width="24.28515625" style="38" customWidth="1"/>
    <col min="8708" max="8708" width="16" style="38" customWidth="1"/>
    <col min="8709" max="8957" width="9.140625" style="38"/>
    <col min="8958" max="8958" width="38.42578125" style="38" customWidth="1"/>
    <col min="8959" max="8959" width="14.140625" style="38" customWidth="1"/>
    <col min="8960" max="8961" width="0" style="38" hidden="1" customWidth="1"/>
    <col min="8962" max="8962" width="13.140625" style="38" customWidth="1"/>
    <col min="8963" max="8963" width="24.28515625" style="38" customWidth="1"/>
    <col min="8964" max="8964" width="16" style="38" customWidth="1"/>
    <col min="8965" max="9213" width="9.140625" style="38"/>
    <col min="9214" max="9214" width="38.42578125" style="38" customWidth="1"/>
    <col min="9215" max="9215" width="14.140625" style="38" customWidth="1"/>
    <col min="9216" max="9217" width="0" style="38" hidden="1" customWidth="1"/>
    <col min="9218" max="9218" width="13.140625" style="38" customWidth="1"/>
    <col min="9219" max="9219" width="24.28515625" style="38" customWidth="1"/>
    <col min="9220" max="9220" width="16" style="38" customWidth="1"/>
    <col min="9221" max="9469" width="9.140625" style="38"/>
    <col min="9470" max="9470" width="38.42578125" style="38" customWidth="1"/>
    <col min="9471" max="9471" width="14.140625" style="38" customWidth="1"/>
    <col min="9472" max="9473" width="0" style="38" hidden="1" customWidth="1"/>
    <col min="9474" max="9474" width="13.140625" style="38" customWidth="1"/>
    <col min="9475" max="9475" width="24.28515625" style="38" customWidth="1"/>
    <col min="9476" max="9476" width="16" style="38" customWidth="1"/>
    <col min="9477" max="9725" width="9.140625" style="38"/>
    <col min="9726" max="9726" width="38.42578125" style="38" customWidth="1"/>
    <col min="9727" max="9727" width="14.140625" style="38" customWidth="1"/>
    <col min="9728" max="9729" width="0" style="38" hidden="1" customWidth="1"/>
    <col min="9730" max="9730" width="13.140625" style="38" customWidth="1"/>
    <col min="9731" max="9731" width="24.28515625" style="38" customWidth="1"/>
    <col min="9732" max="9732" width="16" style="38" customWidth="1"/>
    <col min="9733" max="9981" width="9.140625" style="38"/>
    <col min="9982" max="9982" width="38.42578125" style="38" customWidth="1"/>
    <col min="9983" max="9983" width="14.140625" style="38" customWidth="1"/>
    <col min="9984" max="9985" width="0" style="38" hidden="1" customWidth="1"/>
    <col min="9986" max="9986" width="13.140625" style="38" customWidth="1"/>
    <col min="9987" max="9987" width="24.28515625" style="38" customWidth="1"/>
    <col min="9988" max="9988" width="16" style="38" customWidth="1"/>
    <col min="9989" max="10237" width="9.140625" style="38"/>
    <col min="10238" max="10238" width="38.42578125" style="38" customWidth="1"/>
    <col min="10239" max="10239" width="14.140625" style="38" customWidth="1"/>
    <col min="10240" max="10241" width="0" style="38" hidden="1" customWidth="1"/>
    <col min="10242" max="10242" width="13.140625" style="38" customWidth="1"/>
    <col min="10243" max="10243" width="24.28515625" style="38" customWidth="1"/>
    <col min="10244" max="10244" width="16" style="38" customWidth="1"/>
    <col min="10245" max="10493" width="9.140625" style="38"/>
    <col min="10494" max="10494" width="38.42578125" style="38" customWidth="1"/>
    <col min="10495" max="10495" width="14.140625" style="38" customWidth="1"/>
    <col min="10496" max="10497" width="0" style="38" hidden="1" customWidth="1"/>
    <col min="10498" max="10498" width="13.140625" style="38" customWidth="1"/>
    <col min="10499" max="10499" width="24.28515625" style="38" customWidth="1"/>
    <col min="10500" max="10500" width="16" style="38" customWidth="1"/>
    <col min="10501" max="10749" width="9.140625" style="38"/>
    <col min="10750" max="10750" width="38.42578125" style="38" customWidth="1"/>
    <col min="10751" max="10751" width="14.140625" style="38" customWidth="1"/>
    <col min="10752" max="10753" width="0" style="38" hidden="1" customWidth="1"/>
    <col min="10754" max="10754" width="13.140625" style="38" customWidth="1"/>
    <col min="10755" max="10755" width="24.28515625" style="38" customWidth="1"/>
    <col min="10756" max="10756" width="16" style="38" customWidth="1"/>
    <col min="10757" max="11005" width="9.140625" style="38"/>
    <col min="11006" max="11006" width="38.42578125" style="38" customWidth="1"/>
    <col min="11007" max="11007" width="14.140625" style="38" customWidth="1"/>
    <col min="11008" max="11009" width="0" style="38" hidden="1" customWidth="1"/>
    <col min="11010" max="11010" width="13.140625" style="38" customWidth="1"/>
    <col min="11011" max="11011" width="24.28515625" style="38" customWidth="1"/>
    <col min="11012" max="11012" width="16" style="38" customWidth="1"/>
    <col min="11013" max="11261" width="9.140625" style="38"/>
    <col min="11262" max="11262" width="38.42578125" style="38" customWidth="1"/>
    <col min="11263" max="11263" width="14.140625" style="38" customWidth="1"/>
    <col min="11264" max="11265" width="0" style="38" hidden="1" customWidth="1"/>
    <col min="11266" max="11266" width="13.140625" style="38" customWidth="1"/>
    <col min="11267" max="11267" width="24.28515625" style="38" customWidth="1"/>
    <col min="11268" max="11268" width="16" style="38" customWidth="1"/>
    <col min="11269" max="11517" width="9.140625" style="38"/>
    <col min="11518" max="11518" width="38.42578125" style="38" customWidth="1"/>
    <col min="11519" max="11519" width="14.140625" style="38" customWidth="1"/>
    <col min="11520" max="11521" width="0" style="38" hidden="1" customWidth="1"/>
    <col min="11522" max="11522" width="13.140625" style="38" customWidth="1"/>
    <col min="11523" max="11523" width="24.28515625" style="38" customWidth="1"/>
    <col min="11524" max="11524" width="16" style="38" customWidth="1"/>
    <col min="11525" max="11773" width="9.140625" style="38"/>
    <col min="11774" max="11774" width="38.42578125" style="38" customWidth="1"/>
    <col min="11775" max="11775" width="14.140625" style="38" customWidth="1"/>
    <col min="11776" max="11777" width="0" style="38" hidden="1" customWidth="1"/>
    <col min="11778" max="11778" width="13.140625" style="38" customWidth="1"/>
    <col min="11779" max="11779" width="24.28515625" style="38" customWidth="1"/>
    <col min="11780" max="11780" width="16" style="38" customWidth="1"/>
    <col min="11781" max="12029" width="9.140625" style="38"/>
    <col min="12030" max="12030" width="38.42578125" style="38" customWidth="1"/>
    <col min="12031" max="12031" width="14.140625" style="38" customWidth="1"/>
    <col min="12032" max="12033" width="0" style="38" hidden="1" customWidth="1"/>
    <col min="12034" max="12034" width="13.140625" style="38" customWidth="1"/>
    <col min="12035" max="12035" width="24.28515625" style="38" customWidth="1"/>
    <col min="12036" max="12036" width="16" style="38" customWidth="1"/>
    <col min="12037" max="12285" width="9.140625" style="38"/>
    <col min="12286" max="12286" width="38.42578125" style="38" customWidth="1"/>
    <col min="12287" max="12287" width="14.140625" style="38" customWidth="1"/>
    <col min="12288" max="12289" width="0" style="38" hidden="1" customWidth="1"/>
    <col min="12290" max="12290" width="13.140625" style="38" customWidth="1"/>
    <col min="12291" max="12291" width="24.28515625" style="38" customWidth="1"/>
    <col min="12292" max="12292" width="16" style="38" customWidth="1"/>
    <col min="12293" max="12541" width="9.140625" style="38"/>
    <col min="12542" max="12542" width="38.42578125" style="38" customWidth="1"/>
    <col min="12543" max="12543" width="14.140625" style="38" customWidth="1"/>
    <col min="12544" max="12545" width="0" style="38" hidden="1" customWidth="1"/>
    <col min="12546" max="12546" width="13.140625" style="38" customWidth="1"/>
    <col min="12547" max="12547" width="24.28515625" style="38" customWidth="1"/>
    <col min="12548" max="12548" width="16" style="38" customWidth="1"/>
    <col min="12549" max="12797" width="9.140625" style="38"/>
    <col min="12798" max="12798" width="38.42578125" style="38" customWidth="1"/>
    <col min="12799" max="12799" width="14.140625" style="38" customWidth="1"/>
    <col min="12800" max="12801" width="0" style="38" hidden="1" customWidth="1"/>
    <col min="12802" max="12802" width="13.140625" style="38" customWidth="1"/>
    <col min="12803" max="12803" width="24.28515625" style="38" customWidth="1"/>
    <col min="12804" max="12804" width="16" style="38" customWidth="1"/>
    <col min="12805" max="13053" width="9.140625" style="38"/>
    <col min="13054" max="13054" width="38.42578125" style="38" customWidth="1"/>
    <col min="13055" max="13055" width="14.140625" style="38" customWidth="1"/>
    <col min="13056" max="13057" width="0" style="38" hidden="1" customWidth="1"/>
    <col min="13058" max="13058" width="13.140625" style="38" customWidth="1"/>
    <col min="13059" max="13059" width="24.28515625" style="38" customWidth="1"/>
    <col min="13060" max="13060" width="16" style="38" customWidth="1"/>
    <col min="13061" max="13309" width="9.140625" style="38"/>
    <col min="13310" max="13310" width="38.42578125" style="38" customWidth="1"/>
    <col min="13311" max="13311" width="14.140625" style="38" customWidth="1"/>
    <col min="13312" max="13313" width="0" style="38" hidden="1" customWidth="1"/>
    <col min="13314" max="13314" width="13.140625" style="38" customWidth="1"/>
    <col min="13315" max="13315" width="24.28515625" style="38" customWidth="1"/>
    <col min="13316" max="13316" width="16" style="38" customWidth="1"/>
    <col min="13317" max="13565" width="9.140625" style="38"/>
    <col min="13566" max="13566" width="38.42578125" style="38" customWidth="1"/>
    <col min="13567" max="13567" width="14.140625" style="38" customWidth="1"/>
    <col min="13568" max="13569" width="0" style="38" hidden="1" customWidth="1"/>
    <col min="13570" max="13570" width="13.140625" style="38" customWidth="1"/>
    <col min="13571" max="13571" width="24.28515625" style="38" customWidth="1"/>
    <col min="13572" max="13572" width="16" style="38" customWidth="1"/>
    <col min="13573" max="13821" width="9.140625" style="38"/>
    <col min="13822" max="13822" width="38.42578125" style="38" customWidth="1"/>
    <col min="13823" max="13823" width="14.140625" style="38" customWidth="1"/>
    <col min="13824" max="13825" width="0" style="38" hidden="1" customWidth="1"/>
    <col min="13826" max="13826" width="13.140625" style="38" customWidth="1"/>
    <col min="13827" max="13827" width="24.28515625" style="38" customWidth="1"/>
    <col min="13828" max="13828" width="16" style="38" customWidth="1"/>
    <col min="13829" max="14077" width="9.140625" style="38"/>
    <col min="14078" max="14078" width="38.42578125" style="38" customWidth="1"/>
    <col min="14079" max="14079" width="14.140625" style="38" customWidth="1"/>
    <col min="14080" max="14081" width="0" style="38" hidden="1" customWidth="1"/>
    <col min="14082" max="14082" width="13.140625" style="38" customWidth="1"/>
    <col min="14083" max="14083" width="24.28515625" style="38" customWidth="1"/>
    <col min="14084" max="14084" width="16" style="38" customWidth="1"/>
    <col min="14085" max="14333" width="9.140625" style="38"/>
    <col min="14334" max="14334" width="38.42578125" style="38" customWidth="1"/>
    <col min="14335" max="14335" width="14.140625" style="38" customWidth="1"/>
    <col min="14336" max="14337" width="0" style="38" hidden="1" customWidth="1"/>
    <col min="14338" max="14338" width="13.140625" style="38" customWidth="1"/>
    <col min="14339" max="14339" width="24.28515625" style="38" customWidth="1"/>
    <col min="14340" max="14340" width="16" style="38" customWidth="1"/>
    <col min="14341" max="14589" width="9.140625" style="38"/>
    <col min="14590" max="14590" width="38.42578125" style="38" customWidth="1"/>
    <col min="14591" max="14591" width="14.140625" style="38" customWidth="1"/>
    <col min="14592" max="14593" width="0" style="38" hidden="1" customWidth="1"/>
    <col min="14594" max="14594" width="13.140625" style="38" customWidth="1"/>
    <col min="14595" max="14595" width="24.28515625" style="38" customWidth="1"/>
    <col min="14596" max="14596" width="16" style="38" customWidth="1"/>
    <col min="14597" max="14845" width="9.140625" style="38"/>
    <col min="14846" max="14846" width="38.42578125" style="38" customWidth="1"/>
    <col min="14847" max="14847" width="14.140625" style="38" customWidth="1"/>
    <col min="14848" max="14849" width="0" style="38" hidden="1" customWidth="1"/>
    <col min="14850" max="14850" width="13.140625" style="38" customWidth="1"/>
    <col min="14851" max="14851" width="24.28515625" style="38" customWidth="1"/>
    <col min="14852" max="14852" width="16" style="38" customWidth="1"/>
    <col min="14853" max="15101" width="9.140625" style="38"/>
    <col min="15102" max="15102" width="38.42578125" style="38" customWidth="1"/>
    <col min="15103" max="15103" width="14.140625" style="38" customWidth="1"/>
    <col min="15104" max="15105" width="0" style="38" hidden="1" customWidth="1"/>
    <col min="15106" max="15106" width="13.140625" style="38" customWidth="1"/>
    <col min="15107" max="15107" width="24.28515625" style="38" customWidth="1"/>
    <col min="15108" max="15108" width="16" style="38" customWidth="1"/>
    <col min="15109" max="15357" width="9.140625" style="38"/>
    <col min="15358" max="15358" width="38.42578125" style="38" customWidth="1"/>
    <col min="15359" max="15359" width="14.140625" style="38" customWidth="1"/>
    <col min="15360" max="15361" width="0" style="38" hidden="1" customWidth="1"/>
    <col min="15362" max="15362" width="13.140625" style="38" customWidth="1"/>
    <col min="15363" max="15363" width="24.28515625" style="38" customWidth="1"/>
    <col min="15364" max="15364" width="16" style="38" customWidth="1"/>
    <col min="15365" max="15613" width="9.140625" style="38"/>
    <col min="15614" max="15614" width="38.42578125" style="38" customWidth="1"/>
    <col min="15615" max="15615" width="14.140625" style="38" customWidth="1"/>
    <col min="15616" max="15617" width="0" style="38" hidden="1" customWidth="1"/>
    <col min="15618" max="15618" width="13.140625" style="38" customWidth="1"/>
    <col min="15619" max="15619" width="24.28515625" style="38" customWidth="1"/>
    <col min="15620" max="15620" width="16" style="38" customWidth="1"/>
    <col min="15621" max="15869" width="9.140625" style="38"/>
    <col min="15870" max="15870" width="38.42578125" style="38" customWidth="1"/>
    <col min="15871" max="15871" width="14.140625" style="38" customWidth="1"/>
    <col min="15872" max="15873" width="0" style="38" hidden="1" customWidth="1"/>
    <col min="15874" max="15874" width="13.140625" style="38" customWidth="1"/>
    <col min="15875" max="15875" width="24.28515625" style="38" customWidth="1"/>
    <col min="15876" max="15876" width="16" style="38" customWidth="1"/>
    <col min="15877" max="16125" width="9.140625" style="38"/>
    <col min="16126" max="16126" width="38.42578125" style="38" customWidth="1"/>
    <col min="16127" max="16127" width="14.140625" style="38" customWidth="1"/>
    <col min="16128" max="16129" width="0" style="38" hidden="1" customWidth="1"/>
    <col min="16130" max="16130" width="13.140625" style="38" customWidth="1"/>
    <col min="16131" max="16131" width="24.28515625" style="38" customWidth="1"/>
    <col min="16132" max="16132" width="16" style="38" customWidth="1"/>
    <col min="16133" max="16384" width="9.140625" style="38"/>
  </cols>
  <sheetData>
    <row r="1" spans="1:3" ht="18.75" x14ac:dyDescent="0.3">
      <c r="A1" s="201" t="s">
        <v>565</v>
      </c>
      <c r="B1" s="202"/>
      <c r="C1" s="202"/>
    </row>
    <row r="2" spans="1:3" ht="18.75" x14ac:dyDescent="0.3">
      <c r="A2" s="201" t="s">
        <v>232</v>
      </c>
      <c r="B2" s="202"/>
      <c r="C2" s="202"/>
    </row>
    <row r="3" spans="1:3" ht="18.75" customHeight="1" x14ac:dyDescent="0.3">
      <c r="A3" s="201" t="s">
        <v>5</v>
      </c>
      <c r="B3" s="202"/>
      <c r="C3" s="202"/>
    </row>
    <row r="4" spans="1:3" ht="18.75" customHeight="1" x14ac:dyDescent="0.3">
      <c r="A4" s="203" t="s">
        <v>790</v>
      </c>
      <c r="B4" s="203"/>
      <c r="C4" s="203"/>
    </row>
    <row r="7" spans="1:3" ht="18.75" x14ac:dyDescent="0.3">
      <c r="A7" s="201" t="s">
        <v>243</v>
      </c>
      <c r="B7" s="202"/>
      <c r="C7" s="202"/>
    </row>
    <row r="8" spans="1:3" ht="18.75" x14ac:dyDescent="0.3">
      <c r="A8" s="201" t="s">
        <v>232</v>
      </c>
      <c r="B8" s="202"/>
      <c r="C8" s="202"/>
    </row>
    <row r="9" spans="1:3" ht="18.75" x14ac:dyDescent="0.3">
      <c r="A9" s="201" t="s">
        <v>5</v>
      </c>
      <c r="B9" s="202"/>
      <c r="C9" s="202"/>
    </row>
    <row r="10" spans="1:3" ht="18.75" customHeight="1" x14ac:dyDescent="0.3">
      <c r="A10" s="203" t="s">
        <v>791</v>
      </c>
      <c r="B10" s="203"/>
      <c r="C10" s="203"/>
    </row>
    <row r="11" spans="1:3" ht="18.75" x14ac:dyDescent="0.3">
      <c r="A11" s="46"/>
      <c r="B11" s="49"/>
      <c r="C11" s="49"/>
    </row>
    <row r="12" spans="1:3" ht="15.75" customHeight="1" x14ac:dyDescent="0.3">
      <c r="A12" s="96"/>
      <c r="B12" s="165" t="s">
        <v>555</v>
      </c>
      <c r="C12" s="165"/>
    </row>
    <row r="13" spans="1:3" ht="15.75" customHeight="1" x14ac:dyDescent="0.3">
      <c r="A13" s="96"/>
      <c r="B13" s="96"/>
      <c r="C13" s="122"/>
    </row>
    <row r="14" spans="1:3" ht="18.75" x14ac:dyDescent="0.3">
      <c r="A14" s="96"/>
      <c r="B14" s="49"/>
      <c r="C14" s="49"/>
    </row>
    <row r="15" spans="1:3" ht="24.75" customHeight="1" x14ac:dyDescent="0.3">
      <c r="A15" s="204" t="s">
        <v>556</v>
      </c>
      <c r="B15" s="204"/>
      <c r="C15" s="204"/>
    </row>
    <row r="16" spans="1:3" ht="51.75" customHeight="1" x14ac:dyDescent="0.25">
      <c r="A16" s="199" t="s">
        <v>557</v>
      </c>
      <c r="B16" s="199"/>
      <c r="C16" s="199"/>
    </row>
    <row r="17" spans="1:5" ht="7.5" hidden="1" customHeight="1" x14ac:dyDescent="0.25">
      <c r="A17" s="200"/>
      <c r="B17" s="200"/>
      <c r="C17" s="200"/>
    </row>
    <row r="18" spans="1:5" ht="15.75" customHeight="1" x14ac:dyDescent="0.3">
      <c r="A18" s="50"/>
      <c r="B18" s="49"/>
      <c r="C18" s="49"/>
    </row>
    <row r="19" spans="1:5" ht="84" customHeight="1" x14ac:dyDescent="0.25">
      <c r="A19" s="51" t="s">
        <v>233</v>
      </c>
      <c r="B19" s="51" t="s">
        <v>247</v>
      </c>
      <c r="C19" s="52" t="s">
        <v>248</v>
      </c>
      <c r="D19" s="53"/>
      <c r="E19" s="48"/>
    </row>
    <row r="20" spans="1:5" ht="18.75" customHeight="1" x14ac:dyDescent="0.3">
      <c r="A20" s="54" t="s">
        <v>234</v>
      </c>
      <c r="B20" s="55">
        <f>SUM(B22:C29)</f>
        <v>24650.14</v>
      </c>
      <c r="C20" s="55">
        <f>SUM(C29:C29)</f>
        <v>0</v>
      </c>
      <c r="E20" s="48"/>
    </row>
    <row r="21" spans="1:5" ht="15" customHeight="1" x14ac:dyDescent="0.3">
      <c r="A21" s="58"/>
      <c r="B21" s="59"/>
      <c r="C21" s="60"/>
    </row>
    <row r="22" spans="1:5" ht="16.5" customHeight="1" x14ac:dyDescent="0.3">
      <c r="A22" s="58" t="s">
        <v>235</v>
      </c>
      <c r="B22" s="59">
        <v>14000</v>
      </c>
      <c r="C22" s="60"/>
    </row>
    <row r="23" spans="1:5" ht="18.75" customHeight="1" x14ac:dyDescent="0.3">
      <c r="A23" s="58" t="s">
        <v>241</v>
      </c>
      <c r="B23" s="59">
        <v>2526</v>
      </c>
      <c r="C23" s="60"/>
    </row>
    <row r="24" spans="1:5" ht="18.75" customHeight="1" x14ac:dyDescent="0.3">
      <c r="A24" s="58" t="s">
        <v>239</v>
      </c>
      <c r="B24" s="59">
        <v>1135</v>
      </c>
      <c r="C24" s="60"/>
    </row>
    <row r="25" spans="1:5" ht="18.75" customHeight="1" x14ac:dyDescent="0.3">
      <c r="A25" s="58" t="s">
        <v>252</v>
      </c>
      <c r="B25" s="59">
        <f>169.14+1207</f>
        <v>1376.1399999999999</v>
      </c>
      <c r="C25" s="60"/>
    </row>
    <row r="26" spans="1:5" ht="18.75" customHeight="1" x14ac:dyDescent="0.3">
      <c r="A26" s="58" t="s">
        <v>237</v>
      </c>
      <c r="B26" s="59">
        <v>1978</v>
      </c>
      <c r="C26" s="60"/>
    </row>
    <row r="27" spans="1:5" ht="18.75" customHeight="1" x14ac:dyDescent="0.3">
      <c r="A27" s="58" t="s">
        <v>253</v>
      </c>
      <c r="B27" s="59">
        <v>2357</v>
      </c>
      <c r="C27" s="60"/>
    </row>
    <row r="28" spans="1:5" ht="18.75" x14ac:dyDescent="0.3">
      <c r="A28" s="58" t="s">
        <v>240</v>
      </c>
      <c r="B28" s="59">
        <v>150</v>
      </c>
      <c r="C28" s="60"/>
    </row>
    <row r="29" spans="1:5" ht="18.75" x14ac:dyDescent="0.3">
      <c r="A29" s="63" t="s">
        <v>238</v>
      </c>
      <c r="B29" s="64">
        <v>1128</v>
      </c>
      <c r="C29" s="64"/>
      <c r="D29" s="66"/>
    </row>
    <row r="30" spans="1:5" ht="18.75" x14ac:dyDescent="0.3">
      <c r="A30" s="47"/>
      <c r="B30" s="49"/>
      <c r="C30" s="49"/>
    </row>
    <row r="31" spans="1:5" ht="18.75" x14ac:dyDescent="0.3">
      <c r="A31" s="47"/>
      <c r="B31" s="49"/>
      <c r="C31" s="49"/>
    </row>
    <row r="32" spans="1:5" x14ac:dyDescent="0.25">
      <c r="A32" s="44"/>
    </row>
    <row r="33" spans="1:1" x14ac:dyDescent="0.25">
      <c r="A33" s="43"/>
    </row>
    <row r="34" spans="1:1" x14ac:dyDescent="0.25">
      <c r="A34" s="43"/>
    </row>
    <row r="35" spans="1:1" x14ac:dyDescent="0.25">
      <c r="A35" s="43"/>
    </row>
    <row r="36" spans="1:1" x14ac:dyDescent="0.25">
      <c r="A36" s="43"/>
    </row>
    <row r="37" spans="1:1" x14ac:dyDescent="0.25">
      <c r="A37" s="43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4"/>
    </row>
    <row r="42" spans="1:1" x14ac:dyDescent="0.25">
      <c r="A42" s="44"/>
    </row>
    <row r="43" spans="1:1" x14ac:dyDescent="0.25">
      <c r="A43" s="43"/>
    </row>
    <row r="44" spans="1:1" x14ac:dyDescent="0.25">
      <c r="A44" s="43"/>
    </row>
    <row r="45" spans="1:1" x14ac:dyDescent="0.25">
      <c r="A45" s="44"/>
    </row>
    <row r="46" spans="1:1" x14ac:dyDescent="0.25">
      <c r="A46" s="44"/>
    </row>
    <row r="47" spans="1:1" x14ac:dyDescent="0.25">
      <c r="A47" s="44"/>
    </row>
    <row r="48" spans="1:1" x14ac:dyDescent="0.25">
      <c r="A48" s="44"/>
    </row>
    <row r="49" spans="1:1" x14ac:dyDescent="0.25">
      <c r="A49" s="44"/>
    </row>
    <row r="50" spans="1:1" x14ac:dyDescent="0.25">
      <c r="A50" s="44"/>
    </row>
    <row r="51" spans="1:1" x14ac:dyDescent="0.25">
      <c r="A51" s="44"/>
    </row>
    <row r="52" spans="1:1" x14ac:dyDescent="0.25">
      <c r="A52" s="45"/>
    </row>
    <row r="53" spans="1:1" x14ac:dyDescent="0.25">
      <c r="A53" s="42"/>
    </row>
  </sheetData>
  <mergeCells count="11">
    <mergeCell ref="A16:C17"/>
    <mergeCell ref="A1:C1"/>
    <mergeCell ref="A2:C2"/>
    <mergeCell ref="A3:C3"/>
    <mergeCell ref="A4:C4"/>
    <mergeCell ref="A7:C7"/>
    <mergeCell ref="A8:C8"/>
    <mergeCell ref="A9:C9"/>
    <mergeCell ref="A10:C10"/>
    <mergeCell ref="B12:C12"/>
    <mergeCell ref="A15:C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5</vt:i4>
      </vt:variant>
    </vt:vector>
  </HeadingPairs>
  <TitlesOfParts>
    <vt:vector size="24" baseType="lpstr">
      <vt:lpstr>Прил 1 Доходы 2019</vt:lpstr>
      <vt:lpstr>Прил 2 Доходы 20-21</vt:lpstr>
      <vt:lpstr>Прил 3 Расходы 2019</vt:lpstr>
      <vt:lpstr>Прил 4 Расходы 20-21</vt:lpstr>
      <vt:lpstr>Прил 5 Программ 19</vt:lpstr>
      <vt:lpstr>Прил 6 Программ 20-21</vt:lpstr>
      <vt:lpstr>Прил 7 Источники 19</vt:lpstr>
      <vt:lpstr>Прил 8 Источники 20-21</vt:lpstr>
      <vt:lpstr>прил 13-2</vt:lpstr>
      <vt:lpstr>Прил 13-6</vt:lpstr>
      <vt:lpstr>Прил 13-7</vt:lpstr>
      <vt:lpstr>прил 13-12</vt:lpstr>
      <vt:lpstr>прил 13-13</vt:lpstr>
      <vt:lpstr>прил 13-14</vt:lpstr>
      <vt:lpstr>прил 13-15</vt:lpstr>
      <vt:lpstr>прил 13-16</vt:lpstr>
      <vt:lpstr>прил 13-17</vt:lpstr>
      <vt:lpstr>прил 13-18</vt:lpstr>
      <vt:lpstr>прил 13-19</vt:lpstr>
      <vt:lpstr>'Прил 1 Доходы 2019'!Область_печати</vt:lpstr>
      <vt:lpstr>'Прил 13-6'!Область_печати</vt:lpstr>
      <vt:lpstr>'Прил 13-7'!Область_печати</vt:lpstr>
      <vt:lpstr>'Прил 3 Расходы 2019'!Область_печати</vt:lpstr>
      <vt:lpstr>'Прил 7 Источники 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rep:2.45.2.54</dc:description>
  <cp:lastModifiedBy>Синельни</cp:lastModifiedBy>
  <cp:lastPrinted>2019-03-07T07:38:49Z</cp:lastPrinted>
  <dcterms:created xsi:type="dcterms:W3CDTF">2018-12-18T07:54:56Z</dcterms:created>
  <dcterms:modified xsi:type="dcterms:W3CDTF">2019-04-02T08:40:16Z</dcterms:modified>
</cp:coreProperties>
</file>