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Лист1!$A$1:$J$238</definedName>
  </definedNames>
  <calcPr calcId="125725"/>
</workbook>
</file>

<file path=xl/calcChain.xml><?xml version="1.0" encoding="utf-8"?>
<calcChain xmlns="http://schemas.openxmlformats.org/spreadsheetml/2006/main">
  <c r="I180" i="1"/>
  <c r="I66"/>
  <c r="I15"/>
  <c r="I234"/>
  <c r="J217"/>
  <c r="I217"/>
  <c r="J213"/>
  <c r="I213"/>
  <c r="I172"/>
  <c r="E63"/>
  <c r="J143"/>
  <c r="I143"/>
  <c r="H143"/>
  <c r="G143"/>
  <c r="F143"/>
  <c r="E143"/>
  <c r="D143"/>
  <c r="J136"/>
  <c r="I136"/>
  <c r="J135"/>
  <c r="J63" s="1"/>
  <c r="I135"/>
  <c r="J19"/>
  <c r="I19"/>
  <c r="I63" l="1"/>
  <c r="H15"/>
  <c r="F234"/>
  <c r="F201"/>
  <c r="F17"/>
  <c r="H184"/>
  <c r="H183"/>
  <c r="H136"/>
  <c r="H135"/>
  <c r="H93"/>
  <c r="H90"/>
  <c r="H78"/>
  <c r="H75"/>
  <c r="H70"/>
  <c r="H54"/>
  <c r="H36"/>
  <c r="H30"/>
  <c r="H28"/>
  <c r="H19"/>
  <c r="E83" l="1"/>
  <c r="F83"/>
  <c r="G83"/>
  <c r="H83"/>
  <c r="I83"/>
  <c r="J83"/>
  <c r="D83"/>
  <c r="D80"/>
  <c r="H51" l="1"/>
  <c r="H134" l="1"/>
  <c r="H14" l="1"/>
  <c r="H217"/>
  <c r="H213"/>
  <c r="H148"/>
  <c r="H182"/>
  <c r="H108"/>
  <c r="H63" s="1"/>
  <c r="H42"/>
  <c r="H12" s="1"/>
  <c r="J12"/>
  <c r="I12"/>
  <c r="J218"/>
  <c r="I218"/>
  <c r="H73"/>
  <c r="H64" s="1"/>
  <c r="G180"/>
  <c r="G66"/>
  <c r="G15"/>
  <c r="H218"/>
  <c r="G234"/>
  <c r="G217"/>
  <c r="G213"/>
  <c r="G219"/>
  <c r="E148"/>
  <c r="F148"/>
  <c r="G148"/>
  <c r="I148"/>
  <c r="J148"/>
  <c r="D148"/>
  <c r="G206"/>
  <c r="J140"/>
  <c r="I140"/>
  <c r="H140"/>
  <c r="G140"/>
  <c r="F140"/>
  <c r="E140"/>
  <c r="D140"/>
  <c r="G78"/>
  <c r="G75"/>
  <c r="G70"/>
  <c r="G60"/>
  <c r="G59" s="1"/>
  <c r="G54"/>
  <c r="G51"/>
  <c r="G33"/>
  <c r="G30"/>
  <c r="G19"/>
  <c r="G192"/>
  <c r="E147"/>
  <c r="I147"/>
  <c r="J147"/>
  <c r="D147"/>
  <c r="J182"/>
  <c r="I182"/>
  <c r="G182"/>
  <c r="F182"/>
  <c r="E182"/>
  <c r="D182"/>
  <c r="G99"/>
  <c r="G93"/>
  <c r="E64"/>
  <c r="F64"/>
  <c r="D64"/>
  <c r="J86"/>
  <c r="I86"/>
  <c r="H86"/>
  <c r="G86"/>
  <c r="F86"/>
  <c r="E86"/>
  <c r="D86"/>
  <c r="E12"/>
  <c r="D12"/>
  <c r="J59"/>
  <c r="I59"/>
  <c r="H59"/>
  <c r="F59"/>
  <c r="E59"/>
  <c r="D59"/>
  <c r="G36"/>
  <c r="G225"/>
  <c r="D206"/>
  <c r="J206"/>
  <c r="I206"/>
  <c r="H206"/>
  <c r="F206"/>
  <c r="E206"/>
  <c r="G108"/>
  <c r="H212" l="1"/>
  <c r="H210"/>
  <c r="I64"/>
  <c r="H147"/>
  <c r="J64"/>
  <c r="H62"/>
  <c r="G12"/>
  <c r="G204"/>
  <c r="G203" s="1"/>
  <c r="G138"/>
  <c r="G137" s="1"/>
  <c r="G90"/>
  <c r="G64"/>
  <c r="J203"/>
  <c r="I203"/>
  <c r="H203"/>
  <c r="F203"/>
  <c r="E203"/>
  <c r="D203"/>
  <c r="J137"/>
  <c r="I137"/>
  <c r="H137"/>
  <c r="F137"/>
  <c r="E137"/>
  <c r="D137"/>
  <c r="D135" s="1"/>
  <c r="D63" s="1"/>
  <c r="D62" s="1"/>
  <c r="J134"/>
  <c r="I134"/>
  <c r="G134"/>
  <c r="F134"/>
  <c r="E134"/>
  <c r="G63" l="1"/>
  <c r="D134"/>
  <c r="G147"/>
  <c r="F54"/>
  <c r="F51"/>
  <c r="F36"/>
  <c r="F33"/>
  <c r="F132" l="1"/>
  <c r="F131" s="1"/>
  <c r="F200"/>
  <c r="F179"/>
  <c r="F167"/>
  <c r="F99"/>
  <c r="F63" s="1"/>
  <c r="F77"/>
  <c r="F56"/>
  <c r="F35"/>
  <c r="F32"/>
  <c r="F29"/>
  <c r="F218"/>
  <c r="F212"/>
  <c r="D200"/>
  <c r="J200"/>
  <c r="I200"/>
  <c r="H200"/>
  <c r="G200"/>
  <c r="E200"/>
  <c r="F113"/>
  <c r="F74"/>
  <c r="F50"/>
  <c r="F45"/>
  <c r="F44" s="1"/>
  <c r="F215"/>
  <c r="J131"/>
  <c r="I131"/>
  <c r="H131"/>
  <c r="G131"/>
  <c r="E131"/>
  <c r="D131"/>
  <c r="J56"/>
  <c r="I56"/>
  <c r="H56"/>
  <c r="G56"/>
  <c r="E56"/>
  <c r="D56"/>
  <c r="F13"/>
  <c r="F233"/>
  <c r="F189"/>
  <c r="J167"/>
  <c r="I167"/>
  <c r="H167"/>
  <c r="G167"/>
  <c r="E167"/>
  <c r="D167"/>
  <c r="F92"/>
  <c r="F53"/>
  <c r="E232"/>
  <c r="F232"/>
  <c r="G232"/>
  <c r="H232"/>
  <c r="I232"/>
  <c r="J232"/>
  <c r="D232"/>
  <c r="E231"/>
  <c r="G231"/>
  <c r="H231"/>
  <c r="I231"/>
  <c r="J231"/>
  <c r="D231"/>
  <c r="J236"/>
  <c r="I236"/>
  <c r="H236"/>
  <c r="G236"/>
  <c r="F236"/>
  <c r="E236"/>
  <c r="D236"/>
  <c r="J233"/>
  <c r="I233"/>
  <c r="H233"/>
  <c r="G233"/>
  <c r="E233"/>
  <c r="D233"/>
  <c r="E222"/>
  <c r="F222"/>
  <c r="G222"/>
  <c r="H222"/>
  <c r="I222"/>
  <c r="J222"/>
  <c r="E223"/>
  <c r="F223"/>
  <c r="G223"/>
  <c r="H223"/>
  <c r="I223"/>
  <c r="J223"/>
  <c r="D223"/>
  <c r="D222"/>
  <c r="J227"/>
  <c r="I227"/>
  <c r="H227"/>
  <c r="G227"/>
  <c r="F227"/>
  <c r="E227"/>
  <c r="D227"/>
  <c r="J224"/>
  <c r="I224"/>
  <c r="H224"/>
  <c r="G224"/>
  <c r="F224"/>
  <c r="E224"/>
  <c r="D224"/>
  <c r="E211"/>
  <c r="F211"/>
  <c r="G211"/>
  <c r="H211"/>
  <c r="H209" s="1"/>
  <c r="I211"/>
  <c r="J211"/>
  <c r="D211"/>
  <c r="E210"/>
  <c r="G210"/>
  <c r="I210"/>
  <c r="J210"/>
  <c r="D210"/>
  <c r="G218"/>
  <c r="E218"/>
  <c r="D218"/>
  <c r="J215"/>
  <c r="I215"/>
  <c r="H215"/>
  <c r="G215"/>
  <c r="E215"/>
  <c r="D215"/>
  <c r="J212"/>
  <c r="I212"/>
  <c r="G212"/>
  <c r="E212"/>
  <c r="D212"/>
  <c r="J197"/>
  <c r="I197"/>
  <c r="H197"/>
  <c r="G197"/>
  <c r="F197"/>
  <c r="E197"/>
  <c r="D197"/>
  <c r="J194"/>
  <c r="I194"/>
  <c r="H194"/>
  <c r="G194"/>
  <c r="F194"/>
  <c r="E194"/>
  <c r="D194"/>
  <c r="J191"/>
  <c r="I191"/>
  <c r="H191"/>
  <c r="G191"/>
  <c r="F191"/>
  <c r="E191"/>
  <c r="D191"/>
  <c r="J188"/>
  <c r="I188"/>
  <c r="H188"/>
  <c r="G188"/>
  <c r="E188"/>
  <c r="D188"/>
  <c r="J185"/>
  <c r="I185"/>
  <c r="H185"/>
  <c r="G185"/>
  <c r="F185"/>
  <c r="E185"/>
  <c r="D185"/>
  <c r="J179"/>
  <c r="I179"/>
  <c r="H179"/>
  <c r="G179"/>
  <c r="E179"/>
  <c r="D179"/>
  <c r="J176"/>
  <c r="I176"/>
  <c r="H176"/>
  <c r="G176"/>
  <c r="F176"/>
  <c r="E176"/>
  <c r="D176"/>
  <c r="J173"/>
  <c r="I173"/>
  <c r="H173"/>
  <c r="G173"/>
  <c r="F173"/>
  <c r="E173"/>
  <c r="D173"/>
  <c r="J170"/>
  <c r="I170"/>
  <c r="H170"/>
  <c r="G170"/>
  <c r="F170"/>
  <c r="E170"/>
  <c r="D170"/>
  <c r="J164"/>
  <c r="I164"/>
  <c r="H164"/>
  <c r="G164"/>
  <c r="F164"/>
  <c r="E164"/>
  <c r="D164"/>
  <c r="J161"/>
  <c r="I161"/>
  <c r="H161"/>
  <c r="G161"/>
  <c r="F161"/>
  <c r="E161"/>
  <c r="D161"/>
  <c r="J158"/>
  <c r="I158"/>
  <c r="H158"/>
  <c r="G158"/>
  <c r="F158"/>
  <c r="E158"/>
  <c r="D158"/>
  <c r="J155"/>
  <c r="I155"/>
  <c r="H155"/>
  <c r="G155"/>
  <c r="F155"/>
  <c r="E155"/>
  <c r="D155"/>
  <c r="D152"/>
  <c r="J152"/>
  <c r="I152"/>
  <c r="H152"/>
  <c r="G152"/>
  <c r="F152"/>
  <c r="E152"/>
  <c r="E149"/>
  <c r="F149"/>
  <c r="G149"/>
  <c r="H149"/>
  <c r="I149"/>
  <c r="J149"/>
  <c r="D149"/>
  <c r="E128"/>
  <c r="F128"/>
  <c r="G128"/>
  <c r="H128"/>
  <c r="I128"/>
  <c r="J128"/>
  <c r="D128"/>
  <c r="E125"/>
  <c r="F125"/>
  <c r="G125"/>
  <c r="H125"/>
  <c r="I125"/>
  <c r="J125"/>
  <c r="D125"/>
  <c r="E122"/>
  <c r="F122"/>
  <c r="G122"/>
  <c r="H122"/>
  <c r="I122"/>
  <c r="J122"/>
  <c r="D122"/>
  <c r="E119"/>
  <c r="F119"/>
  <c r="G119"/>
  <c r="H119"/>
  <c r="I119"/>
  <c r="J119"/>
  <c r="D119"/>
  <c r="E116"/>
  <c r="F116"/>
  <c r="G116"/>
  <c r="H116"/>
  <c r="I116"/>
  <c r="J116"/>
  <c r="D116"/>
  <c r="E113"/>
  <c r="G113"/>
  <c r="H113"/>
  <c r="I113"/>
  <c r="J113"/>
  <c r="D113"/>
  <c r="E110"/>
  <c r="F110"/>
  <c r="G110"/>
  <c r="H110"/>
  <c r="I110"/>
  <c r="J110"/>
  <c r="D110"/>
  <c r="E107"/>
  <c r="F107"/>
  <c r="G107"/>
  <c r="H107"/>
  <c r="I107"/>
  <c r="J107"/>
  <c r="D107"/>
  <c r="E104"/>
  <c r="F104"/>
  <c r="G104"/>
  <c r="H104"/>
  <c r="I104"/>
  <c r="J104"/>
  <c r="D104"/>
  <c r="E101"/>
  <c r="F101"/>
  <c r="G101"/>
  <c r="H101"/>
  <c r="I101"/>
  <c r="J101"/>
  <c r="D101"/>
  <c r="E98"/>
  <c r="G98"/>
  <c r="H98"/>
  <c r="I98"/>
  <c r="J98"/>
  <c r="D98"/>
  <c r="E95"/>
  <c r="F95"/>
  <c r="G95"/>
  <c r="H95"/>
  <c r="I95"/>
  <c r="J95"/>
  <c r="D95"/>
  <c r="E92"/>
  <c r="G92"/>
  <c r="H92"/>
  <c r="I92"/>
  <c r="J92"/>
  <c r="D92"/>
  <c r="E89"/>
  <c r="G89"/>
  <c r="H89"/>
  <c r="I89"/>
  <c r="J89"/>
  <c r="D89"/>
  <c r="E80"/>
  <c r="F80"/>
  <c r="G80"/>
  <c r="H80"/>
  <c r="I80"/>
  <c r="J80"/>
  <c r="E77"/>
  <c r="G77"/>
  <c r="H77"/>
  <c r="I77"/>
  <c r="J77"/>
  <c r="D77"/>
  <c r="E74"/>
  <c r="G74"/>
  <c r="H74"/>
  <c r="I74"/>
  <c r="J74"/>
  <c r="D74"/>
  <c r="E71"/>
  <c r="F71"/>
  <c r="G71"/>
  <c r="H71"/>
  <c r="I71"/>
  <c r="J71"/>
  <c r="D71"/>
  <c r="E68"/>
  <c r="G68"/>
  <c r="H68"/>
  <c r="I68"/>
  <c r="J68"/>
  <c r="D68"/>
  <c r="E65"/>
  <c r="G65"/>
  <c r="H65"/>
  <c r="I65"/>
  <c r="J65"/>
  <c r="D65"/>
  <c r="E13"/>
  <c r="G13"/>
  <c r="H13"/>
  <c r="H11" s="1"/>
  <c r="I13"/>
  <c r="J13"/>
  <c r="D13"/>
  <c r="E53"/>
  <c r="G53"/>
  <c r="H53"/>
  <c r="I53"/>
  <c r="J53"/>
  <c r="D53"/>
  <c r="E50"/>
  <c r="G50"/>
  <c r="H50"/>
  <c r="I50"/>
  <c r="J50"/>
  <c r="D50"/>
  <c r="E47"/>
  <c r="F47"/>
  <c r="G47"/>
  <c r="H47"/>
  <c r="I47"/>
  <c r="J47"/>
  <c r="D47"/>
  <c r="E44"/>
  <c r="G44"/>
  <c r="H44"/>
  <c r="I44"/>
  <c r="J44"/>
  <c r="D44"/>
  <c r="E41"/>
  <c r="F41"/>
  <c r="G41"/>
  <c r="H41"/>
  <c r="I41"/>
  <c r="J41"/>
  <c r="D41"/>
  <c r="E38"/>
  <c r="F38"/>
  <c r="G38"/>
  <c r="H38"/>
  <c r="I38"/>
  <c r="J38"/>
  <c r="D38"/>
  <c r="E35"/>
  <c r="G35"/>
  <c r="H35"/>
  <c r="I35"/>
  <c r="J35"/>
  <c r="D35"/>
  <c r="E32"/>
  <c r="G32"/>
  <c r="H32"/>
  <c r="I32"/>
  <c r="J32"/>
  <c r="D32"/>
  <c r="E29"/>
  <c r="G29"/>
  <c r="H29"/>
  <c r="I29"/>
  <c r="J29"/>
  <c r="D29"/>
  <c r="E26"/>
  <c r="F26"/>
  <c r="G26"/>
  <c r="H26"/>
  <c r="I26"/>
  <c r="J26"/>
  <c r="D26"/>
  <c r="E23"/>
  <c r="F23"/>
  <c r="G23"/>
  <c r="H23"/>
  <c r="I23"/>
  <c r="J23"/>
  <c r="D23"/>
  <c r="E20"/>
  <c r="F20"/>
  <c r="G20"/>
  <c r="H20"/>
  <c r="I20"/>
  <c r="J20"/>
  <c r="D20"/>
  <c r="F12" l="1"/>
  <c r="F11" s="1"/>
  <c r="F62"/>
  <c r="F147"/>
  <c r="F146" s="1"/>
  <c r="F188"/>
  <c r="F98"/>
  <c r="D146"/>
  <c r="F210"/>
  <c r="F209" s="1"/>
  <c r="F89"/>
  <c r="F65"/>
  <c r="F68"/>
  <c r="J230"/>
  <c r="F231"/>
  <c r="F230" s="1"/>
  <c r="F10"/>
  <c r="I221"/>
  <c r="E221"/>
  <c r="D9"/>
  <c r="G9"/>
  <c r="F221"/>
  <c r="I230"/>
  <c r="E230"/>
  <c r="J10"/>
  <c r="H9"/>
  <c r="G10"/>
  <c r="D230"/>
  <c r="I9"/>
  <c r="E9"/>
  <c r="H10"/>
  <c r="J9"/>
  <c r="I10"/>
  <c r="E10"/>
  <c r="G221"/>
  <c r="D10"/>
  <c r="D209"/>
  <c r="I209"/>
  <c r="G209"/>
  <c r="D221"/>
  <c r="J221"/>
  <c r="G230"/>
  <c r="H230"/>
  <c r="H221"/>
  <c r="I146"/>
  <c r="E209"/>
  <c r="E146"/>
  <c r="J209"/>
  <c r="H146"/>
  <c r="G146"/>
  <c r="J146"/>
  <c r="I62"/>
  <c r="E62"/>
  <c r="J62"/>
  <c r="G62"/>
  <c r="E17"/>
  <c r="G17"/>
  <c r="H17"/>
  <c r="I17"/>
  <c r="J17"/>
  <c r="D17"/>
  <c r="E14"/>
  <c r="F14"/>
  <c r="G14"/>
  <c r="I14"/>
  <c r="J14"/>
  <c r="D14"/>
  <c r="E11"/>
  <c r="G11"/>
  <c r="I11"/>
  <c r="J11"/>
  <c r="D11"/>
  <c r="F8" l="1"/>
  <c r="I8"/>
  <c r="F9"/>
  <c r="G8"/>
  <c r="E8"/>
  <c r="H8"/>
  <c r="D8"/>
  <c r="J8"/>
</calcChain>
</file>

<file path=xl/sharedStrings.xml><?xml version="1.0" encoding="utf-8"?>
<sst xmlns="http://schemas.openxmlformats.org/spreadsheetml/2006/main" count="376" uniqueCount="142">
  <si>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</si>
  <si>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</si>
  <si>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</si>
  <si>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</si>
  <si>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</si>
  <si>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</si>
  <si>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</si>
  <si>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</si>
  <si>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</si>
  <si>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</si>
  <si>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</si>
  <si>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</si>
  <si>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</si>
  <si>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</si>
  <si>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</si>
  <si>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</si>
  <si>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</si>
  <si>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</si>
  <si>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</si>
  <si>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</si>
  <si>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</si>
  <si>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</si>
  <si>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</si>
  <si>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</si>
  <si>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</si>
  <si>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</si>
  <si>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</si>
  <si>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</si>
  <si>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</si>
  <si>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</si>
  <si>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</si>
  <si>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</si>
  <si>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</si>
  <si>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</si>
  <si>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</si>
  <si>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</si>
  <si>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</si>
  <si>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</si>
  <si>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</si>
  <si>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</si>
  <si>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</si>
  <si>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</si>
  <si>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</si>
  <si>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</si>
  <si>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</si>
  <si>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</si>
  <si>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</si>
  <si>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</si>
  <si>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</si>
  <si>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</si>
  <si>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</si>
  <si>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</si>
  <si>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</si>
  <si>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</si>
  <si>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</si>
  <si>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</si>
  <si>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</si>
  <si>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</si>
  <si>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</si>
  <si>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</si>
  <si>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</si>
  <si>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</si>
  <si>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</si>
  <si>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</si>
  <si>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</si>
  <si>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</si>
  <si>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</si>
  <si>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</si>
  <si>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</si>
  <si>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</si>
  <si>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</si>
  <si>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</si>
  <si>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</si>
  <si>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</si>
  <si>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</si>
  <si>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</si>
  <si>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</si>
  <si>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</si>
  <si>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</si>
  <si>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</si>
  <si>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</si>
  <si>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</si>
  <si>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</si>
  <si>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</si>
  <si>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</si>
  <si>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</si>
  <si>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</si>
  <si>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</si>
  <si>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</si>
  <si>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</si>
  <si>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</si>
  <si>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</si>
  <si>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</si>
  <si>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</si>
  <si>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</si>
  <si>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</si>
  <si>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</si>
  <si>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</si>
  <si>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</si>
  <si>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</si>
  <si>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</si>
  <si>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</si>
  <si>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</si>
  <si>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</si>
  <si>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</si>
  <si>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</si>
  <si>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</si>
  <si>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</si>
  <si>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</si>
  <si>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</si>
  <si>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</si>
  <si>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</si>
  <si>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</si>
  <si>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</si>
  <si>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</si>
  <si>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</si>
  <si>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</si>
  <si>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</si>
  <si>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</si>
  <si>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</si>
  <si>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</si>
  <si>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2.19.</t>
  </si>
  <si>
    <t>Реализация народных проектов в сфере образования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</si>
  <si>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</si>
  <si>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</si>
  <si>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</si>
  <si>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</si>
  <si>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</si>
  <si>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</si>
  <si>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1.15.</t>
  </si>
  <si>
    <t>Исполнение судебных решений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</si>
  <si>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</si>
  <si>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3.11.1 Обеспечение жильем молодых семей на территории МР "Княжпогостский"</t>
  </si>
  <si>
    <t>2.20.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</si>
  <si>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</si>
  <si>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4.1.2. Обеспечение деятельности лагерей с дневным пребыванием детей </t>
  </si>
  <si>
    <t>Субсидия на иные цели (Укрепление МТБ и создание безопасных условий в муниципальных образовательных организациях)</t>
  </si>
  <si>
    <t>2.21.</t>
  </si>
  <si>
    <t>Субсидии на открытие дополнительных классов</t>
  </si>
  <si>
    <t>"Приложение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"Развитие образования в Княжпогостском районе"</t>
  </si>
  <si>
    <t>Мероприятия, связанные с повышением оплаты труда отдельных категорий работников в сфере образования</t>
  </si>
  <si>
    <t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27 мая 2019 г. № 177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</si>
</sst>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6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0" fontId="2" fillId="0" borderId="1" xfId="0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>
      <alignment horizontal="left" vertical="center" wrapText="1"/>
    </xf>
    <xf numFmtId="0" fontId="5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165" fontId="5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top" wrapText="1"/>
    </xf>
    <xf numFmtId="165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8"/>
  <sheetViews>
    <sheetView tabSelected="1" zoomScaleNormal="100" workbookViewId="0">
      <selection activeCell="M9" sqref="M9"/>
    </sheetView>
  </sheetViews>
  <sheetFormatPr defaultColWidth="8.85546875" defaultRowHeight="15"/>
  <cols>
    <col min="1" max="1" width="17" style="4" customWidth="1"/>
    <col min="2" max="2" width="32.7109375" style="4" customWidth="1"/>
    <col min="3" max="3" width="28.7109375" style="4" customWidth="1"/>
    <col min="4" max="4" width="13.28515625" style="4" customWidth="1"/>
    <col min="5" max="5" width="12.42578125" style="4" customWidth="1"/>
    <col min="6" max="6" width="12.42578125" style="23" customWidth="1"/>
    <col min="7" max="7" width="12.42578125" style="25" customWidth="1"/>
    <col min="8" max="8" width="13.5703125" style="23" customWidth="1"/>
    <col min="9" max="9" width="12.7109375" style="4" customWidth="1"/>
    <col min="10" max="10" width="13" style="4" customWidth="1"/>
    <col min="11" max="16384" width="8.85546875" style="4"/>
  </cols>
  <sheetData>
    <row r="1" spans="1:10" ht="77.25" customHeight="1">
      <c r="D1" s="33"/>
      <c r="E1" s="33"/>
      <c r="F1" s="72" t="s">
        <v>141</v>
      </c>
      <c r="G1" s="72"/>
      <c r="H1" s="72"/>
      <c r="I1" s="72"/>
      <c r="J1" s="72"/>
    </row>
    <row r="2" spans="1:10" ht="24" customHeight="1">
      <c r="D2" s="34"/>
      <c r="E2" s="34"/>
      <c r="F2" s="73" t="s">
        <v>139</v>
      </c>
      <c r="G2" s="73"/>
      <c r="H2" s="73"/>
      <c r="I2" s="73"/>
      <c r="J2" s="73"/>
    </row>
    <row r="3" spans="1:10" ht="21.75" customHeight="1">
      <c r="E3" s="27"/>
      <c r="F3" s="73"/>
      <c r="G3" s="73"/>
      <c r="H3" s="73"/>
      <c r="I3" s="73"/>
      <c r="J3" s="73"/>
    </row>
    <row r="4" spans="1:10" ht="47.45" customHeight="1">
      <c r="A4" s="74" t="s">
        <v>125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7.25" customHeight="1">
      <c r="A5" s="12"/>
      <c r="B5" s="12"/>
      <c r="C5" s="12"/>
      <c r="D5" s="12"/>
      <c r="E5" s="12"/>
      <c r="F5" s="30"/>
      <c r="G5" s="28"/>
      <c r="H5" s="31"/>
      <c r="I5" s="32"/>
      <c r="J5" s="32"/>
    </row>
    <row r="6" spans="1:10" s="5" customFormat="1" ht="13.9" customHeight="1">
      <c r="A6" s="40" t="s">
        <v>0</v>
      </c>
      <c r="B6" s="40" t="s">
        <v>1</v>
      </c>
      <c r="C6" s="40" t="s">
        <v>65</v>
      </c>
      <c r="D6" s="75"/>
      <c r="E6" s="75"/>
      <c r="F6" s="75"/>
      <c r="G6" s="75"/>
      <c r="H6" s="75"/>
      <c r="I6" s="75"/>
      <c r="J6" s="75"/>
    </row>
    <row r="7" spans="1:10" s="5" customFormat="1" ht="15" customHeight="1">
      <c r="A7" s="41"/>
      <c r="B7" s="41"/>
      <c r="C7" s="41"/>
      <c r="D7" s="6">
        <v>2014</v>
      </c>
      <c r="E7" s="6">
        <v>2015</v>
      </c>
      <c r="F7" s="18">
        <v>2016</v>
      </c>
      <c r="G7" s="18">
        <v>2017</v>
      </c>
      <c r="H7" s="18">
        <v>2018</v>
      </c>
      <c r="I7" s="6">
        <v>2019</v>
      </c>
      <c r="J7" s="6">
        <v>2020</v>
      </c>
    </row>
    <row r="8" spans="1:10" s="8" customFormat="1" ht="14.25">
      <c r="A8" s="42" t="s">
        <v>2</v>
      </c>
      <c r="B8" s="42" t="s">
        <v>3</v>
      </c>
      <c r="C8" s="7" t="s">
        <v>66</v>
      </c>
      <c r="D8" s="14">
        <f t="shared" ref="D8:J10" si="0">D11+D62+D146+D209+D221+D230</f>
        <v>386844.49999999994</v>
      </c>
      <c r="E8" s="14">
        <f t="shared" si="0"/>
        <v>390549</v>
      </c>
      <c r="F8" s="19">
        <f t="shared" si="0"/>
        <v>367367.45199999993</v>
      </c>
      <c r="G8" s="19">
        <f t="shared" si="0"/>
        <v>399077.39300000004</v>
      </c>
      <c r="H8" s="19">
        <f t="shared" si="0"/>
        <v>421945.16600000003</v>
      </c>
      <c r="I8" s="14">
        <f t="shared" si="0"/>
        <v>405987.30700000003</v>
      </c>
      <c r="J8" s="14">
        <f t="shared" si="0"/>
        <v>406384.223</v>
      </c>
    </row>
    <row r="9" spans="1:10" s="8" customFormat="1">
      <c r="A9" s="43"/>
      <c r="B9" s="43"/>
      <c r="C9" s="9" t="s">
        <v>67</v>
      </c>
      <c r="D9" s="15">
        <f t="shared" si="0"/>
        <v>139442.30000000002</v>
      </c>
      <c r="E9" s="15">
        <f t="shared" si="0"/>
        <v>141030.20000000001</v>
      </c>
      <c r="F9" s="20">
        <f t="shared" si="0"/>
        <v>139574.55400000003</v>
      </c>
      <c r="G9" s="20">
        <f t="shared" si="0"/>
        <v>171482.04199999999</v>
      </c>
      <c r="H9" s="20">
        <f t="shared" si="0"/>
        <v>144780.777</v>
      </c>
      <c r="I9" s="15">
        <f t="shared" si="0"/>
        <v>143468.52300000002</v>
      </c>
      <c r="J9" s="15">
        <f t="shared" si="0"/>
        <v>143163.32299999997</v>
      </c>
    </row>
    <row r="10" spans="1:10" s="8" customFormat="1" ht="30">
      <c r="A10" s="44"/>
      <c r="B10" s="44"/>
      <c r="C10" s="9" t="s">
        <v>68</v>
      </c>
      <c r="D10" s="15">
        <f t="shared" si="0"/>
        <v>247402.19999999998</v>
      </c>
      <c r="E10" s="15">
        <f t="shared" si="0"/>
        <v>249518.80000000002</v>
      </c>
      <c r="F10" s="20">
        <f t="shared" si="0"/>
        <v>227792.89799999996</v>
      </c>
      <c r="G10" s="20">
        <f t="shared" si="0"/>
        <v>227595.35099999997</v>
      </c>
      <c r="H10" s="20">
        <f t="shared" si="0"/>
        <v>277164.38900000002</v>
      </c>
      <c r="I10" s="15">
        <f t="shared" si="0"/>
        <v>262518.78399999999</v>
      </c>
      <c r="J10" s="15">
        <f t="shared" si="0"/>
        <v>263220.89999999997</v>
      </c>
    </row>
    <row r="11" spans="1:10" s="10" customFormat="1">
      <c r="A11" s="48" t="s">
        <v>4</v>
      </c>
      <c r="B11" s="51" t="s">
        <v>5</v>
      </c>
      <c r="C11" s="1" t="s">
        <v>66</v>
      </c>
      <c r="D11" s="17">
        <f>SUM(D12:D13)</f>
        <v>140952.09999999998</v>
      </c>
      <c r="E11" s="17">
        <f t="shared" ref="E11:J11" si="1">SUM(E12:E13)</f>
        <v>119768.20000000001</v>
      </c>
      <c r="F11" s="21">
        <f t="shared" si="1"/>
        <v>126152.492</v>
      </c>
      <c r="G11" s="21">
        <f t="shared" si="1"/>
        <v>134580.50699999998</v>
      </c>
      <c r="H11" s="21">
        <f>SUM(H12:H13)</f>
        <v>151477.12099999998</v>
      </c>
      <c r="I11" s="17">
        <f t="shared" si="1"/>
        <v>143545.93300000002</v>
      </c>
      <c r="J11" s="17">
        <f t="shared" si="1"/>
        <v>144300.74800000002</v>
      </c>
    </row>
    <row r="12" spans="1:10" s="10" customFormat="1">
      <c r="A12" s="49"/>
      <c r="B12" s="51"/>
      <c r="C12" s="1" t="s">
        <v>67</v>
      </c>
      <c r="D12" s="17">
        <f>D15+D18+D21+D24+D27+D30+D33+D36+D39+D42+D45+D48+D51+D54+D57+D60</f>
        <v>45341.5</v>
      </c>
      <c r="E12" s="17">
        <f t="shared" ref="E12:J12" si="2">E15+E18+E21+E24+E27+E30+E33+E36+E39+E42+E45+E48+E51+E54+E57+E60</f>
        <v>41213.300000000003</v>
      </c>
      <c r="F12" s="21">
        <f>F15+F18+F21+F24+F27+F30+F33+F36+F39+F42+F45+F48+F51+F54+F57+F60</f>
        <v>49559.265000000007</v>
      </c>
      <c r="G12" s="21">
        <f t="shared" si="2"/>
        <v>57022.756999999998</v>
      </c>
      <c r="H12" s="21">
        <f t="shared" si="2"/>
        <v>53303.620999999999</v>
      </c>
      <c r="I12" s="17">
        <f t="shared" si="2"/>
        <v>58420.993000000002</v>
      </c>
      <c r="J12" s="17">
        <f t="shared" si="2"/>
        <v>58862.508000000002</v>
      </c>
    </row>
    <row r="13" spans="1:10" s="10" customFormat="1" ht="30">
      <c r="A13" s="50"/>
      <c r="B13" s="51"/>
      <c r="C13" s="1" t="s">
        <v>68</v>
      </c>
      <c r="D13" s="17">
        <f>D16+D19+D22+D25+D28+D31+D34+D37+D40+D43+D46+D49+D52+D55</f>
        <v>95610.599999999991</v>
      </c>
      <c r="E13" s="17">
        <f t="shared" ref="E13:J13" si="3">E16+E19+E22+E25+E28+E31+E34+E37+E40+E43+E46+E49+E52+E55</f>
        <v>78554.900000000009</v>
      </c>
      <c r="F13" s="21">
        <f t="shared" si="3"/>
        <v>76593.226999999999</v>
      </c>
      <c r="G13" s="21">
        <f t="shared" si="3"/>
        <v>77557.75</v>
      </c>
      <c r="H13" s="21">
        <f t="shared" si="3"/>
        <v>98173.5</v>
      </c>
      <c r="I13" s="17">
        <f t="shared" si="3"/>
        <v>85124.94</v>
      </c>
      <c r="J13" s="17">
        <f t="shared" si="3"/>
        <v>85438.24</v>
      </c>
    </row>
    <row r="14" spans="1:10" ht="24" customHeight="1">
      <c r="A14" s="36" t="s">
        <v>69</v>
      </c>
      <c r="B14" s="36" t="s">
        <v>6</v>
      </c>
      <c r="C14" s="2" t="s">
        <v>66</v>
      </c>
      <c r="D14" s="15">
        <f>SUM(D15:D16)</f>
        <v>40844.6</v>
      </c>
      <c r="E14" s="15">
        <f t="shared" ref="E14:J14" si="4">SUM(E15:E16)</f>
        <v>34832.400000000001</v>
      </c>
      <c r="F14" s="20">
        <f t="shared" si="4"/>
        <v>40788.434000000001</v>
      </c>
      <c r="G14" s="20">
        <f t="shared" si="4"/>
        <v>47020.329999999994</v>
      </c>
      <c r="H14" s="20">
        <f>SUM(H15:H16)</f>
        <v>47551.684999999998</v>
      </c>
      <c r="I14" s="15">
        <f t="shared" si="4"/>
        <v>58288.793000000005</v>
      </c>
      <c r="J14" s="15">
        <f t="shared" si="4"/>
        <v>58862.508000000002</v>
      </c>
    </row>
    <row r="15" spans="1:10" ht="24" customHeight="1">
      <c r="A15" s="37"/>
      <c r="B15" s="37"/>
      <c r="C15" s="2" t="s">
        <v>67</v>
      </c>
      <c r="D15" s="15">
        <v>40844.6</v>
      </c>
      <c r="E15" s="15">
        <v>34832.400000000001</v>
      </c>
      <c r="F15" s="20">
        <v>40788.434000000001</v>
      </c>
      <c r="G15" s="20">
        <f>37667.7+352.4-124.891+6802.97+500.001+1822.15</f>
        <v>47020.329999999994</v>
      </c>
      <c r="H15" s="20">
        <f>47551.685</f>
        <v>47551.684999999998</v>
      </c>
      <c r="I15" s="15">
        <f>58862.508-573.715</f>
        <v>58288.793000000005</v>
      </c>
      <c r="J15" s="15">
        <v>58862.508000000002</v>
      </c>
    </row>
    <row r="16" spans="1:10" ht="28.5" customHeight="1">
      <c r="A16" s="37"/>
      <c r="B16" s="38"/>
      <c r="C16" s="2" t="s">
        <v>68</v>
      </c>
      <c r="D16" s="15"/>
      <c r="E16" s="15"/>
      <c r="F16" s="20"/>
      <c r="G16" s="29"/>
      <c r="H16" s="20"/>
      <c r="I16" s="15"/>
      <c r="J16" s="15"/>
    </row>
    <row r="17" spans="1:10" ht="24" customHeight="1">
      <c r="A17" s="37"/>
      <c r="B17" s="36" t="s">
        <v>126</v>
      </c>
      <c r="C17" s="2" t="s">
        <v>66</v>
      </c>
      <c r="D17" s="15">
        <f>SUM(D18:D19)</f>
        <v>92730.4</v>
      </c>
      <c r="E17" s="15">
        <f t="shared" ref="E17:J17" si="5">SUM(E18:E19)</f>
        <v>72773.3</v>
      </c>
      <c r="F17" s="20">
        <f>SUM(F18:F19)</f>
        <v>72275.827000000005</v>
      </c>
      <c r="G17" s="20">
        <f t="shared" si="5"/>
        <v>73013.75</v>
      </c>
      <c r="H17" s="20">
        <f t="shared" si="5"/>
        <v>95606.5</v>
      </c>
      <c r="I17" s="15">
        <f t="shared" si="5"/>
        <v>82561.740000000005</v>
      </c>
      <c r="J17" s="15">
        <f t="shared" si="5"/>
        <v>82632.740000000005</v>
      </c>
    </row>
    <row r="18" spans="1:10" ht="24" customHeight="1">
      <c r="A18" s="37"/>
      <c r="B18" s="37"/>
      <c r="C18" s="2" t="s">
        <v>67</v>
      </c>
      <c r="D18" s="15"/>
      <c r="E18" s="15"/>
      <c r="F18" s="20"/>
      <c r="G18" s="20"/>
      <c r="H18" s="20"/>
      <c r="I18" s="15"/>
      <c r="J18" s="15"/>
    </row>
    <row r="19" spans="1:10" ht="27.75" customHeight="1">
      <c r="A19" s="38"/>
      <c r="B19" s="38"/>
      <c r="C19" s="2" t="s">
        <v>68</v>
      </c>
      <c r="D19" s="15">
        <v>92730.4</v>
      </c>
      <c r="E19" s="15">
        <v>72773.3</v>
      </c>
      <c r="F19" s="20">
        <v>72275.827000000005</v>
      </c>
      <c r="G19" s="20">
        <f>74522-8.25-1500</f>
        <v>73013.75</v>
      </c>
      <c r="H19" s="20">
        <f>87277.6+8328.9</f>
        <v>95606.5</v>
      </c>
      <c r="I19" s="15">
        <f>79777.74+2784</f>
        <v>82561.740000000005</v>
      </c>
      <c r="J19" s="15">
        <f>79777.74+2855</f>
        <v>82632.740000000005</v>
      </c>
    </row>
    <row r="20" spans="1:10" ht="13.9" customHeight="1">
      <c r="A20" s="36" t="s">
        <v>70</v>
      </c>
      <c r="B20" s="36" t="s">
        <v>7</v>
      </c>
      <c r="C20" s="2" t="s">
        <v>66</v>
      </c>
      <c r="D20" s="15">
        <f>SUM(D21:D22)</f>
        <v>0</v>
      </c>
      <c r="E20" s="15">
        <f t="shared" ref="E20:J20" si="6">SUM(E21:E22)</f>
        <v>0</v>
      </c>
      <c r="F20" s="20">
        <f t="shared" si="6"/>
        <v>0</v>
      </c>
      <c r="G20" s="20">
        <f t="shared" si="6"/>
        <v>0</v>
      </c>
      <c r="H20" s="20">
        <f t="shared" si="6"/>
        <v>0</v>
      </c>
      <c r="I20" s="15">
        <f t="shared" si="6"/>
        <v>0</v>
      </c>
      <c r="J20" s="15">
        <f t="shared" si="6"/>
        <v>0</v>
      </c>
    </row>
    <row r="21" spans="1:10" ht="13.9" customHeight="1">
      <c r="A21" s="37"/>
      <c r="B21" s="37"/>
      <c r="C21" s="2" t="s">
        <v>67</v>
      </c>
      <c r="D21" s="15"/>
      <c r="E21" s="15"/>
      <c r="F21" s="20"/>
      <c r="G21" s="20"/>
      <c r="H21" s="20"/>
      <c r="I21" s="15"/>
      <c r="J21" s="15"/>
    </row>
    <row r="22" spans="1:10" ht="18" customHeight="1">
      <c r="A22" s="37"/>
      <c r="B22" s="38"/>
      <c r="C22" s="2" t="s">
        <v>68</v>
      </c>
      <c r="D22" s="15"/>
      <c r="E22" s="15"/>
      <c r="F22" s="20"/>
      <c r="G22" s="20"/>
      <c r="H22" s="20"/>
      <c r="I22" s="15"/>
      <c r="J22" s="15"/>
    </row>
    <row r="23" spans="1:10" ht="33.75" customHeight="1">
      <c r="A23" s="37"/>
      <c r="B23" s="45" t="s">
        <v>8</v>
      </c>
      <c r="C23" s="2" t="s">
        <v>66</v>
      </c>
      <c r="D23" s="15">
        <f>SUM(D24:D25)</f>
        <v>103.2</v>
      </c>
      <c r="E23" s="15">
        <f t="shared" ref="E23:J23" si="7">SUM(E24:E25)</f>
        <v>0</v>
      </c>
      <c r="F23" s="20">
        <f t="shared" si="7"/>
        <v>0</v>
      </c>
      <c r="G23" s="20">
        <f t="shared" si="7"/>
        <v>0</v>
      </c>
      <c r="H23" s="20">
        <f t="shared" si="7"/>
        <v>0</v>
      </c>
      <c r="I23" s="15">
        <f t="shared" si="7"/>
        <v>0</v>
      </c>
      <c r="J23" s="15">
        <f t="shared" si="7"/>
        <v>0</v>
      </c>
    </row>
    <row r="24" spans="1:10" ht="48.75" customHeight="1">
      <c r="A24" s="37"/>
      <c r="B24" s="46"/>
      <c r="C24" s="2" t="s">
        <v>67</v>
      </c>
      <c r="D24" s="15"/>
      <c r="E24" s="15"/>
      <c r="F24" s="20"/>
      <c r="G24" s="20"/>
      <c r="H24" s="20"/>
      <c r="I24" s="15"/>
      <c r="J24" s="15"/>
    </row>
    <row r="25" spans="1:10" ht="25.5" customHeight="1">
      <c r="A25" s="38"/>
      <c r="B25" s="47"/>
      <c r="C25" s="2" t="s">
        <v>68</v>
      </c>
      <c r="D25" s="15">
        <v>103.2</v>
      </c>
      <c r="E25" s="15">
        <v>0</v>
      </c>
      <c r="F25" s="20">
        <v>0</v>
      </c>
      <c r="G25" s="20">
        <v>0</v>
      </c>
      <c r="H25" s="20">
        <v>0</v>
      </c>
      <c r="I25" s="15">
        <v>0</v>
      </c>
      <c r="J25" s="15">
        <v>0</v>
      </c>
    </row>
    <row r="26" spans="1:10" ht="42" customHeight="1">
      <c r="A26" s="36" t="s">
        <v>71</v>
      </c>
      <c r="B26" s="39" t="s">
        <v>9</v>
      </c>
      <c r="C26" s="2" t="s">
        <v>66</v>
      </c>
      <c r="D26" s="15">
        <f>SUM(D27:D28)</f>
        <v>2540.1</v>
      </c>
      <c r="E26" s="15">
        <f t="shared" ref="E26:J26" si="8">SUM(E27:E28)</f>
        <v>5781.6</v>
      </c>
      <c r="F26" s="20">
        <f t="shared" si="8"/>
        <v>4317.3999999999996</v>
      </c>
      <c r="G26" s="20">
        <f t="shared" si="8"/>
        <v>4544</v>
      </c>
      <c r="H26" s="20">
        <f t="shared" si="8"/>
        <v>2567</v>
      </c>
      <c r="I26" s="15">
        <f t="shared" si="8"/>
        <v>2563.1999999999998</v>
      </c>
      <c r="J26" s="15">
        <f t="shared" si="8"/>
        <v>2805.5</v>
      </c>
    </row>
    <row r="27" spans="1:10" ht="42" customHeight="1">
      <c r="A27" s="37"/>
      <c r="B27" s="39"/>
      <c r="C27" s="2" t="s">
        <v>67</v>
      </c>
      <c r="D27" s="15"/>
      <c r="E27" s="15"/>
      <c r="F27" s="20"/>
      <c r="G27" s="20"/>
      <c r="H27" s="20"/>
      <c r="I27" s="15"/>
      <c r="J27" s="15"/>
    </row>
    <row r="28" spans="1:10" ht="51" customHeight="1">
      <c r="A28" s="38"/>
      <c r="B28" s="39"/>
      <c r="C28" s="2" t="s">
        <v>68</v>
      </c>
      <c r="D28" s="15">
        <v>2540.1</v>
      </c>
      <c r="E28" s="15">
        <v>5781.6</v>
      </c>
      <c r="F28" s="20">
        <v>4317.3999999999996</v>
      </c>
      <c r="G28" s="20">
        <v>4544</v>
      </c>
      <c r="H28" s="20">
        <f>4168.5-1601.5</f>
        <v>2567</v>
      </c>
      <c r="I28" s="15">
        <v>2563.1999999999998</v>
      </c>
      <c r="J28" s="15">
        <v>2805.5</v>
      </c>
    </row>
    <row r="29" spans="1:10">
      <c r="A29" s="36" t="s">
        <v>72</v>
      </c>
      <c r="B29" s="36" t="s">
        <v>10</v>
      </c>
      <c r="C29" s="2" t="s">
        <v>66</v>
      </c>
      <c r="D29" s="15">
        <f>SUM(D30:D31)</f>
        <v>0</v>
      </c>
      <c r="E29" s="15">
        <f t="shared" ref="E29:J29" si="9">SUM(E30:E31)</f>
        <v>2996.8</v>
      </c>
      <c r="F29" s="20">
        <f t="shared" si="9"/>
        <v>5219.9989999999998</v>
      </c>
      <c r="G29" s="20">
        <f t="shared" si="9"/>
        <v>6000.5859999999993</v>
      </c>
      <c r="H29" s="20">
        <f t="shared" si="9"/>
        <v>3248.9520000000002</v>
      </c>
      <c r="I29" s="15">
        <f t="shared" si="9"/>
        <v>0</v>
      </c>
      <c r="J29" s="15">
        <f t="shared" si="9"/>
        <v>0</v>
      </c>
    </row>
    <row r="30" spans="1:10">
      <c r="A30" s="37"/>
      <c r="B30" s="37"/>
      <c r="C30" s="2" t="s">
        <v>67</v>
      </c>
      <c r="D30" s="15">
        <v>0</v>
      </c>
      <c r="E30" s="15">
        <v>2996.8</v>
      </c>
      <c r="F30" s="20">
        <v>5219.9989999999998</v>
      </c>
      <c r="G30" s="20">
        <f>2500-794.923+4884.641-249.26-339.872</f>
        <v>6000.5859999999993</v>
      </c>
      <c r="H30" s="20">
        <f>3249.496-0.544</f>
        <v>3248.9520000000002</v>
      </c>
      <c r="I30" s="15">
        <v>0</v>
      </c>
      <c r="J30" s="15">
        <v>0</v>
      </c>
    </row>
    <row r="31" spans="1:10" ht="19.5" customHeight="1">
      <c r="A31" s="38"/>
      <c r="B31" s="38"/>
      <c r="C31" s="2" t="s">
        <v>68</v>
      </c>
      <c r="D31" s="15"/>
      <c r="E31" s="15"/>
      <c r="F31" s="20"/>
      <c r="G31" s="20"/>
      <c r="H31" s="20"/>
      <c r="I31" s="15"/>
      <c r="J31" s="15"/>
    </row>
    <row r="32" spans="1:10">
      <c r="A32" s="36" t="s">
        <v>73</v>
      </c>
      <c r="B32" s="36" t="s">
        <v>11</v>
      </c>
      <c r="C32" s="2" t="s">
        <v>66</v>
      </c>
      <c r="D32" s="15">
        <f>SUM(D33:D34)</f>
        <v>725</v>
      </c>
      <c r="E32" s="15">
        <f t="shared" ref="E32:J32" si="10">SUM(E33:E34)</f>
        <v>730</v>
      </c>
      <c r="F32" s="20">
        <f t="shared" si="10"/>
        <v>818</v>
      </c>
      <c r="G32" s="20">
        <f t="shared" si="10"/>
        <v>704.45</v>
      </c>
      <c r="H32" s="20">
        <f t="shared" si="10"/>
        <v>700</v>
      </c>
      <c r="I32" s="15">
        <f t="shared" si="10"/>
        <v>0</v>
      </c>
      <c r="J32" s="15">
        <f t="shared" si="10"/>
        <v>0</v>
      </c>
    </row>
    <row r="33" spans="1:10">
      <c r="A33" s="37"/>
      <c r="B33" s="37"/>
      <c r="C33" s="2" t="s">
        <v>67</v>
      </c>
      <c r="D33" s="15">
        <v>725</v>
      </c>
      <c r="E33" s="15">
        <v>730</v>
      </c>
      <c r="F33" s="20">
        <f>818</f>
        <v>818</v>
      </c>
      <c r="G33" s="20">
        <f>800-190+39.45+55</f>
        <v>704.45</v>
      </c>
      <c r="H33" s="20">
        <v>700</v>
      </c>
      <c r="I33" s="15">
        <v>0</v>
      </c>
      <c r="J33" s="15">
        <v>0</v>
      </c>
    </row>
    <row r="34" spans="1:10" ht="18" customHeight="1">
      <c r="A34" s="38"/>
      <c r="B34" s="38"/>
      <c r="C34" s="2" t="s">
        <v>68</v>
      </c>
      <c r="D34" s="15"/>
      <c r="E34" s="15"/>
      <c r="F34" s="20"/>
      <c r="G34" s="29"/>
      <c r="H34" s="20"/>
      <c r="I34" s="15"/>
      <c r="J34" s="15"/>
    </row>
    <row r="35" spans="1:10" ht="19.899999999999999" customHeight="1">
      <c r="A35" s="36" t="s">
        <v>74</v>
      </c>
      <c r="B35" s="36" t="s">
        <v>12</v>
      </c>
      <c r="C35" s="2" t="s">
        <v>66</v>
      </c>
      <c r="D35" s="15">
        <f>SUM(D36:D37)</f>
        <v>865.4</v>
      </c>
      <c r="E35" s="15">
        <f t="shared" ref="E35:J35" si="11">SUM(E36:E37)</f>
        <v>2124.6</v>
      </c>
      <c r="F35" s="20">
        <f t="shared" si="11"/>
        <v>700.42</v>
      </c>
      <c r="G35" s="20">
        <f t="shared" si="11"/>
        <v>293.91000000000003</v>
      </c>
      <c r="H35" s="20">
        <f t="shared" si="11"/>
        <v>1042.5</v>
      </c>
      <c r="I35" s="15">
        <f t="shared" si="11"/>
        <v>29</v>
      </c>
      <c r="J35" s="15">
        <f t="shared" si="11"/>
        <v>0</v>
      </c>
    </row>
    <row r="36" spans="1:10" ht="19.899999999999999" customHeight="1">
      <c r="A36" s="37"/>
      <c r="B36" s="37"/>
      <c r="C36" s="2" t="s">
        <v>67</v>
      </c>
      <c r="D36" s="15">
        <v>865.4</v>
      </c>
      <c r="E36" s="15">
        <v>2124.6</v>
      </c>
      <c r="F36" s="20">
        <f>700.42</f>
        <v>700.42</v>
      </c>
      <c r="G36" s="20">
        <f>600-178.4-83.538-48.152+4</f>
        <v>293.91000000000003</v>
      </c>
      <c r="H36" s="20">
        <f>1046.5-4</f>
        <v>1042.5</v>
      </c>
      <c r="I36" s="15">
        <v>29</v>
      </c>
      <c r="J36" s="15">
        <v>0</v>
      </c>
    </row>
    <row r="37" spans="1:10" ht="19.899999999999999" customHeight="1">
      <c r="A37" s="37"/>
      <c r="B37" s="38"/>
      <c r="C37" s="2" t="s">
        <v>68</v>
      </c>
      <c r="D37" s="15"/>
      <c r="E37" s="15"/>
      <c r="F37" s="20"/>
      <c r="G37" s="20"/>
      <c r="H37" s="20"/>
      <c r="I37" s="15"/>
      <c r="J37" s="15"/>
    </row>
    <row r="38" spans="1:10" ht="19.899999999999999" customHeight="1">
      <c r="A38" s="37"/>
      <c r="B38" s="39" t="s">
        <v>13</v>
      </c>
      <c r="C38" s="2" t="s">
        <v>66</v>
      </c>
      <c r="D38" s="15">
        <f>SUM(D39:D40)</f>
        <v>236.9</v>
      </c>
      <c r="E38" s="15">
        <f t="shared" ref="E38:J38" si="12">SUM(E39:E40)</f>
        <v>0</v>
      </c>
      <c r="F38" s="20">
        <f t="shared" si="12"/>
        <v>0</v>
      </c>
      <c r="G38" s="20">
        <f t="shared" si="12"/>
        <v>0</v>
      </c>
      <c r="H38" s="20">
        <f t="shared" si="12"/>
        <v>0</v>
      </c>
      <c r="I38" s="15">
        <f t="shared" si="12"/>
        <v>0</v>
      </c>
      <c r="J38" s="15">
        <f t="shared" si="12"/>
        <v>0</v>
      </c>
    </row>
    <row r="39" spans="1:10" ht="19.899999999999999" customHeight="1">
      <c r="A39" s="37"/>
      <c r="B39" s="39"/>
      <c r="C39" s="2" t="s">
        <v>67</v>
      </c>
      <c r="D39" s="15"/>
      <c r="E39" s="15"/>
      <c r="F39" s="20"/>
      <c r="G39" s="20"/>
      <c r="H39" s="20"/>
      <c r="I39" s="15"/>
      <c r="J39" s="15"/>
    </row>
    <row r="40" spans="1:10" ht="19.899999999999999" customHeight="1">
      <c r="A40" s="38"/>
      <c r="B40" s="39"/>
      <c r="C40" s="2" t="s">
        <v>68</v>
      </c>
      <c r="D40" s="15">
        <v>236.9</v>
      </c>
      <c r="E40" s="15">
        <v>0</v>
      </c>
      <c r="F40" s="20">
        <v>0</v>
      </c>
      <c r="G40" s="20">
        <v>0</v>
      </c>
      <c r="H40" s="20">
        <v>0</v>
      </c>
      <c r="I40" s="15">
        <v>0</v>
      </c>
      <c r="J40" s="15">
        <v>0</v>
      </c>
    </row>
    <row r="41" spans="1:10" ht="24" customHeight="1">
      <c r="A41" s="36" t="s">
        <v>75</v>
      </c>
      <c r="B41" s="36" t="s">
        <v>14</v>
      </c>
      <c r="C41" s="2" t="s">
        <v>66</v>
      </c>
      <c r="D41" s="15">
        <f>SUM(D42:D43)</f>
        <v>15</v>
      </c>
      <c r="E41" s="15">
        <f t="shared" ref="E41:J41" si="13">SUM(E42:E43)</f>
        <v>15</v>
      </c>
      <c r="F41" s="20">
        <f t="shared" si="13"/>
        <v>15</v>
      </c>
      <c r="G41" s="20">
        <f t="shared" si="13"/>
        <v>5</v>
      </c>
      <c r="H41" s="20">
        <f t="shared" si="13"/>
        <v>5</v>
      </c>
      <c r="I41" s="15">
        <f t="shared" si="13"/>
        <v>0</v>
      </c>
      <c r="J41" s="15">
        <f t="shared" si="13"/>
        <v>0</v>
      </c>
    </row>
    <row r="42" spans="1:10" ht="24" customHeight="1">
      <c r="A42" s="37"/>
      <c r="B42" s="37"/>
      <c r="C42" s="2" t="s">
        <v>67</v>
      </c>
      <c r="D42" s="15">
        <v>15</v>
      </c>
      <c r="E42" s="15">
        <v>15</v>
      </c>
      <c r="F42" s="20">
        <v>15</v>
      </c>
      <c r="G42" s="20">
        <v>5</v>
      </c>
      <c r="H42" s="20">
        <f>5</f>
        <v>5</v>
      </c>
      <c r="I42" s="15">
        <v>0</v>
      </c>
      <c r="J42" s="15">
        <v>0</v>
      </c>
    </row>
    <row r="43" spans="1:10" ht="26.25" customHeight="1">
      <c r="A43" s="38"/>
      <c r="B43" s="38"/>
      <c r="C43" s="2" t="s">
        <v>68</v>
      </c>
      <c r="D43" s="15"/>
      <c r="E43" s="15"/>
      <c r="F43" s="20"/>
      <c r="G43" s="20"/>
      <c r="H43" s="20"/>
      <c r="I43" s="15"/>
      <c r="J43" s="15"/>
    </row>
    <row r="44" spans="1:10" ht="46.9" customHeight="1">
      <c r="A44" s="36" t="s">
        <v>76</v>
      </c>
      <c r="B44" s="36" t="s">
        <v>15</v>
      </c>
      <c r="C44" s="2" t="s">
        <v>66</v>
      </c>
      <c r="D44" s="15">
        <f>SUM(D45:D46)</f>
        <v>386</v>
      </c>
      <c r="E44" s="15">
        <f t="shared" ref="E44:J44" si="14">SUM(E45:E46)</f>
        <v>310</v>
      </c>
      <c r="F44" s="20">
        <f t="shared" si="14"/>
        <v>290</v>
      </c>
      <c r="G44" s="20">
        <f t="shared" si="14"/>
        <v>0</v>
      </c>
      <c r="H44" s="20">
        <f t="shared" si="14"/>
        <v>0</v>
      </c>
      <c r="I44" s="15">
        <f t="shared" si="14"/>
        <v>0</v>
      </c>
      <c r="J44" s="15">
        <f t="shared" si="14"/>
        <v>0</v>
      </c>
    </row>
    <row r="45" spans="1:10" ht="46.9" customHeight="1">
      <c r="A45" s="37"/>
      <c r="B45" s="37"/>
      <c r="C45" s="2" t="s">
        <v>67</v>
      </c>
      <c r="D45" s="15">
        <v>386</v>
      </c>
      <c r="E45" s="15">
        <v>310</v>
      </c>
      <c r="F45" s="20">
        <f>386-80-16</f>
        <v>290</v>
      </c>
      <c r="G45" s="20">
        <v>0</v>
      </c>
      <c r="H45" s="20">
        <v>0</v>
      </c>
      <c r="I45" s="15">
        <v>0</v>
      </c>
      <c r="J45" s="15">
        <v>0</v>
      </c>
    </row>
    <row r="46" spans="1:10" ht="46.9" customHeight="1">
      <c r="A46" s="38"/>
      <c r="B46" s="38"/>
      <c r="C46" s="2" t="s">
        <v>68</v>
      </c>
      <c r="D46" s="15"/>
      <c r="E46" s="15"/>
      <c r="F46" s="20"/>
      <c r="G46" s="20"/>
      <c r="H46" s="20"/>
      <c r="I46" s="15"/>
      <c r="J46" s="15"/>
    </row>
    <row r="47" spans="1:10">
      <c r="A47" s="36" t="s">
        <v>77</v>
      </c>
      <c r="B47" s="36" t="s">
        <v>10</v>
      </c>
      <c r="C47" s="2" t="s">
        <v>66</v>
      </c>
      <c r="D47" s="15">
        <f>SUM(D48:D49)</f>
        <v>1994.7</v>
      </c>
      <c r="E47" s="15">
        <f t="shared" ref="E47:J47" si="15">SUM(E48:E49)</f>
        <v>0</v>
      </c>
      <c r="F47" s="20">
        <f t="shared" si="15"/>
        <v>0</v>
      </c>
      <c r="G47" s="20">
        <f t="shared" si="15"/>
        <v>0</v>
      </c>
      <c r="H47" s="20">
        <f t="shared" si="15"/>
        <v>0</v>
      </c>
      <c r="I47" s="15">
        <f t="shared" si="15"/>
        <v>0</v>
      </c>
      <c r="J47" s="15">
        <f t="shared" si="15"/>
        <v>0</v>
      </c>
    </row>
    <row r="48" spans="1:10">
      <c r="A48" s="37"/>
      <c r="B48" s="37"/>
      <c r="C48" s="2" t="s">
        <v>67</v>
      </c>
      <c r="D48" s="15">
        <v>1994.7</v>
      </c>
      <c r="E48" s="15">
        <v>0</v>
      </c>
      <c r="F48" s="20">
        <v>0</v>
      </c>
      <c r="G48" s="20">
        <v>0</v>
      </c>
      <c r="H48" s="20">
        <v>0</v>
      </c>
      <c r="I48" s="15">
        <v>0</v>
      </c>
      <c r="J48" s="15">
        <v>0</v>
      </c>
    </row>
    <row r="49" spans="1:10" ht="15" customHeight="1">
      <c r="A49" s="38"/>
      <c r="B49" s="38"/>
      <c r="C49" s="2" t="s">
        <v>68</v>
      </c>
      <c r="D49" s="15"/>
      <c r="E49" s="15"/>
      <c r="F49" s="20"/>
      <c r="G49" s="29"/>
      <c r="H49" s="20"/>
      <c r="I49" s="15"/>
      <c r="J49" s="15"/>
    </row>
    <row r="50" spans="1:10">
      <c r="A50" s="36" t="s">
        <v>78</v>
      </c>
      <c r="B50" s="36" t="s">
        <v>16</v>
      </c>
      <c r="C50" s="2" t="s">
        <v>66</v>
      </c>
      <c r="D50" s="15">
        <f>SUM(D51:D52)</f>
        <v>510.8</v>
      </c>
      <c r="E50" s="15">
        <f t="shared" ref="E50:J50" si="16">SUM(E51:E52)</f>
        <v>117.4</v>
      </c>
      <c r="F50" s="20">
        <f t="shared" si="16"/>
        <v>1293.548</v>
      </c>
      <c r="G50" s="20">
        <f t="shared" si="16"/>
        <v>398.27099999999996</v>
      </c>
      <c r="H50" s="20">
        <f t="shared" si="16"/>
        <v>654.37400000000002</v>
      </c>
      <c r="I50" s="15">
        <f t="shared" si="16"/>
        <v>0</v>
      </c>
      <c r="J50" s="15">
        <f t="shared" si="16"/>
        <v>0</v>
      </c>
    </row>
    <row r="51" spans="1:10">
      <c r="A51" s="37"/>
      <c r="B51" s="37"/>
      <c r="C51" s="2" t="s">
        <v>67</v>
      </c>
      <c r="D51" s="15">
        <v>510.8</v>
      </c>
      <c r="E51" s="15">
        <v>117.4</v>
      </c>
      <c r="F51" s="20">
        <f>1293.548</f>
        <v>1293.548</v>
      </c>
      <c r="G51" s="20">
        <f>86.7+91.3+48.864+183.7-20+7.707</f>
        <v>398.27099999999996</v>
      </c>
      <c r="H51" s="20">
        <f>654.374</f>
        <v>654.37400000000002</v>
      </c>
      <c r="I51" s="15">
        <v>0</v>
      </c>
      <c r="J51" s="15">
        <v>0</v>
      </c>
    </row>
    <row r="52" spans="1:10" ht="18.75" customHeight="1">
      <c r="A52" s="38"/>
      <c r="B52" s="38"/>
      <c r="C52" s="2" t="s">
        <v>68</v>
      </c>
      <c r="D52" s="15"/>
      <c r="E52" s="15"/>
      <c r="F52" s="20"/>
      <c r="G52" s="29"/>
      <c r="H52" s="20"/>
      <c r="I52" s="15"/>
      <c r="J52" s="15"/>
    </row>
    <row r="53" spans="1:10">
      <c r="A53" s="36" t="s">
        <v>79</v>
      </c>
      <c r="B53" s="36" t="s">
        <v>17</v>
      </c>
      <c r="C53" s="2" t="s">
        <v>66</v>
      </c>
      <c r="D53" s="15">
        <f>SUM(D54:D55)</f>
        <v>0</v>
      </c>
      <c r="E53" s="15">
        <f t="shared" ref="E53:J53" si="17">SUM(E54:E55)</f>
        <v>87.1</v>
      </c>
      <c r="F53" s="20">
        <f t="shared" si="17"/>
        <v>103.864</v>
      </c>
      <c r="G53" s="20">
        <f t="shared" si="17"/>
        <v>100.21000000000001</v>
      </c>
      <c r="H53" s="20">
        <f t="shared" si="17"/>
        <v>101.11</v>
      </c>
      <c r="I53" s="15">
        <f t="shared" si="17"/>
        <v>103.2</v>
      </c>
      <c r="J53" s="15">
        <f t="shared" si="17"/>
        <v>0</v>
      </c>
    </row>
    <row r="54" spans="1:10">
      <c r="A54" s="37"/>
      <c r="B54" s="37"/>
      <c r="C54" s="2" t="s">
        <v>67</v>
      </c>
      <c r="D54" s="15">
        <v>0</v>
      </c>
      <c r="E54" s="15">
        <v>87.1</v>
      </c>
      <c r="F54" s="20">
        <f>103.864</f>
        <v>103.864</v>
      </c>
      <c r="G54" s="20">
        <f>113.5-13.29</f>
        <v>100.21000000000001</v>
      </c>
      <c r="H54" s="20">
        <f>106.6-5.49</f>
        <v>101.11</v>
      </c>
      <c r="I54" s="15">
        <v>103.2</v>
      </c>
      <c r="J54" s="15">
        <v>0</v>
      </c>
    </row>
    <row r="55" spans="1:10" ht="16.5" customHeight="1">
      <c r="A55" s="38"/>
      <c r="B55" s="38"/>
      <c r="C55" s="2" t="s">
        <v>68</v>
      </c>
      <c r="D55" s="15"/>
      <c r="E55" s="15"/>
      <c r="F55" s="20"/>
      <c r="G55" s="20"/>
      <c r="H55" s="20"/>
      <c r="I55" s="15"/>
      <c r="J55" s="15"/>
    </row>
    <row r="56" spans="1:10">
      <c r="A56" s="36" t="s">
        <v>114</v>
      </c>
      <c r="B56" s="36" t="s">
        <v>116</v>
      </c>
      <c r="C56" s="2" t="s">
        <v>66</v>
      </c>
      <c r="D56" s="15">
        <f>SUM(D57:D58)</f>
        <v>0</v>
      </c>
      <c r="E56" s="15">
        <f t="shared" ref="E56:J56" si="18">SUM(E57:E58)</f>
        <v>0</v>
      </c>
      <c r="F56" s="20">
        <f t="shared" si="18"/>
        <v>330</v>
      </c>
      <c r="G56" s="20">
        <f t="shared" si="18"/>
        <v>0</v>
      </c>
      <c r="H56" s="20">
        <f t="shared" si="18"/>
        <v>0</v>
      </c>
      <c r="I56" s="15">
        <f t="shared" si="18"/>
        <v>0</v>
      </c>
      <c r="J56" s="15">
        <f t="shared" si="18"/>
        <v>0</v>
      </c>
    </row>
    <row r="57" spans="1:10">
      <c r="A57" s="37"/>
      <c r="B57" s="37"/>
      <c r="C57" s="2" t="s">
        <v>67</v>
      </c>
      <c r="D57" s="15">
        <v>0</v>
      </c>
      <c r="E57" s="15">
        <v>0</v>
      </c>
      <c r="F57" s="20">
        <v>330</v>
      </c>
      <c r="G57" s="20">
        <v>0</v>
      </c>
      <c r="H57" s="20">
        <v>0</v>
      </c>
      <c r="I57" s="15">
        <v>0</v>
      </c>
      <c r="J57" s="15">
        <v>0</v>
      </c>
    </row>
    <row r="58" spans="1:10" ht="30">
      <c r="A58" s="38"/>
      <c r="B58" s="38"/>
      <c r="C58" s="2" t="s">
        <v>68</v>
      </c>
      <c r="D58" s="15"/>
      <c r="E58" s="15"/>
      <c r="F58" s="20"/>
      <c r="G58" s="20"/>
      <c r="H58" s="20"/>
      <c r="I58" s="15"/>
      <c r="J58" s="15"/>
    </row>
    <row r="59" spans="1:10">
      <c r="A59" s="36" t="s">
        <v>129</v>
      </c>
      <c r="B59" s="36" t="s">
        <v>130</v>
      </c>
      <c r="C59" s="2" t="s">
        <v>66</v>
      </c>
      <c r="D59" s="15">
        <f>SUM(D60:D61)</f>
        <v>0</v>
      </c>
      <c r="E59" s="15">
        <f t="shared" ref="E59:J59" si="19">SUM(E60:E61)</f>
        <v>0</v>
      </c>
      <c r="F59" s="20">
        <f t="shared" si="19"/>
        <v>0</v>
      </c>
      <c r="G59" s="20">
        <f t="shared" si="19"/>
        <v>2500</v>
      </c>
      <c r="H59" s="20">
        <f t="shared" si="19"/>
        <v>0</v>
      </c>
      <c r="I59" s="15">
        <f t="shared" si="19"/>
        <v>0</v>
      </c>
      <c r="J59" s="15">
        <f t="shared" si="19"/>
        <v>0</v>
      </c>
    </row>
    <row r="60" spans="1:10">
      <c r="A60" s="37"/>
      <c r="B60" s="37"/>
      <c r="C60" s="2" t="s">
        <v>67</v>
      </c>
      <c r="D60" s="15">
        <v>0</v>
      </c>
      <c r="E60" s="15">
        <v>0</v>
      </c>
      <c r="F60" s="20">
        <v>0</v>
      </c>
      <c r="G60" s="20">
        <f>1000+1500</f>
        <v>2500</v>
      </c>
      <c r="H60" s="20">
        <v>0</v>
      </c>
      <c r="I60" s="15">
        <v>0</v>
      </c>
      <c r="J60" s="15">
        <v>0</v>
      </c>
    </row>
    <row r="61" spans="1:10" ht="17.25" customHeight="1">
      <c r="A61" s="38"/>
      <c r="B61" s="38"/>
      <c r="C61" s="2" t="s">
        <v>68</v>
      </c>
      <c r="D61" s="15"/>
      <c r="E61" s="15"/>
      <c r="F61" s="20"/>
      <c r="G61" s="29"/>
      <c r="H61" s="20"/>
      <c r="I61" s="15"/>
      <c r="J61" s="15"/>
    </row>
    <row r="62" spans="1:10">
      <c r="A62" s="48" t="s">
        <v>18</v>
      </c>
      <c r="B62" s="48" t="s">
        <v>19</v>
      </c>
      <c r="C62" s="1" t="s">
        <v>66</v>
      </c>
      <c r="D62" s="17">
        <f>SUM(D63:D64)</f>
        <v>204702.5</v>
      </c>
      <c r="E62" s="17">
        <f t="shared" ref="E62" si="20">SUM(E63:E64)</f>
        <v>227518.40000000002</v>
      </c>
      <c r="F62" s="21">
        <f>SUM(F63:F64)</f>
        <v>203219.23499999999</v>
      </c>
      <c r="G62" s="21">
        <f t="shared" ref="G62" si="21">SUM(G63:G64)</f>
        <v>226832.454</v>
      </c>
      <c r="H62" s="21">
        <f>SUM(H63:H64)</f>
        <v>228707.89600000001</v>
      </c>
      <c r="I62" s="17">
        <f t="shared" ref="I62" si="22">SUM(I63:I64)</f>
        <v>218520.95299999998</v>
      </c>
      <c r="J62" s="17">
        <f t="shared" ref="J62" si="23">SUM(J63:J64)</f>
        <v>218130.81399999998</v>
      </c>
    </row>
    <row r="63" spans="1:10">
      <c r="A63" s="49"/>
      <c r="B63" s="49"/>
      <c r="C63" s="1" t="s">
        <v>67</v>
      </c>
      <c r="D63" s="17">
        <f>D66+D69+D72+D75+D78+D81+D90+D93+D96+D99+D102+D105+D108+D111+D114+D117+D120+D123+D126+D129+D132+D135+D138+D87+D141+D144</f>
        <v>55965.100000000006</v>
      </c>
      <c r="E63" s="17">
        <f t="shared" ref="E63:J63" si="24">E66+E69+E72+E75+E78+E81+E90+E93+E96+E99+E102+E105+E108+E111+E114+E117+E120+E123+E126+E129+E132+E135+E138+E87+E141+E144</f>
        <v>58613.900000000009</v>
      </c>
      <c r="F63" s="17">
        <f t="shared" si="24"/>
        <v>54242.763000000006</v>
      </c>
      <c r="G63" s="17">
        <f t="shared" si="24"/>
        <v>78897.004000000015</v>
      </c>
      <c r="H63" s="17">
        <f t="shared" si="24"/>
        <v>51832.096000000005</v>
      </c>
      <c r="I63" s="17">
        <f t="shared" si="24"/>
        <v>44384.592999999993</v>
      </c>
      <c r="J63" s="17">
        <f t="shared" si="24"/>
        <v>41034.253999999994</v>
      </c>
    </row>
    <row r="64" spans="1:10" ht="30">
      <c r="A64" s="50"/>
      <c r="B64" s="50"/>
      <c r="C64" s="1" t="s">
        <v>68</v>
      </c>
      <c r="D64" s="17">
        <f t="shared" ref="D64:G64" si="25">D67+D70+D73+D76+D79+D82+D91+D94+D97+D100+D103+D106+D109+D112+D115+D118+D121+D124+D127+D130+D136+D139+D88</f>
        <v>148737.4</v>
      </c>
      <c r="E64" s="17">
        <f t="shared" si="25"/>
        <v>168904.5</v>
      </c>
      <c r="F64" s="21">
        <f t="shared" si="25"/>
        <v>148976.47199999998</v>
      </c>
      <c r="G64" s="21">
        <f t="shared" si="25"/>
        <v>147935.44999999998</v>
      </c>
      <c r="H64" s="21">
        <f>H67+H70+H73+H76+H79+H82+H91+H94+H97+H100+H103+H106+H109+H112+H115+H118+H121+H124+H127+H130+H136+H139+H88+H85</f>
        <v>176875.80000000002</v>
      </c>
      <c r="I64" s="21">
        <f t="shared" ref="I64:J64" si="26">I67+I70+I73+I76+I79+I82+I91+I94+I97+I100+I103+I106+I109+I112+I115+I118+I121+I124+I127+I130+I136+I139+I88+I85</f>
        <v>174136.36</v>
      </c>
      <c r="J64" s="21">
        <f t="shared" si="26"/>
        <v>177096.56</v>
      </c>
    </row>
    <row r="65" spans="1:10" ht="19.149999999999999" customHeight="1">
      <c r="A65" s="36" t="s">
        <v>80</v>
      </c>
      <c r="B65" s="36" t="s">
        <v>20</v>
      </c>
      <c r="C65" s="2" t="s">
        <v>66</v>
      </c>
      <c r="D65" s="15">
        <f>SUM(D66:D67)</f>
        <v>42550</v>
      </c>
      <c r="E65" s="15">
        <f t="shared" ref="E65:J65" si="27">SUM(E66:E67)</f>
        <v>38472.800000000003</v>
      </c>
      <c r="F65" s="20">
        <f t="shared" si="27"/>
        <v>47329.332000000002</v>
      </c>
      <c r="G65" s="20">
        <f t="shared" si="27"/>
        <v>59074.788</v>
      </c>
      <c r="H65" s="20">
        <f t="shared" si="27"/>
        <v>43904.408000000003</v>
      </c>
      <c r="I65" s="15">
        <f t="shared" si="27"/>
        <v>43316.392999999996</v>
      </c>
      <c r="J65" s="15">
        <f t="shared" si="27"/>
        <v>40952.053999999996</v>
      </c>
    </row>
    <row r="66" spans="1:10" ht="19.149999999999999" customHeight="1">
      <c r="A66" s="37"/>
      <c r="B66" s="37"/>
      <c r="C66" s="2" t="s">
        <v>67</v>
      </c>
      <c r="D66" s="15">
        <v>42550</v>
      </c>
      <c r="E66" s="15">
        <v>38472.800000000003</v>
      </c>
      <c r="F66" s="20">
        <v>47329.332000000002</v>
      </c>
      <c r="G66" s="20">
        <f>41455.89+857.2+5115.523-74.6-30-108.119-2320.56+445.004+13734.45</f>
        <v>59074.788</v>
      </c>
      <c r="H66" s="20">
        <v>43904.408000000003</v>
      </c>
      <c r="I66" s="15">
        <f>40952.054+2860.162-495.823</f>
        <v>43316.392999999996</v>
      </c>
      <c r="J66" s="15">
        <v>40952.053999999996</v>
      </c>
    </row>
    <row r="67" spans="1:10" ht="26.25" customHeight="1">
      <c r="A67" s="37"/>
      <c r="B67" s="38"/>
      <c r="C67" s="2" t="s">
        <v>68</v>
      </c>
      <c r="D67" s="15"/>
      <c r="E67" s="15"/>
      <c r="F67" s="20"/>
      <c r="G67" s="29"/>
      <c r="H67" s="20"/>
      <c r="I67" s="15"/>
      <c r="J67" s="15"/>
    </row>
    <row r="68" spans="1:10" ht="25.15" customHeight="1">
      <c r="A68" s="37"/>
      <c r="B68" s="36" t="s">
        <v>21</v>
      </c>
      <c r="C68" s="2" t="s">
        <v>66</v>
      </c>
      <c r="D68" s="15">
        <f>SUM(D69:D70)</f>
        <v>141469.29999999999</v>
      </c>
      <c r="E68" s="15">
        <f t="shared" ref="E68:J68" si="28">SUM(E69:E70)</f>
        <v>149482.4</v>
      </c>
      <c r="F68" s="20">
        <f t="shared" si="28"/>
        <v>142133.57199999999</v>
      </c>
      <c r="G68" s="20">
        <f t="shared" si="28"/>
        <v>140994.94999999998</v>
      </c>
      <c r="H68" s="20">
        <f t="shared" si="28"/>
        <v>169996.1</v>
      </c>
      <c r="I68" s="15">
        <f t="shared" si="28"/>
        <v>165643.06</v>
      </c>
      <c r="J68" s="15">
        <f t="shared" si="28"/>
        <v>168580.26</v>
      </c>
    </row>
    <row r="69" spans="1:10" ht="25.15" customHeight="1">
      <c r="A69" s="37"/>
      <c r="B69" s="37"/>
      <c r="C69" s="2" t="s">
        <v>67</v>
      </c>
      <c r="D69" s="15"/>
      <c r="E69" s="15"/>
      <c r="F69" s="20"/>
      <c r="G69" s="20"/>
      <c r="H69" s="20"/>
      <c r="I69" s="15"/>
      <c r="J69" s="15"/>
    </row>
    <row r="70" spans="1:10" ht="25.15" customHeight="1">
      <c r="A70" s="38"/>
      <c r="B70" s="38"/>
      <c r="C70" s="2" t="s">
        <v>68</v>
      </c>
      <c r="D70" s="15">
        <v>141469.29999999999</v>
      </c>
      <c r="E70" s="15">
        <v>149482.4</v>
      </c>
      <c r="F70" s="20">
        <v>142133.57199999999</v>
      </c>
      <c r="G70" s="20">
        <f>139751.8-256.85+1500</f>
        <v>140994.94999999998</v>
      </c>
      <c r="H70" s="20">
        <f>170279.6-283.5</f>
        <v>169996.1</v>
      </c>
      <c r="I70" s="15">
        <v>165643.06</v>
      </c>
      <c r="J70" s="15">
        <v>168580.26</v>
      </c>
    </row>
    <row r="71" spans="1:10" ht="46.9" customHeight="1">
      <c r="A71" s="36" t="s">
        <v>81</v>
      </c>
      <c r="B71" s="36" t="s">
        <v>22</v>
      </c>
      <c r="C71" s="2" t="s">
        <v>66</v>
      </c>
      <c r="D71" s="15">
        <f>SUM(D72:D73)</f>
        <v>375.8</v>
      </c>
      <c r="E71" s="15">
        <f t="shared" ref="E71:J71" si="29">SUM(E72:E73)</f>
        <v>569</v>
      </c>
      <c r="F71" s="20">
        <f t="shared" si="29"/>
        <v>562.1</v>
      </c>
      <c r="G71" s="20">
        <f t="shared" si="29"/>
        <v>558.5</v>
      </c>
      <c r="H71" s="20">
        <f t="shared" si="29"/>
        <v>360</v>
      </c>
      <c r="I71" s="15">
        <f t="shared" si="29"/>
        <v>357</v>
      </c>
      <c r="J71" s="15">
        <f t="shared" si="29"/>
        <v>380</v>
      </c>
    </row>
    <row r="72" spans="1:10" ht="46.9" customHeight="1">
      <c r="A72" s="37"/>
      <c r="B72" s="37"/>
      <c r="C72" s="2" t="s">
        <v>67</v>
      </c>
      <c r="D72" s="15"/>
      <c r="E72" s="15"/>
      <c r="F72" s="20"/>
      <c r="G72" s="20"/>
      <c r="H72" s="20"/>
      <c r="I72" s="15"/>
      <c r="J72" s="15"/>
    </row>
    <row r="73" spans="1:10" ht="41.25" customHeight="1">
      <c r="A73" s="38"/>
      <c r="B73" s="38"/>
      <c r="C73" s="2" t="s">
        <v>68</v>
      </c>
      <c r="D73" s="15">
        <v>375.8</v>
      </c>
      <c r="E73" s="15">
        <v>569</v>
      </c>
      <c r="F73" s="20">
        <v>562.1</v>
      </c>
      <c r="G73" s="20">
        <v>558.5</v>
      </c>
      <c r="H73" s="20">
        <f>360</f>
        <v>360</v>
      </c>
      <c r="I73" s="15">
        <v>357</v>
      </c>
      <c r="J73" s="15">
        <v>380</v>
      </c>
    </row>
    <row r="74" spans="1:10">
      <c r="A74" s="36" t="s">
        <v>82</v>
      </c>
      <c r="B74" s="36" t="s">
        <v>17</v>
      </c>
      <c r="C74" s="2" t="s">
        <v>66</v>
      </c>
      <c r="D74" s="15">
        <f>SUM(D75:D76)</f>
        <v>1232.5999999999999</v>
      </c>
      <c r="E74" s="15">
        <f t="shared" ref="E74:J74" si="30">SUM(E75:E76)</f>
        <v>1180.2</v>
      </c>
      <c r="F74" s="20">
        <f t="shared" si="30"/>
        <v>1130.527</v>
      </c>
      <c r="G74" s="20">
        <f t="shared" si="30"/>
        <v>973.16599999999994</v>
      </c>
      <c r="H74" s="20">
        <f t="shared" si="30"/>
        <v>808.95800000000008</v>
      </c>
      <c r="I74" s="15">
        <f t="shared" si="30"/>
        <v>661</v>
      </c>
      <c r="J74" s="15">
        <f t="shared" si="30"/>
        <v>0</v>
      </c>
    </row>
    <row r="75" spans="1:10">
      <c r="A75" s="37"/>
      <c r="B75" s="37"/>
      <c r="C75" s="2" t="s">
        <v>67</v>
      </c>
      <c r="D75" s="15">
        <v>1232.5999999999999</v>
      </c>
      <c r="E75" s="15">
        <v>1180.2</v>
      </c>
      <c r="F75" s="20">
        <v>1130.527</v>
      </c>
      <c r="G75" s="20">
        <f>1140.5-167.334</f>
        <v>973.16599999999994</v>
      </c>
      <c r="H75" s="20">
        <f>831.82-22.862</f>
        <v>808.95800000000008</v>
      </c>
      <c r="I75" s="15">
        <v>661</v>
      </c>
      <c r="J75" s="15">
        <v>0</v>
      </c>
    </row>
    <row r="76" spans="1:10" ht="16.5" customHeight="1">
      <c r="A76" s="38"/>
      <c r="B76" s="38"/>
      <c r="C76" s="2" t="s">
        <v>68</v>
      </c>
      <c r="D76" s="15"/>
      <c r="E76" s="15"/>
      <c r="F76" s="20"/>
      <c r="G76" s="29"/>
      <c r="H76" s="20"/>
      <c r="I76" s="15"/>
      <c r="J76" s="15"/>
    </row>
    <row r="77" spans="1:10">
      <c r="A77" s="36" t="s">
        <v>83</v>
      </c>
      <c r="B77" s="36" t="s">
        <v>23</v>
      </c>
      <c r="C77" s="2" t="s">
        <v>66</v>
      </c>
      <c r="D77" s="15">
        <f>SUM(D78:D79)</f>
        <v>964.4</v>
      </c>
      <c r="E77" s="15">
        <f t="shared" ref="E77:J77" si="31">SUM(E78:E79)</f>
        <v>3377.9</v>
      </c>
      <c r="F77" s="20">
        <f t="shared" si="31"/>
        <v>1620.681</v>
      </c>
      <c r="G77" s="20">
        <f t="shared" si="31"/>
        <v>1436.838</v>
      </c>
      <c r="H77" s="20">
        <f t="shared" si="31"/>
        <v>2366.2179999999998</v>
      </c>
      <c r="I77" s="15">
        <f t="shared" si="31"/>
        <v>0</v>
      </c>
      <c r="J77" s="15">
        <f t="shared" si="31"/>
        <v>0</v>
      </c>
    </row>
    <row r="78" spans="1:10">
      <c r="A78" s="37"/>
      <c r="B78" s="37"/>
      <c r="C78" s="2" t="s">
        <v>67</v>
      </c>
      <c r="D78" s="15">
        <v>964.4</v>
      </c>
      <c r="E78" s="15">
        <v>3377.9</v>
      </c>
      <c r="F78" s="20">
        <v>1620.681</v>
      </c>
      <c r="G78" s="20">
        <f>607.609+668.887-0.4+59.97+100.772</f>
        <v>1436.838</v>
      </c>
      <c r="H78" s="20">
        <f>2376.18-9.962</f>
        <v>2366.2179999999998</v>
      </c>
      <c r="I78" s="15">
        <v>0</v>
      </c>
      <c r="J78" s="15">
        <v>0</v>
      </c>
    </row>
    <row r="79" spans="1:10" ht="15" customHeight="1">
      <c r="A79" s="37"/>
      <c r="B79" s="38"/>
      <c r="C79" s="2" t="s">
        <v>68</v>
      </c>
      <c r="D79" s="15"/>
      <c r="E79" s="15"/>
      <c r="F79" s="20"/>
      <c r="G79" s="20"/>
      <c r="H79" s="20"/>
      <c r="I79" s="15"/>
      <c r="J79" s="15"/>
    </row>
    <row r="80" spans="1:10" ht="19.149999999999999" customHeight="1">
      <c r="A80" s="37"/>
      <c r="B80" s="36" t="s">
        <v>24</v>
      </c>
      <c r="C80" s="2" t="s">
        <v>66</v>
      </c>
      <c r="D80" s="15">
        <f>SUM(D81:D82)</f>
        <v>0</v>
      </c>
      <c r="E80" s="15">
        <f t="shared" ref="E80:J80" si="32">SUM(E81:E82)</f>
        <v>11078</v>
      </c>
      <c r="F80" s="20">
        <f t="shared" si="32"/>
        <v>0</v>
      </c>
      <c r="G80" s="20">
        <f t="shared" si="32"/>
        <v>0</v>
      </c>
      <c r="H80" s="20">
        <f t="shared" si="32"/>
        <v>0</v>
      </c>
      <c r="I80" s="15">
        <f t="shared" si="32"/>
        <v>0</v>
      </c>
      <c r="J80" s="15">
        <f t="shared" si="32"/>
        <v>0</v>
      </c>
    </row>
    <row r="81" spans="1:10" ht="19.149999999999999" customHeight="1">
      <c r="A81" s="37"/>
      <c r="B81" s="37"/>
      <c r="C81" s="2" t="s">
        <v>67</v>
      </c>
      <c r="D81" s="15"/>
      <c r="E81" s="15"/>
      <c r="F81" s="20"/>
      <c r="G81" s="20"/>
      <c r="H81" s="20"/>
      <c r="I81" s="15"/>
      <c r="J81" s="15"/>
    </row>
    <row r="82" spans="1:10" ht="27" customHeight="1">
      <c r="A82" s="37"/>
      <c r="B82" s="38"/>
      <c r="C82" s="2" t="s">
        <v>68</v>
      </c>
      <c r="D82" s="15">
        <v>0</v>
      </c>
      <c r="E82" s="15">
        <v>11078</v>
      </c>
      <c r="F82" s="20">
        <v>0</v>
      </c>
      <c r="G82" s="20">
        <v>0</v>
      </c>
      <c r="H82" s="20">
        <v>0</v>
      </c>
      <c r="I82" s="15">
        <v>0</v>
      </c>
      <c r="J82" s="15">
        <v>0</v>
      </c>
    </row>
    <row r="83" spans="1:10" s="25" customFormat="1" ht="19.149999999999999" customHeight="1">
      <c r="A83" s="37"/>
      <c r="B83" s="68" t="s">
        <v>136</v>
      </c>
      <c r="C83" s="26" t="s">
        <v>66</v>
      </c>
      <c r="D83" s="20">
        <f>SUM(D84:D85)</f>
        <v>0</v>
      </c>
      <c r="E83" s="20">
        <f t="shared" ref="E83:J83" si="33">SUM(E84:E85)</f>
        <v>0</v>
      </c>
      <c r="F83" s="20">
        <f t="shared" si="33"/>
        <v>0</v>
      </c>
      <c r="G83" s="20">
        <f t="shared" si="33"/>
        <v>0</v>
      </c>
      <c r="H83" s="20">
        <f t="shared" si="33"/>
        <v>0</v>
      </c>
      <c r="I83" s="20">
        <f t="shared" si="33"/>
        <v>0</v>
      </c>
      <c r="J83" s="20">
        <f t="shared" si="33"/>
        <v>0</v>
      </c>
    </row>
    <row r="84" spans="1:10" s="25" customFormat="1" ht="24" customHeight="1">
      <c r="A84" s="37"/>
      <c r="B84" s="69"/>
      <c r="C84" s="26" t="s">
        <v>67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1:10" s="25" customFormat="1" ht="34.5" customHeight="1">
      <c r="A85" s="37"/>
      <c r="B85" s="70"/>
      <c r="C85" s="26" t="s">
        <v>68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1:10" ht="23.65" customHeight="1">
      <c r="A86" s="37"/>
      <c r="B86" s="65" t="s">
        <v>131</v>
      </c>
      <c r="C86" s="13" t="s">
        <v>66</v>
      </c>
      <c r="D86" s="16">
        <f>SUM(D87:D88)</f>
        <v>0</v>
      </c>
      <c r="E86" s="16">
        <f t="shared" ref="E86:J86" si="34">SUM(E87:E88)</f>
        <v>0</v>
      </c>
      <c r="F86" s="20">
        <f t="shared" si="34"/>
        <v>0</v>
      </c>
      <c r="G86" s="20">
        <f t="shared" si="34"/>
        <v>259.89999999999998</v>
      </c>
      <c r="H86" s="16">
        <f t="shared" si="34"/>
        <v>495.11199999999997</v>
      </c>
      <c r="I86" s="16">
        <f t="shared" si="34"/>
        <v>0</v>
      </c>
      <c r="J86" s="16">
        <f t="shared" si="34"/>
        <v>0</v>
      </c>
    </row>
    <row r="87" spans="1:10" ht="23.65" customHeight="1">
      <c r="A87" s="37"/>
      <c r="B87" s="66"/>
      <c r="C87" s="13" t="s">
        <v>67</v>
      </c>
      <c r="D87" s="16">
        <v>0</v>
      </c>
      <c r="E87" s="16">
        <v>0</v>
      </c>
      <c r="F87" s="20">
        <v>0</v>
      </c>
      <c r="G87" s="20">
        <v>26</v>
      </c>
      <c r="H87" s="16">
        <v>274.512</v>
      </c>
      <c r="I87" s="16">
        <v>0</v>
      </c>
      <c r="J87" s="16">
        <v>0</v>
      </c>
    </row>
    <row r="88" spans="1:10" ht="27.75" customHeight="1">
      <c r="A88" s="37"/>
      <c r="B88" s="67"/>
      <c r="C88" s="13" t="s">
        <v>68</v>
      </c>
      <c r="D88" s="16">
        <v>0</v>
      </c>
      <c r="E88" s="16">
        <v>0</v>
      </c>
      <c r="F88" s="20">
        <v>0</v>
      </c>
      <c r="G88" s="20">
        <v>233.9</v>
      </c>
      <c r="H88" s="16">
        <v>220.6</v>
      </c>
      <c r="I88" s="16">
        <v>0</v>
      </c>
      <c r="J88" s="16">
        <v>0</v>
      </c>
    </row>
    <row r="89" spans="1:10">
      <c r="A89" s="36" t="s">
        <v>84</v>
      </c>
      <c r="B89" s="36" t="s">
        <v>25</v>
      </c>
      <c r="C89" s="2" t="s">
        <v>66</v>
      </c>
      <c r="D89" s="15">
        <f>SUM(D90:D91)</f>
        <v>6540.9</v>
      </c>
      <c r="E89" s="15">
        <f t="shared" ref="E89:J89" si="35">SUM(E90:E91)</f>
        <v>11784.1</v>
      </c>
      <c r="F89" s="20">
        <f t="shared" si="35"/>
        <v>1516.7429999999999</v>
      </c>
      <c r="G89" s="20">
        <f t="shared" si="35"/>
        <v>-1.5462631175466868E-13</v>
      </c>
      <c r="H89" s="20">
        <f t="shared" si="35"/>
        <v>495.78500000000003</v>
      </c>
      <c r="I89" s="15">
        <f t="shared" si="35"/>
        <v>0</v>
      </c>
      <c r="J89" s="15">
        <f t="shared" si="35"/>
        <v>0</v>
      </c>
    </row>
    <row r="90" spans="1:10">
      <c r="A90" s="37"/>
      <c r="B90" s="37"/>
      <c r="C90" s="2" t="s">
        <v>67</v>
      </c>
      <c r="D90" s="15">
        <v>6540.9</v>
      </c>
      <c r="E90" s="15">
        <v>11784.1</v>
      </c>
      <c r="F90" s="20">
        <v>1516.7429999999999</v>
      </c>
      <c r="G90" s="20">
        <f>2341.1-1948.93-392-0.17</f>
        <v>-1.5462631175466868E-13</v>
      </c>
      <c r="H90" s="20">
        <f>499-3.215</f>
        <v>495.78500000000003</v>
      </c>
      <c r="I90" s="15">
        <v>0</v>
      </c>
      <c r="J90" s="15">
        <v>0</v>
      </c>
    </row>
    <row r="91" spans="1:10" ht="15" customHeight="1">
      <c r="A91" s="38"/>
      <c r="B91" s="38"/>
      <c r="C91" s="2" t="s">
        <v>68</v>
      </c>
      <c r="D91" s="15"/>
      <c r="E91" s="15"/>
      <c r="F91" s="20"/>
      <c r="G91" s="20"/>
      <c r="H91" s="20"/>
      <c r="I91" s="15"/>
      <c r="J91" s="15"/>
    </row>
    <row r="92" spans="1:10">
      <c r="A92" s="36" t="s">
        <v>85</v>
      </c>
      <c r="B92" s="36" t="s">
        <v>117</v>
      </c>
      <c r="C92" s="2" t="s">
        <v>66</v>
      </c>
      <c r="D92" s="15">
        <f>SUM(D93:D94)</f>
        <v>2868.4</v>
      </c>
      <c r="E92" s="15">
        <f t="shared" ref="E92:J92" si="36">SUM(E93:E94)</f>
        <v>1546.8</v>
      </c>
      <c r="F92" s="20">
        <f t="shared" si="36"/>
        <v>760.68</v>
      </c>
      <c r="G92" s="20">
        <f t="shared" si="36"/>
        <v>1619.232</v>
      </c>
      <c r="H92" s="20">
        <f t="shared" si="36"/>
        <v>1807.807</v>
      </c>
      <c r="I92" s="15">
        <f t="shared" si="36"/>
        <v>25</v>
      </c>
      <c r="J92" s="15">
        <f t="shared" si="36"/>
        <v>0</v>
      </c>
    </row>
    <row r="93" spans="1:10">
      <c r="A93" s="37"/>
      <c r="B93" s="37"/>
      <c r="C93" s="2" t="s">
        <v>67</v>
      </c>
      <c r="D93" s="15">
        <v>2868.4</v>
      </c>
      <c r="E93" s="15">
        <v>1546.8</v>
      </c>
      <c r="F93" s="20">
        <v>760.68</v>
      </c>
      <c r="G93" s="20">
        <f>50+1417.083+23.119+129.03</f>
        <v>1619.232</v>
      </c>
      <c r="H93" s="20">
        <f>1767.95+39.857</f>
        <v>1807.807</v>
      </c>
      <c r="I93" s="15">
        <v>25</v>
      </c>
      <c r="J93" s="15">
        <v>0</v>
      </c>
    </row>
    <row r="94" spans="1:10" ht="30">
      <c r="A94" s="37"/>
      <c r="B94" s="38"/>
      <c r="C94" s="2" t="s">
        <v>68</v>
      </c>
      <c r="D94" s="15"/>
      <c r="E94" s="15"/>
      <c r="F94" s="20"/>
      <c r="G94" s="29"/>
      <c r="H94" s="20"/>
      <c r="I94" s="15"/>
      <c r="J94" s="15"/>
    </row>
    <row r="95" spans="1:10" ht="19.149999999999999" customHeight="1">
      <c r="A95" s="37"/>
      <c r="B95" s="36" t="s">
        <v>26</v>
      </c>
      <c r="C95" s="2" t="s">
        <v>66</v>
      </c>
      <c r="D95" s="15">
        <f>SUM(D96:D97)</f>
        <v>165.1</v>
      </c>
      <c r="E95" s="15">
        <f t="shared" ref="E95:J95" si="37">SUM(E96:E97)</f>
        <v>0</v>
      </c>
      <c r="F95" s="20">
        <f t="shared" si="37"/>
        <v>0</v>
      </c>
      <c r="G95" s="20">
        <f t="shared" si="37"/>
        <v>0</v>
      </c>
      <c r="H95" s="20">
        <f t="shared" si="37"/>
        <v>0</v>
      </c>
      <c r="I95" s="15">
        <f t="shared" si="37"/>
        <v>0</v>
      </c>
      <c r="J95" s="15">
        <f t="shared" si="37"/>
        <v>0</v>
      </c>
    </row>
    <row r="96" spans="1:10" ht="19.149999999999999" customHeight="1">
      <c r="A96" s="37"/>
      <c r="B96" s="37"/>
      <c r="C96" s="2" t="s">
        <v>67</v>
      </c>
      <c r="D96" s="15"/>
      <c r="E96" s="15"/>
      <c r="F96" s="20"/>
      <c r="G96" s="20"/>
      <c r="H96" s="20"/>
      <c r="I96" s="15"/>
      <c r="J96" s="15"/>
    </row>
    <row r="97" spans="1:10" ht="22.5" customHeight="1">
      <c r="A97" s="38"/>
      <c r="B97" s="38"/>
      <c r="C97" s="2" t="s">
        <v>68</v>
      </c>
      <c r="D97" s="15">
        <v>165.1</v>
      </c>
      <c r="E97" s="15">
        <v>0</v>
      </c>
      <c r="F97" s="20">
        <v>0</v>
      </c>
      <c r="G97" s="20">
        <v>0</v>
      </c>
      <c r="H97" s="20">
        <v>0</v>
      </c>
      <c r="I97" s="15">
        <v>0</v>
      </c>
      <c r="J97" s="15">
        <v>0</v>
      </c>
    </row>
    <row r="98" spans="1:10">
      <c r="A98" s="36" t="s">
        <v>86</v>
      </c>
      <c r="B98" s="36" t="s">
        <v>27</v>
      </c>
      <c r="C98" s="2" t="s">
        <v>66</v>
      </c>
      <c r="D98" s="15">
        <f>SUM(D99:D100)</f>
        <v>1160</v>
      </c>
      <c r="E98" s="15">
        <f t="shared" ref="E98:J98" si="38">SUM(E99:E100)</f>
        <v>1195</v>
      </c>
      <c r="F98" s="20">
        <f t="shared" si="38"/>
        <v>1205</v>
      </c>
      <c r="G98" s="20">
        <f t="shared" si="38"/>
        <v>640.4</v>
      </c>
      <c r="H98" s="20">
        <f t="shared" si="38"/>
        <v>2085.7080000000001</v>
      </c>
      <c r="I98" s="15">
        <f t="shared" si="38"/>
        <v>0</v>
      </c>
      <c r="J98" s="15">
        <f t="shared" si="38"/>
        <v>0</v>
      </c>
    </row>
    <row r="99" spans="1:10">
      <c r="A99" s="37"/>
      <c r="B99" s="37"/>
      <c r="C99" s="2" t="s">
        <v>67</v>
      </c>
      <c r="D99" s="15">
        <v>1160</v>
      </c>
      <c r="E99" s="15">
        <v>1195</v>
      </c>
      <c r="F99" s="20">
        <f>1255-150+100</f>
        <v>1205</v>
      </c>
      <c r="G99" s="20">
        <f>1000-302.6-80+23</f>
        <v>640.4</v>
      </c>
      <c r="H99" s="20">
        <v>2085.7080000000001</v>
      </c>
      <c r="I99" s="15">
        <v>0</v>
      </c>
      <c r="J99" s="15">
        <v>0</v>
      </c>
    </row>
    <row r="100" spans="1:10" ht="15.75" customHeight="1">
      <c r="A100" s="38"/>
      <c r="B100" s="38"/>
      <c r="C100" s="2" t="s">
        <v>68</v>
      </c>
      <c r="D100" s="15"/>
      <c r="E100" s="15"/>
      <c r="F100" s="20"/>
      <c r="G100" s="20"/>
      <c r="H100" s="20"/>
      <c r="I100" s="15"/>
      <c r="J100" s="15"/>
    </row>
    <row r="101" spans="1:10" ht="25.15" customHeight="1">
      <c r="A101" s="36" t="s">
        <v>87</v>
      </c>
      <c r="B101" s="36" t="s">
        <v>28</v>
      </c>
      <c r="C101" s="2" t="s">
        <v>66</v>
      </c>
      <c r="D101" s="15">
        <f>SUM(D102:D103)</f>
        <v>0</v>
      </c>
      <c r="E101" s="15">
        <f t="shared" ref="E101:J101" si="39">SUM(E102:E103)</f>
        <v>0</v>
      </c>
      <c r="F101" s="20">
        <f t="shared" si="39"/>
        <v>0</v>
      </c>
      <c r="G101" s="20">
        <f t="shared" si="39"/>
        <v>0</v>
      </c>
      <c r="H101" s="20">
        <f t="shared" si="39"/>
        <v>0</v>
      </c>
      <c r="I101" s="15">
        <f t="shared" si="39"/>
        <v>0</v>
      </c>
      <c r="J101" s="15">
        <f t="shared" si="39"/>
        <v>0</v>
      </c>
    </row>
    <row r="102" spans="1:10" ht="25.15" customHeight="1">
      <c r="A102" s="37"/>
      <c r="B102" s="37"/>
      <c r="C102" s="2" t="s">
        <v>67</v>
      </c>
      <c r="D102" s="15"/>
      <c r="E102" s="15"/>
      <c r="F102" s="20"/>
      <c r="G102" s="20"/>
      <c r="H102" s="20"/>
      <c r="I102" s="15"/>
      <c r="J102" s="15"/>
    </row>
    <row r="103" spans="1:10" ht="44.25" customHeight="1">
      <c r="A103" s="38"/>
      <c r="B103" s="38"/>
      <c r="C103" s="2" t="s">
        <v>68</v>
      </c>
      <c r="D103" s="15"/>
      <c r="E103" s="15"/>
      <c r="F103" s="20"/>
      <c r="G103" s="20"/>
      <c r="H103" s="20"/>
      <c r="I103" s="15"/>
      <c r="J103" s="15"/>
    </row>
    <row r="104" spans="1:10">
      <c r="A104" s="36" t="s">
        <v>88</v>
      </c>
      <c r="B104" s="36" t="s">
        <v>23</v>
      </c>
      <c r="C104" s="2" t="s">
        <v>66</v>
      </c>
      <c r="D104" s="15">
        <f>SUM(D105:D106)</f>
        <v>0</v>
      </c>
      <c r="E104" s="15">
        <f t="shared" ref="E104:J104" si="40">SUM(E105:E106)</f>
        <v>0</v>
      </c>
      <c r="F104" s="20">
        <f t="shared" si="40"/>
        <v>0</v>
      </c>
      <c r="G104" s="20">
        <f t="shared" si="40"/>
        <v>0</v>
      </c>
      <c r="H104" s="20">
        <f t="shared" si="40"/>
        <v>0</v>
      </c>
      <c r="I104" s="15">
        <f t="shared" si="40"/>
        <v>0</v>
      </c>
      <c r="J104" s="15">
        <f t="shared" si="40"/>
        <v>0</v>
      </c>
    </row>
    <row r="105" spans="1:10">
      <c r="A105" s="37"/>
      <c r="B105" s="37"/>
      <c r="C105" s="2" t="s">
        <v>67</v>
      </c>
      <c r="D105" s="15"/>
      <c r="E105" s="15"/>
      <c r="F105" s="20"/>
      <c r="G105" s="20"/>
      <c r="H105" s="20"/>
      <c r="I105" s="15"/>
      <c r="J105" s="15"/>
    </row>
    <row r="106" spans="1:10" ht="17.25" customHeight="1">
      <c r="A106" s="38"/>
      <c r="B106" s="38"/>
      <c r="C106" s="2" t="s">
        <v>68</v>
      </c>
      <c r="D106" s="15"/>
      <c r="E106" s="15"/>
      <c r="F106" s="20"/>
      <c r="G106" s="20"/>
      <c r="H106" s="20"/>
      <c r="I106" s="15"/>
      <c r="J106" s="15"/>
    </row>
    <row r="107" spans="1:10">
      <c r="A107" s="36" t="s">
        <v>89</v>
      </c>
      <c r="B107" s="36" t="s">
        <v>29</v>
      </c>
      <c r="C107" s="2" t="s">
        <v>66</v>
      </c>
      <c r="D107" s="15">
        <f>SUM(D108:D109)</f>
        <v>18.899999999999999</v>
      </c>
      <c r="E107" s="15">
        <f t="shared" ref="E107:J107" si="41">SUM(E108:E109)</f>
        <v>17.399999999999999</v>
      </c>
      <c r="F107" s="20">
        <f t="shared" si="41"/>
        <v>18.899999999999999</v>
      </c>
      <c r="G107" s="20">
        <f t="shared" si="41"/>
        <v>8.98</v>
      </c>
      <c r="H107" s="20">
        <f t="shared" si="41"/>
        <v>12</v>
      </c>
      <c r="I107" s="15">
        <f t="shared" si="41"/>
        <v>0</v>
      </c>
      <c r="J107" s="15">
        <f t="shared" si="41"/>
        <v>0</v>
      </c>
    </row>
    <row r="108" spans="1:10">
      <c r="A108" s="37"/>
      <c r="B108" s="37"/>
      <c r="C108" s="2" t="s">
        <v>67</v>
      </c>
      <c r="D108" s="15">
        <v>18.899999999999999</v>
      </c>
      <c r="E108" s="15">
        <v>17.399999999999999</v>
      </c>
      <c r="F108" s="20">
        <v>18.899999999999999</v>
      </c>
      <c r="G108" s="20">
        <f>9-0.02</f>
        <v>8.98</v>
      </c>
      <c r="H108" s="20">
        <f>12</f>
        <v>12</v>
      </c>
      <c r="I108" s="15">
        <v>0</v>
      </c>
      <c r="J108" s="15">
        <v>0</v>
      </c>
    </row>
    <row r="109" spans="1:10" ht="15.75" customHeight="1">
      <c r="A109" s="38"/>
      <c r="B109" s="38"/>
      <c r="C109" s="2" t="s">
        <v>68</v>
      </c>
      <c r="D109" s="15"/>
      <c r="E109" s="15"/>
      <c r="F109" s="20"/>
      <c r="G109" s="20"/>
      <c r="H109" s="20"/>
      <c r="I109" s="15"/>
      <c r="J109" s="15"/>
    </row>
    <row r="110" spans="1:10">
      <c r="A110" s="36" t="s">
        <v>90</v>
      </c>
      <c r="B110" s="36" t="s">
        <v>30</v>
      </c>
      <c r="C110" s="2" t="s">
        <v>66</v>
      </c>
      <c r="D110" s="15">
        <f>SUM(D111:D112)</f>
        <v>0</v>
      </c>
      <c r="E110" s="15">
        <f t="shared" ref="E110:J110" si="42">SUM(E111:E112)</f>
        <v>0</v>
      </c>
      <c r="F110" s="20">
        <f t="shared" si="42"/>
        <v>0</v>
      </c>
      <c r="G110" s="20">
        <f t="shared" si="42"/>
        <v>0</v>
      </c>
      <c r="H110" s="20">
        <f t="shared" si="42"/>
        <v>0</v>
      </c>
      <c r="I110" s="15">
        <f t="shared" si="42"/>
        <v>0</v>
      </c>
      <c r="J110" s="15">
        <f t="shared" si="42"/>
        <v>0</v>
      </c>
    </row>
    <row r="111" spans="1:10">
      <c r="A111" s="37"/>
      <c r="B111" s="37"/>
      <c r="C111" s="2" t="s">
        <v>67</v>
      </c>
      <c r="D111" s="15"/>
      <c r="E111" s="15"/>
      <c r="F111" s="20"/>
      <c r="G111" s="20"/>
      <c r="H111" s="20"/>
      <c r="I111" s="15"/>
      <c r="J111" s="15"/>
    </row>
    <row r="112" spans="1:10" ht="15.75" customHeight="1">
      <c r="A112" s="38"/>
      <c r="B112" s="38"/>
      <c r="C112" s="2" t="s">
        <v>68</v>
      </c>
      <c r="D112" s="15"/>
      <c r="E112" s="15"/>
      <c r="F112" s="20"/>
      <c r="G112" s="20"/>
      <c r="H112" s="20"/>
      <c r="I112" s="15"/>
      <c r="J112" s="15"/>
    </row>
    <row r="113" spans="1:10" ht="49.9" customHeight="1">
      <c r="A113" s="36" t="s">
        <v>91</v>
      </c>
      <c r="B113" s="36" t="s">
        <v>31</v>
      </c>
      <c r="C113" s="2" t="s">
        <v>66</v>
      </c>
      <c r="D113" s="15">
        <f>SUM(D114:D115)</f>
        <v>494.9</v>
      </c>
      <c r="E113" s="15">
        <f t="shared" ref="E113:J113" si="43">SUM(E114:E115)</f>
        <v>490.9</v>
      </c>
      <c r="F113" s="20">
        <f t="shared" si="43"/>
        <v>320.89999999999998</v>
      </c>
      <c r="G113" s="20">
        <f t="shared" si="43"/>
        <v>0</v>
      </c>
      <c r="H113" s="20">
        <f t="shared" si="43"/>
        <v>0</v>
      </c>
      <c r="I113" s="15">
        <f t="shared" si="43"/>
        <v>0</v>
      </c>
      <c r="J113" s="15">
        <f t="shared" si="43"/>
        <v>0</v>
      </c>
    </row>
    <row r="114" spans="1:10" ht="49.9" customHeight="1">
      <c r="A114" s="37"/>
      <c r="B114" s="37"/>
      <c r="C114" s="2" t="s">
        <v>67</v>
      </c>
      <c r="D114" s="15">
        <v>494.9</v>
      </c>
      <c r="E114" s="15">
        <v>490.9</v>
      </c>
      <c r="F114" s="20">
        <v>320.89999999999998</v>
      </c>
      <c r="G114" s="20">
        <v>0</v>
      </c>
      <c r="H114" s="20">
        <v>0</v>
      </c>
      <c r="I114" s="15">
        <v>0</v>
      </c>
      <c r="J114" s="15">
        <v>0</v>
      </c>
    </row>
    <row r="115" spans="1:10" ht="85.5" customHeight="1">
      <c r="A115" s="38"/>
      <c r="B115" s="38"/>
      <c r="C115" s="2" t="s">
        <v>68</v>
      </c>
      <c r="D115" s="15"/>
      <c r="E115" s="15"/>
      <c r="F115" s="20"/>
      <c r="G115" s="20"/>
      <c r="H115" s="20"/>
      <c r="I115" s="15"/>
      <c r="J115" s="15"/>
    </row>
    <row r="116" spans="1:10" ht="55.15" customHeight="1">
      <c r="A116" s="36" t="s">
        <v>92</v>
      </c>
      <c r="B116" s="39" t="s">
        <v>32</v>
      </c>
      <c r="C116" s="2" t="s">
        <v>66</v>
      </c>
      <c r="D116" s="15">
        <f>SUM(D117:D118)</f>
        <v>135</v>
      </c>
      <c r="E116" s="15">
        <f t="shared" ref="E116:J116" si="44">SUM(E117:E118)</f>
        <v>83.8</v>
      </c>
      <c r="F116" s="20">
        <f t="shared" si="44"/>
        <v>145</v>
      </c>
      <c r="G116" s="20">
        <f t="shared" si="44"/>
        <v>13</v>
      </c>
      <c r="H116" s="20">
        <f t="shared" si="44"/>
        <v>13</v>
      </c>
      <c r="I116" s="15">
        <f t="shared" si="44"/>
        <v>0</v>
      </c>
      <c r="J116" s="15">
        <f t="shared" si="44"/>
        <v>0</v>
      </c>
    </row>
    <row r="117" spans="1:10" ht="55.15" customHeight="1">
      <c r="A117" s="37"/>
      <c r="B117" s="39"/>
      <c r="C117" s="2" t="s">
        <v>67</v>
      </c>
      <c r="D117" s="15">
        <v>135</v>
      </c>
      <c r="E117" s="15">
        <v>83.8</v>
      </c>
      <c r="F117" s="20">
        <v>145</v>
      </c>
      <c r="G117" s="20">
        <v>13</v>
      </c>
      <c r="H117" s="20">
        <v>13</v>
      </c>
      <c r="I117" s="15">
        <v>0</v>
      </c>
      <c r="J117" s="15">
        <v>0</v>
      </c>
    </row>
    <row r="118" spans="1:10" ht="55.15" customHeight="1">
      <c r="A118" s="38"/>
      <c r="B118" s="39"/>
      <c r="C118" s="2" t="s">
        <v>68</v>
      </c>
      <c r="D118" s="15"/>
      <c r="E118" s="15"/>
      <c r="F118" s="20"/>
      <c r="G118" s="20"/>
      <c r="H118" s="20"/>
      <c r="I118" s="15"/>
      <c r="J118" s="15"/>
    </row>
    <row r="119" spans="1:10">
      <c r="A119" s="36" t="s">
        <v>93</v>
      </c>
      <c r="B119" s="36" t="s">
        <v>33</v>
      </c>
      <c r="C119" s="2" t="s">
        <v>66</v>
      </c>
      <c r="D119" s="15">
        <f>SUM(D120:D121)</f>
        <v>0</v>
      </c>
      <c r="E119" s="15">
        <f t="shared" ref="E119:J119" si="45">SUM(E120:E121)</f>
        <v>465</v>
      </c>
      <c r="F119" s="20">
        <f t="shared" si="45"/>
        <v>0</v>
      </c>
      <c r="G119" s="20">
        <f t="shared" si="45"/>
        <v>0</v>
      </c>
      <c r="H119" s="20">
        <f t="shared" si="45"/>
        <v>0</v>
      </c>
      <c r="I119" s="15">
        <f t="shared" si="45"/>
        <v>0</v>
      </c>
      <c r="J119" s="15">
        <f t="shared" si="45"/>
        <v>0</v>
      </c>
    </row>
    <row r="120" spans="1:10">
      <c r="A120" s="37"/>
      <c r="B120" s="37"/>
      <c r="C120" s="2" t="s">
        <v>67</v>
      </c>
      <c r="D120" s="15">
        <v>0</v>
      </c>
      <c r="E120" s="15">
        <v>465</v>
      </c>
      <c r="F120" s="20">
        <v>0</v>
      </c>
      <c r="G120" s="20">
        <v>0</v>
      </c>
      <c r="H120" s="20">
        <v>0</v>
      </c>
      <c r="I120" s="15">
        <v>0</v>
      </c>
      <c r="J120" s="15">
        <v>0</v>
      </c>
    </row>
    <row r="121" spans="1:10" ht="30">
      <c r="A121" s="37"/>
      <c r="B121" s="38"/>
      <c r="C121" s="2" t="s">
        <v>68</v>
      </c>
      <c r="D121" s="15"/>
      <c r="E121" s="15"/>
      <c r="F121" s="20"/>
      <c r="G121" s="20"/>
      <c r="H121" s="20"/>
      <c r="I121" s="15"/>
      <c r="J121" s="15"/>
    </row>
    <row r="122" spans="1:10" ht="19.899999999999999" customHeight="1">
      <c r="A122" s="37"/>
      <c r="B122" s="36" t="s">
        <v>34</v>
      </c>
      <c r="C122" s="2" t="s">
        <v>66</v>
      </c>
      <c r="D122" s="15">
        <f>SUM(D123:D124)</f>
        <v>0</v>
      </c>
      <c r="E122" s="15">
        <f t="shared" ref="E122:J122" si="46">SUM(E123:E124)</f>
        <v>756</v>
      </c>
      <c r="F122" s="20">
        <f t="shared" si="46"/>
        <v>0</v>
      </c>
      <c r="G122" s="20">
        <f t="shared" si="46"/>
        <v>0</v>
      </c>
      <c r="H122" s="20">
        <f t="shared" si="46"/>
        <v>0</v>
      </c>
      <c r="I122" s="15">
        <f t="shared" si="46"/>
        <v>0</v>
      </c>
      <c r="J122" s="15">
        <f t="shared" si="46"/>
        <v>0</v>
      </c>
    </row>
    <row r="123" spans="1:10" ht="19.899999999999999" customHeight="1">
      <c r="A123" s="37"/>
      <c r="B123" s="37"/>
      <c r="C123" s="2" t="s">
        <v>67</v>
      </c>
      <c r="D123" s="15"/>
      <c r="E123" s="15"/>
      <c r="F123" s="20"/>
      <c r="G123" s="20"/>
      <c r="H123" s="20"/>
      <c r="I123" s="15"/>
      <c r="J123" s="15"/>
    </row>
    <row r="124" spans="1:10" ht="19.899999999999999" customHeight="1">
      <c r="A124" s="37"/>
      <c r="B124" s="38"/>
      <c r="C124" s="2" t="s">
        <v>68</v>
      </c>
      <c r="D124" s="15">
        <v>0</v>
      </c>
      <c r="E124" s="15">
        <v>756</v>
      </c>
      <c r="F124" s="20">
        <v>0</v>
      </c>
      <c r="G124" s="20">
        <v>0</v>
      </c>
      <c r="H124" s="20">
        <v>0</v>
      </c>
      <c r="I124" s="15">
        <v>0</v>
      </c>
      <c r="J124" s="15">
        <v>0</v>
      </c>
    </row>
    <row r="125" spans="1:10" ht="30" customHeight="1">
      <c r="A125" s="37"/>
      <c r="B125" s="39" t="s">
        <v>35</v>
      </c>
      <c r="C125" s="2" t="s">
        <v>66</v>
      </c>
      <c r="D125" s="15">
        <f>SUM(D126:D127)</f>
        <v>0</v>
      </c>
      <c r="E125" s="15">
        <f t="shared" ref="E125:J125" si="47">SUM(E126:E127)</f>
        <v>400</v>
      </c>
      <c r="F125" s="20">
        <f t="shared" si="47"/>
        <v>0</v>
      </c>
      <c r="G125" s="20">
        <f t="shared" si="47"/>
        <v>0</v>
      </c>
      <c r="H125" s="20">
        <f t="shared" si="47"/>
        <v>0</v>
      </c>
      <c r="I125" s="15">
        <f t="shared" si="47"/>
        <v>0</v>
      </c>
      <c r="J125" s="15">
        <f t="shared" si="47"/>
        <v>0</v>
      </c>
    </row>
    <row r="126" spans="1:10" ht="30" customHeight="1">
      <c r="A126" s="37"/>
      <c r="B126" s="39"/>
      <c r="C126" s="2" t="s">
        <v>67</v>
      </c>
      <c r="D126" s="15"/>
      <c r="E126" s="15"/>
      <c r="F126" s="20"/>
      <c r="G126" s="20"/>
      <c r="H126" s="20"/>
      <c r="I126" s="15"/>
      <c r="J126" s="15"/>
    </row>
    <row r="127" spans="1:10" ht="46.5" customHeight="1">
      <c r="A127" s="38"/>
      <c r="B127" s="39"/>
      <c r="C127" s="2" t="s">
        <v>68</v>
      </c>
      <c r="D127" s="15">
        <v>0</v>
      </c>
      <c r="E127" s="15">
        <v>400</v>
      </c>
      <c r="F127" s="20">
        <v>0</v>
      </c>
      <c r="G127" s="20">
        <v>0</v>
      </c>
      <c r="H127" s="20">
        <v>0</v>
      </c>
      <c r="I127" s="15">
        <v>0</v>
      </c>
      <c r="J127" s="15">
        <v>0</v>
      </c>
    </row>
    <row r="128" spans="1:10" ht="31.9" customHeight="1">
      <c r="A128" s="36" t="s">
        <v>94</v>
      </c>
      <c r="B128" s="36" t="s">
        <v>36</v>
      </c>
      <c r="C128" s="2" t="s">
        <v>66</v>
      </c>
      <c r="D128" s="15">
        <f>SUM(D129:D130)</f>
        <v>6727.2</v>
      </c>
      <c r="E128" s="15">
        <f t="shared" ref="E128:J128" si="48">SUM(E129:E130)</f>
        <v>6619.1</v>
      </c>
      <c r="F128" s="20">
        <f t="shared" si="48"/>
        <v>6280.8</v>
      </c>
      <c r="G128" s="20">
        <f t="shared" si="48"/>
        <v>0</v>
      </c>
      <c r="H128" s="20">
        <f t="shared" si="48"/>
        <v>0</v>
      </c>
      <c r="I128" s="15">
        <f t="shared" si="48"/>
        <v>0</v>
      </c>
      <c r="J128" s="15">
        <f t="shared" si="48"/>
        <v>0</v>
      </c>
    </row>
    <row r="129" spans="1:10" ht="31.9" customHeight="1">
      <c r="A129" s="37"/>
      <c r="B129" s="37"/>
      <c r="C129" s="2" t="s">
        <v>67</v>
      </c>
      <c r="D129" s="15"/>
      <c r="E129" s="15"/>
      <c r="F129" s="20"/>
      <c r="G129" s="29"/>
      <c r="H129" s="20"/>
      <c r="I129" s="15"/>
      <c r="J129" s="15"/>
    </row>
    <row r="130" spans="1:10" ht="25.5" customHeight="1">
      <c r="A130" s="38"/>
      <c r="B130" s="38"/>
      <c r="C130" s="2" t="s">
        <v>68</v>
      </c>
      <c r="D130" s="15">
        <v>6727.2</v>
      </c>
      <c r="E130" s="15">
        <v>6619.1</v>
      </c>
      <c r="F130" s="20">
        <v>6280.8</v>
      </c>
      <c r="G130" s="20">
        <v>0</v>
      </c>
      <c r="H130" s="20">
        <v>0</v>
      </c>
      <c r="I130" s="15">
        <v>0</v>
      </c>
      <c r="J130" s="15">
        <v>0</v>
      </c>
    </row>
    <row r="131" spans="1:10">
      <c r="A131" s="36" t="s">
        <v>115</v>
      </c>
      <c r="B131" s="36" t="s">
        <v>118</v>
      </c>
      <c r="C131" s="2" t="s">
        <v>66</v>
      </c>
      <c r="D131" s="15">
        <f>SUM(D132:D133)</f>
        <v>0</v>
      </c>
      <c r="E131" s="15">
        <f t="shared" ref="E131:J131" si="49">SUM(E132:E133)</f>
        <v>0</v>
      </c>
      <c r="F131" s="20">
        <f t="shared" si="49"/>
        <v>195</v>
      </c>
      <c r="G131" s="20">
        <f t="shared" si="49"/>
        <v>30</v>
      </c>
      <c r="H131" s="20">
        <f t="shared" si="49"/>
        <v>0</v>
      </c>
      <c r="I131" s="15">
        <f t="shared" si="49"/>
        <v>0</v>
      </c>
      <c r="J131" s="15">
        <f t="shared" si="49"/>
        <v>0</v>
      </c>
    </row>
    <row r="132" spans="1:10">
      <c r="A132" s="37"/>
      <c r="B132" s="37"/>
      <c r="C132" s="2" t="s">
        <v>67</v>
      </c>
      <c r="D132" s="15">
        <v>0</v>
      </c>
      <c r="E132" s="15">
        <v>0</v>
      </c>
      <c r="F132" s="20">
        <f>105+90</f>
        <v>195</v>
      </c>
      <c r="G132" s="20">
        <v>30</v>
      </c>
      <c r="H132" s="20">
        <v>0</v>
      </c>
      <c r="I132" s="15">
        <v>0</v>
      </c>
      <c r="J132" s="15">
        <v>0</v>
      </c>
    </row>
    <row r="133" spans="1:10" ht="30">
      <c r="A133" s="38"/>
      <c r="B133" s="38"/>
      <c r="C133" s="2" t="s">
        <v>68</v>
      </c>
      <c r="D133" s="15"/>
      <c r="E133" s="15"/>
      <c r="F133" s="20"/>
      <c r="G133" s="20"/>
      <c r="H133" s="20"/>
      <c r="I133" s="15"/>
      <c r="J133" s="15"/>
    </row>
    <row r="134" spans="1:10" ht="31.9" customHeight="1">
      <c r="A134" s="36" t="s">
        <v>120</v>
      </c>
      <c r="B134" s="36" t="s">
        <v>134</v>
      </c>
      <c r="C134" s="2" t="s">
        <v>66</v>
      </c>
      <c r="D134" s="15">
        <f>SUM(D135:D136)</f>
        <v>0</v>
      </c>
      <c r="E134" s="15">
        <f t="shared" ref="E134:J134" si="50">SUM(E135:E136)</f>
        <v>0</v>
      </c>
      <c r="F134" s="20">
        <f t="shared" si="50"/>
        <v>0</v>
      </c>
      <c r="G134" s="20">
        <f t="shared" si="50"/>
        <v>6222.7000000000007</v>
      </c>
      <c r="H134" s="20">
        <f>SUM(H135:H136)</f>
        <v>6362.8</v>
      </c>
      <c r="I134" s="15">
        <f t="shared" si="50"/>
        <v>8218.5</v>
      </c>
      <c r="J134" s="15">
        <f t="shared" si="50"/>
        <v>8218.5</v>
      </c>
    </row>
    <row r="135" spans="1:10" ht="31.9" customHeight="1">
      <c r="A135" s="37"/>
      <c r="B135" s="37"/>
      <c r="C135" s="2" t="s">
        <v>67</v>
      </c>
      <c r="D135" s="15">
        <f>SUM(D136:D137)</f>
        <v>0</v>
      </c>
      <c r="E135" s="15">
        <v>0</v>
      </c>
      <c r="F135" s="20">
        <v>0</v>
      </c>
      <c r="G135" s="20">
        <v>74.599999999999994</v>
      </c>
      <c r="H135" s="20">
        <f>63.3+0.4</f>
        <v>63.699999999999996</v>
      </c>
      <c r="I135" s="15">
        <f>84.305-2.105</f>
        <v>82.2</v>
      </c>
      <c r="J135" s="15">
        <f>84.305-2.105</f>
        <v>82.2</v>
      </c>
    </row>
    <row r="136" spans="1:10" ht="27.75" customHeight="1">
      <c r="A136" s="38"/>
      <c r="B136" s="37"/>
      <c r="C136" s="2" t="s">
        <v>68</v>
      </c>
      <c r="D136" s="15">
        <v>0</v>
      </c>
      <c r="E136" s="15">
        <v>0</v>
      </c>
      <c r="F136" s="20">
        <v>0</v>
      </c>
      <c r="G136" s="20">
        <v>6148.1</v>
      </c>
      <c r="H136" s="20">
        <f>6264.8+34.3</f>
        <v>6299.1</v>
      </c>
      <c r="I136" s="15">
        <f>8346.1-209.8</f>
        <v>8136.3</v>
      </c>
      <c r="J136" s="15">
        <f>8346.1-209.8</f>
        <v>8136.3</v>
      </c>
    </row>
    <row r="137" spans="1:10">
      <c r="A137" s="36" t="s">
        <v>121</v>
      </c>
      <c r="B137" s="36" t="s">
        <v>122</v>
      </c>
      <c r="C137" s="2" t="s">
        <v>66</v>
      </c>
      <c r="D137" s="15">
        <f>SUM(D138:D139)</f>
        <v>0</v>
      </c>
      <c r="E137" s="15">
        <f t="shared" ref="E137:J137" si="51">SUM(E138:E139)</f>
        <v>0</v>
      </c>
      <c r="F137" s="20">
        <f t="shared" si="51"/>
        <v>0</v>
      </c>
      <c r="G137" s="20">
        <f t="shared" si="51"/>
        <v>0</v>
      </c>
      <c r="H137" s="20">
        <f t="shared" si="51"/>
        <v>0</v>
      </c>
      <c r="I137" s="15">
        <f t="shared" si="51"/>
        <v>0</v>
      </c>
      <c r="J137" s="15">
        <f t="shared" si="51"/>
        <v>0</v>
      </c>
    </row>
    <row r="138" spans="1:10">
      <c r="A138" s="37"/>
      <c r="B138" s="37"/>
      <c r="C138" s="2" t="s">
        <v>67</v>
      </c>
      <c r="D138" s="15">
        <v>0</v>
      </c>
      <c r="E138" s="15">
        <v>0</v>
      </c>
      <c r="F138" s="20">
        <v>0</v>
      </c>
      <c r="G138" s="20">
        <f>33.3-33.3</f>
        <v>0</v>
      </c>
      <c r="H138" s="20">
        <v>0</v>
      </c>
      <c r="I138" s="15">
        <v>0</v>
      </c>
      <c r="J138" s="15">
        <v>0</v>
      </c>
    </row>
    <row r="139" spans="1:10" ht="30">
      <c r="A139" s="38"/>
      <c r="B139" s="38"/>
      <c r="C139" s="2" t="s">
        <v>68</v>
      </c>
      <c r="D139" s="15"/>
      <c r="E139" s="15"/>
      <c r="F139" s="20"/>
      <c r="G139" s="20"/>
      <c r="H139" s="20"/>
      <c r="I139" s="15"/>
      <c r="J139" s="15"/>
    </row>
    <row r="140" spans="1:10">
      <c r="A140" s="36" t="s">
        <v>133</v>
      </c>
      <c r="B140" s="36" t="s">
        <v>130</v>
      </c>
      <c r="C140" s="2" t="s">
        <v>66</v>
      </c>
      <c r="D140" s="15">
        <f>SUM(D141:D142)</f>
        <v>0</v>
      </c>
      <c r="E140" s="15">
        <f t="shared" ref="E140:J140" si="52">SUM(E141:E142)</f>
        <v>0</v>
      </c>
      <c r="F140" s="20">
        <f t="shared" si="52"/>
        <v>0</v>
      </c>
      <c r="G140" s="20">
        <f t="shared" si="52"/>
        <v>7500</v>
      </c>
      <c r="H140" s="20">
        <f t="shared" si="52"/>
        <v>0</v>
      </c>
      <c r="I140" s="15">
        <f t="shared" si="52"/>
        <v>0</v>
      </c>
      <c r="J140" s="15">
        <f t="shared" si="52"/>
        <v>0</v>
      </c>
    </row>
    <row r="141" spans="1:10">
      <c r="A141" s="37"/>
      <c r="B141" s="37"/>
      <c r="C141" s="2" t="s">
        <v>67</v>
      </c>
      <c r="D141" s="15">
        <v>0</v>
      </c>
      <c r="E141" s="15">
        <v>0</v>
      </c>
      <c r="F141" s="20">
        <v>0</v>
      </c>
      <c r="G141" s="20">
        <v>7500</v>
      </c>
      <c r="H141" s="20">
        <v>0</v>
      </c>
      <c r="I141" s="15">
        <v>0</v>
      </c>
      <c r="J141" s="15">
        <v>0</v>
      </c>
    </row>
    <row r="142" spans="1:10" ht="17.25" customHeight="1">
      <c r="A142" s="38"/>
      <c r="B142" s="38"/>
      <c r="C142" s="2" t="s">
        <v>68</v>
      </c>
      <c r="D142" s="15"/>
      <c r="E142" s="15"/>
      <c r="F142" s="20"/>
      <c r="G142" s="20"/>
      <c r="H142" s="20"/>
      <c r="I142" s="15"/>
      <c r="J142" s="15"/>
    </row>
    <row r="143" spans="1:10">
      <c r="A143" s="36" t="s">
        <v>137</v>
      </c>
      <c r="B143" s="36" t="s">
        <v>138</v>
      </c>
      <c r="C143" s="2" t="s">
        <v>66</v>
      </c>
      <c r="D143" s="15">
        <f>SUM(D144:D145)</f>
        <v>0</v>
      </c>
      <c r="E143" s="15">
        <f t="shared" ref="E143:J143" si="53">SUM(E144:E145)</f>
        <v>0</v>
      </c>
      <c r="F143" s="20">
        <f t="shared" si="53"/>
        <v>0</v>
      </c>
      <c r="G143" s="20">
        <f t="shared" si="53"/>
        <v>7500</v>
      </c>
      <c r="H143" s="20">
        <f t="shared" si="53"/>
        <v>0</v>
      </c>
      <c r="I143" s="15">
        <f t="shared" si="53"/>
        <v>300</v>
      </c>
      <c r="J143" s="15">
        <f t="shared" si="53"/>
        <v>0</v>
      </c>
    </row>
    <row r="144" spans="1:10">
      <c r="A144" s="37"/>
      <c r="B144" s="37"/>
      <c r="C144" s="2" t="s">
        <v>67</v>
      </c>
      <c r="D144" s="15">
        <v>0</v>
      </c>
      <c r="E144" s="15">
        <v>0</v>
      </c>
      <c r="F144" s="20">
        <v>0</v>
      </c>
      <c r="G144" s="20">
        <v>7500</v>
      </c>
      <c r="H144" s="20">
        <v>0</v>
      </c>
      <c r="I144" s="15">
        <v>300</v>
      </c>
      <c r="J144" s="15">
        <v>0</v>
      </c>
    </row>
    <row r="145" spans="1:10" ht="17.25" customHeight="1">
      <c r="A145" s="38"/>
      <c r="B145" s="38"/>
      <c r="C145" s="2" t="s">
        <v>68</v>
      </c>
      <c r="D145" s="15"/>
      <c r="E145" s="15"/>
      <c r="F145" s="20"/>
      <c r="G145" s="20"/>
      <c r="H145" s="20"/>
      <c r="I145" s="15"/>
      <c r="J145" s="15"/>
    </row>
    <row r="146" spans="1:10">
      <c r="A146" s="48" t="s">
        <v>37</v>
      </c>
      <c r="B146" s="51" t="s">
        <v>38</v>
      </c>
      <c r="C146" s="1" t="s">
        <v>66</v>
      </c>
      <c r="D146" s="17">
        <f>SUM(D147:D148)</f>
        <v>25267.9</v>
      </c>
      <c r="E146" s="17">
        <f t="shared" ref="E146" si="54">SUM(E147:E148)</f>
        <v>23319.3</v>
      </c>
      <c r="F146" s="21">
        <f t="shared" ref="F146" si="55">SUM(F147:F148)</f>
        <v>18178.421999999999</v>
      </c>
      <c r="G146" s="21">
        <f t="shared" ref="G146" si="56">SUM(G147:G148)</f>
        <v>18167.108000000004</v>
      </c>
      <c r="H146" s="21">
        <f t="shared" ref="H146" si="57">SUM(H147:H148)</f>
        <v>21308.096000000001</v>
      </c>
      <c r="I146" s="17">
        <f t="shared" ref="I146" si="58">SUM(I147:I148)</f>
        <v>24321.805999999997</v>
      </c>
      <c r="J146" s="17">
        <f t="shared" ref="J146" si="59">SUM(J147:J148)</f>
        <v>22213.534</v>
      </c>
    </row>
    <row r="147" spans="1:10">
      <c r="A147" s="49"/>
      <c r="B147" s="51"/>
      <c r="C147" s="1" t="s">
        <v>67</v>
      </c>
      <c r="D147" s="17">
        <f>D150+D153+D156+D159+D162+D165+D171+D174+D177+D180+D186+D189+D192+D195+D198+D201+D168+D204+D183</f>
        <v>22921.5</v>
      </c>
      <c r="E147" s="17">
        <f t="shared" ref="E147:J147" si="60">E150+E153+E156+E159+E162+E165+E171+E174+E177+E180+E186+E189+E192+E195+E198+E201+E168+E204+E183</f>
        <v>22111.7</v>
      </c>
      <c r="F147" s="21">
        <f t="shared" si="60"/>
        <v>16684.222999999998</v>
      </c>
      <c r="G147" s="21">
        <f t="shared" si="60"/>
        <v>16783.172000000002</v>
      </c>
      <c r="H147" s="21">
        <f t="shared" si="60"/>
        <v>19856.107</v>
      </c>
      <c r="I147" s="17">
        <f t="shared" si="60"/>
        <v>21750.421999999999</v>
      </c>
      <c r="J147" s="17">
        <f t="shared" si="60"/>
        <v>22213.534</v>
      </c>
    </row>
    <row r="148" spans="1:10" ht="30">
      <c r="A148" s="50"/>
      <c r="B148" s="51"/>
      <c r="C148" s="1" t="s">
        <v>68</v>
      </c>
      <c r="D148" s="17">
        <f>D151+D154+D157+D160+D163+D166+D172+D175+D178+D181+D187+D190+D193+D196+D199+D202+D208+D184+D205</f>
        <v>2346.4</v>
      </c>
      <c r="E148" s="17">
        <f t="shared" ref="E148:J148" si="61">E151+E154+E157+E160+E163+E166+E172+E175+E178+E181+E187+E190+E193+E196+E199+E202+E208+E184+E205</f>
        <v>1207.5999999999999</v>
      </c>
      <c r="F148" s="21">
        <f t="shared" si="61"/>
        <v>1494.1990000000001</v>
      </c>
      <c r="G148" s="21">
        <f t="shared" si="61"/>
        <v>1383.9359999999999</v>
      </c>
      <c r="H148" s="21">
        <f t="shared" si="61"/>
        <v>1451.989</v>
      </c>
      <c r="I148" s="17">
        <f t="shared" si="61"/>
        <v>2571.384</v>
      </c>
      <c r="J148" s="17">
        <f t="shared" si="61"/>
        <v>0</v>
      </c>
    </row>
    <row r="149" spans="1:10" ht="18" customHeight="1">
      <c r="A149" s="36" t="s">
        <v>95</v>
      </c>
      <c r="B149" s="39" t="s">
        <v>39</v>
      </c>
      <c r="C149" s="2" t="s">
        <v>66</v>
      </c>
      <c r="D149" s="15">
        <f>SUM(D150:D151)</f>
        <v>6</v>
      </c>
      <c r="E149" s="15">
        <f t="shared" ref="E149:J149" si="62">SUM(E150:E151)</f>
        <v>6</v>
      </c>
      <c r="F149" s="20">
        <f t="shared" si="62"/>
        <v>6</v>
      </c>
      <c r="G149" s="20">
        <f t="shared" si="62"/>
        <v>0</v>
      </c>
      <c r="H149" s="20">
        <f t="shared" si="62"/>
        <v>0</v>
      </c>
      <c r="I149" s="15">
        <f t="shared" si="62"/>
        <v>0</v>
      </c>
      <c r="J149" s="15">
        <f t="shared" si="62"/>
        <v>0</v>
      </c>
    </row>
    <row r="150" spans="1:10" ht="18" customHeight="1">
      <c r="A150" s="37"/>
      <c r="B150" s="39"/>
      <c r="C150" s="2" t="s">
        <v>67</v>
      </c>
      <c r="D150" s="15">
        <v>6</v>
      </c>
      <c r="E150" s="15">
        <v>6</v>
      </c>
      <c r="F150" s="20">
        <v>6</v>
      </c>
      <c r="G150" s="20">
        <v>0</v>
      </c>
      <c r="H150" s="20">
        <v>0</v>
      </c>
      <c r="I150" s="15">
        <v>0</v>
      </c>
      <c r="J150" s="15">
        <v>0</v>
      </c>
    </row>
    <row r="151" spans="1:10" ht="24" customHeight="1">
      <c r="A151" s="38"/>
      <c r="B151" s="39"/>
      <c r="C151" s="2" t="s">
        <v>68</v>
      </c>
      <c r="D151" s="15"/>
      <c r="E151" s="15"/>
      <c r="F151" s="20"/>
      <c r="G151" s="20"/>
      <c r="H151" s="20"/>
      <c r="I151" s="15"/>
      <c r="J151" s="15"/>
    </row>
    <row r="152" spans="1:10">
      <c r="A152" s="36" t="s">
        <v>96</v>
      </c>
      <c r="B152" s="36" t="s">
        <v>40</v>
      </c>
      <c r="C152" s="2" t="s">
        <v>66</v>
      </c>
      <c r="D152" s="15">
        <f>SUM(D153:D154)</f>
        <v>800</v>
      </c>
      <c r="E152" s="15">
        <f t="shared" ref="E152" si="63">SUM(E153:E154)</f>
        <v>800</v>
      </c>
      <c r="F152" s="20">
        <f t="shared" ref="F152" si="64">SUM(F153:F154)</f>
        <v>800</v>
      </c>
      <c r="G152" s="20">
        <f t="shared" ref="G152" si="65">SUM(G153:G154)</f>
        <v>800</v>
      </c>
      <c r="H152" s="20">
        <f t="shared" ref="H152" si="66">SUM(H153:H154)</f>
        <v>500</v>
      </c>
      <c r="I152" s="15">
        <f t="shared" ref="I152" si="67">SUM(I153:I154)</f>
        <v>500</v>
      </c>
      <c r="J152" s="15">
        <f t="shared" ref="J152" si="68">SUM(J153:J154)</f>
        <v>0</v>
      </c>
    </row>
    <row r="153" spans="1:10">
      <c r="A153" s="37"/>
      <c r="B153" s="37"/>
      <c r="C153" s="2" t="s">
        <v>67</v>
      </c>
      <c r="D153" s="15">
        <v>800</v>
      </c>
      <c r="E153" s="15">
        <v>800</v>
      </c>
      <c r="F153" s="20">
        <v>800</v>
      </c>
      <c r="G153" s="20">
        <v>800</v>
      </c>
      <c r="H153" s="20">
        <v>500</v>
      </c>
      <c r="I153" s="15">
        <v>500</v>
      </c>
      <c r="J153" s="15">
        <v>0</v>
      </c>
    </row>
    <row r="154" spans="1:10" ht="18.75" customHeight="1">
      <c r="A154" s="38"/>
      <c r="B154" s="38"/>
      <c r="C154" s="2" t="s">
        <v>68</v>
      </c>
      <c r="D154" s="15"/>
      <c r="E154" s="15"/>
      <c r="F154" s="20"/>
      <c r="G154" s="20"/>
      <c r="H154" s="20"/>
      <c r="I154" s="15"/>
      <c r="J154" s="15"/>
    </row>
    <row r="155" spans="1:10">
      <c r="A155" s="36" t="s">
        <v>96</v>
      </c>
      <c r="B155" s="39" t="s">
        <v>41</v>
      </c>
      <c r="C155" s="2" t="s">
        <v>66</v>
      </c>
      <c r="D155" s="15">
        <f>SUM(D156:D157)</f>
        <v>9</v>
      </c>
      <c r="E155" s="15">
        <f t="shared" ref="E155" si="69">SUM(E156:E157)</f>
        <v>9</v>
      </c>
      <c r="F155" s="20">
        <f t="shared" ref="F155" si="70">SUM(F156:F157)</f>
        <v>0</v>
      </c>
      <c r="G155" s="20">
        <f t="shared" ref="G155" si="71">SUM(G156:G157)</f>
        <v>0</v>
      </c>
      <c r="H155" s="20">
        <f t="shared" ref="H155" si="72">SUM(H156:H157)</f>
        <v>0</v>
      </c>
      <c r="I155" s="15">
        <f t="shared" ref="I155" si="73">SUM(I156:I157)</f>
        <v>0</v>
      </c>
      <c r="J155" s="15">
        <f t="shared" ref="J155" si="74">SUM(J156:J157)</f>
        <v>0</v>
      </c>
    </row>
    <row r="156" spans="1:10">
      <c r="A156" s="37"/>
      <c r="B156" s="39"/>
      <c r="C156" s="2" t="s">
        <v>67</v>
      </c>
      <c r="D156" s="15">
        <v>9</v>
      </c>
      <c r="E156" s="15">
        <v>9</v>
      </c>
      <c r="F156" s="20">
        <v>0</v>
      </c>
      <c r="G156" s="20">
        <v>0</v>
      </c>
      <c r="H156" s="20">
        <v>0</v>
      </c>
      <c r="I156" s="15">
        <v>0</v>
      </c>
      <c r="J156" s="15">
        <v>0</v>
      </c>
    </row>
    <row r="157" spans="1:10" ht="15" customHeight="1">
      <c r="A157" s="38"/>
      <c r="B157" s="39"/>
      <c r="C157" s="2" t="s">
        <v>68</v>
      </c>
      <c r="D157" s="15"/>
      <c r="E157" s="15"/>
      <c r="F157" s="20"/>
      <c r="G157" s="20"/>
      <c r="H157" s="20"/>
      <c r="I157" s="15"/>
      <c r="J157" s="15"/>
    </row>
    <row r="158" spans="1:10">
      <c r="A158" s="36" t="s">
        <v>97</v>
      </c>
      <c r="B158" s="36" t="s">
        <v>42</v>
      </c>
      <c r="C158" s="2" t="s">
        <v>66</v>
      </c>
      <c r="D158" s="15">
        <f>SUM(D159:D160)</f>
        <v>187.5</v>
      </c>
      <c r="E158" s="15">
        <f t="shared" ref="E158" si="75">SUM(E159:E160)</f>
        <v>77.400000000000006</v>
      </c>
      <c r="F158" s="20">
        <f t="shared" ref="F158" si="76">SUM(F159:F160)</f>
        <v>46.39</v>
      </c>
      <c r="G158" s="20">
        <f t="shared" ref="G158" si="77">SUM(G159:G160)</f>
        <v>0</v>
      </c>
      <c r="H158" s="20">
        <f t="shared" ref="H158" si="78">SUM(H159:H160)</f>
        <v>0</v>
      </c>
      <c r="I158" s="15">
        <f t="shared" ref="I158" si="79">SUM(I159:I160)</f>
        <v>0</v>
      </c>
      <c r="J158" s="15">
        <f t="shared" ref="J158" si="80">SUM(J159:J160)</f>
        <v>0</v>
      </c>
    </row>
    <row r="159" spans="1:10">
      <c r="A159" s="37"/>
      <c r="B159" s="37"/>
      <c r="C159" s="2" t="s">
        <v>67</v>
      </c>
      <c r="D159" s="15">
        <v>187.5</v>
      </c>
      <c r="E159" s="15">
        <v>77.400000000000006</v>
      </c>
      <c r="F159" s="20">
        <v>46.39</v>
      </c>
      <c r="G159" s="20">
        <v>0</v>
      </c>
      <c r="H159" s="20">
        <v>0</v>
      </c>
      <c r="I159" s="15">
        <v>0</v>
      </c>
      <c r="J159" s="15">
        <v>0</v>
      </c>
    </row>
    <row r="160" spans="1:10" ht="18.75" customHeight="1">
      <c r="A160" s="38"/>
      <c r="B160" s="38"/>
      <c r="C160" s="2" t="s">
        <v>68</v>
      </c>
      <c r="D160" s="15"/>
      <c r="E160" s="15"/>
      <c r="F160" s="20"/>
      <c r="G160" s="20"/>
      <c r="H160" s="20"/>
      <c r="I160" s="15"/>
      <c r="J160" s="15"/>
    </row>
    <row r="161" spans="1:11">
      <c r="A161" s="36" t="s">
        <v>98</v>
      </c>
      <c r="B161" s="39" t="s">
        <v>43</v>
      </c>
      <c r="C161" s="2" t="s">
        <v>66</v>
      </c>
      <c r="D161" s="15">
        <f>SUM(D162:D163)</f>
        <v>0</v>
      </c>
      <c r="E161" s="15">
        <f t="shared" ref="E161" si="81">SUM(E162:E163)</f>
        <v>0</v>
      </c>
      <c r="F161" s="20">
        <f t="shared" ref="F161" si="82">SUM(F162:F163)</f>
        <v>0</v>
      </c>
      <c r="G161" s="20">
        <f t="shared" ref="G161" si="83">SUM(G162:G163)</f>
        <v>0</v>
      </c>
      <c r="H161" s="20">
        <f t="shared" ref="H161" si="84">SUM(H162:H163)</f>
        <v>0</v>
      </c>
      <c r="I161" s="15">
        <f t="shared" ref="I161" si="85">SUM(I162:I163)</f>
        <v>0</v>
      </c>
      <c r="J161" s="15">
        <f t="shared" ref="J161" si="86">SUM(J162:J163)</f>
        <v>0</v>
      </c>
    </row>
    <row r="162" spans="1:11">
      <c r="A162" s="37"/>
      <c r="B162" s="39"/>
      <c r="C162" s="2" t="s">
        <v>67</v>
      </c>
      <c r="D162" s="15"/>
      <c r="E162" s="15"/>
      <c r="F162" s="20"/>
      <c r="G162" s="20"/>
      <c r="H162" s="20"/>
      <c r="I162" s="15"/>
      <c r="J162" s="15"/>
    </row>
    <row r="163" spans="1:11" ht="21.75" customHeight="1">
      <c r="A163" s="38"/>
      <c r="B163" s="39"/>
      <c r="C163" s="2" t="s">
        <v>68</v>
      </c>
      <c r="D163" s="15"/>
      <c r="E163" s="15"/>
      <c r="F163" s="20"/>
      <c r="G163" s="20"/>
      <c r="H163" s="20"/>
      <c r="I163" s="15"/>
      <c r="J163" s="15"/>
    </row>
    <row r="164" spans="1:11" ht="51" customHeight="1">
      <c r="A164" s="36" t="s">
        <v>99</v>
      </c>
      <c r="B164" s="39" t="s">
        <v>44</v>
      </c>
      <c r="C164" s="2" t="s">
        <v>66</v>
      </c>
      <c r="D164" s="15">
        <f>SUM(D165:D166)</f>
        <v>192</v>
      </c>
      <c r="E164" s="15">
        <f t="shared" ref="E164" si="87">SUM(E165:E166)</f>
        <v>227.3</v>
      </c>
      <c r="F164" s="20">
        <f t="shared" ref="F164" si="88">SUM(F165:F166)</f>
        <v>0</v>
      </c>
      <c r="G164" s="20">
        <f t="shared" ref="G164" si="89">SUM(G165:G166)</f>
        <v>7</v>
      </c>
      <c r="H164" s="20">
        <f t="shared" ref="H164" si="90">SUM(H165:H166)</f>
        <v>0</v>
      </c>
      <c r="I164" s="15">
        <f t="shared" ref="I164" si="91">SUM(I165:I166)</f>
        <v>0</v>
      </c>
      <c r="J164" s="15">
        <f t="shared" ref="J164" si="92">SUM(J165:J166)</f>
        <v>0</v>
      </c>
    </row>
    <row r="165" spans="1:11" ht="51" customHeight="1">
      <c r="A165" s="37"/>
      <c r="B165" s="39"/>
      <c r="C165" s="2" t="s">
        <v>67</v>
      </c>
      <c r="D165" s="15">
        <v>192</v>
      </c>
      <c r="E165" s="15">
        <v>227.3</v>
      </c>
      <c r="F165" s="20">
        <v>0</v>
      </c>
      <c r="G165" s="20">
        <v>7</v>
      </c>
      <c r="H165" s="20">
        <v>0</v>
      </c>
      <c r="I165" s="15">
        <v>0</v>
      </c>
      <c r="J165" s="15">
        <v>0</v>
      </c>
    </row>
    <row r="166" spans="1:11" ht="63.75" customHeight="1">
      <c r="A166" s="38"/>
      <c r="B166" s="39"/>
      <c r="C166" s="2" t="s">
        <v>68</v>
      </c>
      <c r="D166" s="15"/>
      <c r="E166" s="15"/>
      <c r="F166" s="20"/>
      <c r="G166" s="20"/>
      <c r="H166" s="20"/>
      <c r="I166" s="15"/>
      <c r="J166" s="15"/>
    </row>
    <row r="167" spans="1:11" ht="51" customHeight="1">
      <c r="A167" s="36" t="s">
        <v>112</v>
      </c>
      <c r="B167" s="39" t="s">
        <v>113</v>
      </c>
      <c r="C167" s="2" t="s">
        <v>66</v>
      </c>
      <c r="D167" s="15">
        <f>SUM(D168:D169)</f>
        <v>0</v>
      </c>
      <c r="E167" s="15">
        <f t="shared" ref="E167:J167" si="93">SUM(E168:E169)</f>
        <v>0</v>
      </c>
      <c r="F167" s="20">
        <f t="shared" si="93"/>
        <v>169.04499999999999</v>
      </c>
      <c r="G167" s="20">
        <f t="shared" si="93"/>
        <v>38</v>
      </c>
      <c r="H167" s="20">
        <f t="shared" si="93"/>
        <v>70</v>
      </c>
      <c r="I167" s="15">
        <f t="shared" si="93"/>
        <v>0</v>
      </c>
      <c r="J167" s="15">
        <f t="shared" si="93"/>
        <v>0</v>
      </c>
    </row>
    <row r="168" spans="1:11" ht="51" customHeight="1">
      <c r="A168" s="37"/>
      <c r="B168" s="39"/>
      <c r="C168" s="2" t="s">
        <v>67</v>
      </c>
      <c r="D168" s="15">
        <v>0</v>
      </c>
      <c r="E168" s="15">
        <v>0</v>
      </c>
      <c r="F168" s="20">
        <v>169.04499999999999</v>
      </c>
      <c r="G168" s="20">
        <v>38</v>
      </c>
      <c r="H168" s="20">
        <v>70</v>
      </c>
      <c r="I168" s="15">
        <v>0</v>
      </c>
      <c r="J168" s="15">
        <v>0</v>
      </c>
    </row>
    <row r="169" spans="1:11" ht="64.5" customHeight="1">
      <c r="A169" s="38"/>
      <c r="B169" s="39"/>
      <c r="C169" s="2" t="s">
        <v>68</v>
      </c>
      <c r="D169" s="15"/>
      <c r="E169" s="15"/>
      <c r="F169" s="20"/>
      <c r="G169" s="20"/>
      <c r="H169" s="20"/>
      <c r="I169" s="15"/>
      <c r="J169" s="15"/>
    </row>
    <row r="170" spans="1:11" ht="19.899999999999999" customHeight="1">
      <c r="A170" s="65" t="s">
        <v>100</v>
      </c>
      <c r="B170" s="65" t="s">
        <v>132</v>
      </c>
      <c r="C170" s="2" t="s">
        <v>66</v>
      </c>
      <c r="D170" s="15">
        <f>SUM(D171:D172)</f>
        <v>1328.2</v>
      </c>
      <c r="E170" s="15">
        <f t="shared" ref="E170" si="94">SUM(E171:E172)</f>
        <v>761.1</v>
      </c>
      <c r="F170" s="20">
        <f t="shared" ref="F170" si="95">SUM(F171:F172)</f>
        <v>761.1</v>
      </c>
      <c r="G170" s="20">
        <f t="shared" ref="G170" si="96">SUM(G171:G172)</f>
        <v>977.83600000000001</v>
      </c>
      <c r="H170" s="20">
        <f t="shared" ref="H170" si="97">SUM(H171:H172)</f>
        <v>1060.9580000000001</v>
      </c>
      <c r="I170" s="15">
        <f t="shared" ref="I170" si="98">SUM(I171:I172)</f>
        <v>965.27300000000002</v>
      </c>
      <c r="J170" s="15">
        <f t="shared" ref="J170" si="99">SUM(J171:J172)</f>
        <v>0</v>
      </c>
      <c r="K170" s="35"/>
    </row>
    <row r="171" spans="1:11" ht="19.899999999999999" customHeight="1">
      <c r="A171" s="66"/>
      <c r="B171" s="66"/>
      <c r="C171" s="2" t="s">
        <v>67</v>
      </c>
      <c r="D171" s="15">
        <v>1328.2</v>
      </c>
      <c r="E171" s="15">
        <v>761.1</v>
      </c>
      <c r="F171" s="20">
        <v>761.1</v>
      </c>
      <c r="G171" s="20">
        <v>253.7</v>
      </c>
      <c r="H171" s="20">
        <v>393.74900000000002</v>
      </c>
      <c r="I171" s="15">
        <v>482.94400000000002</v>
      </c>
      <c r="J171" s="15">
        <v>0</v>
      </c>
    </row>
    <row r="172" spans="1:11" ht="15.75" customHeight="1">
      <c r="A172" s="66"/>
      <c r="B172" s="67"/>
      <c r="C172" s="2" t="s">
        <v>68</v>
      </c>
      <c r="D172" s="15">
        <v>0</v>
      </c>
      <c r="E172" s="15">
        <v>0</v>
      </c>
      <c r="F172" s="20">
        <v>0</v>
      </c>
      <c r="G172" s="20">
        <v>724.13599999999997</v>
      </c>
      <c r="H172" s="20">
        <v>667.20899999999995</v>
      </c>
      <c r="I172" s="15">
        <f>482.329</f>
        <v>482.32900000000001</v>
      </c>
      <c r="J172" s="15">
        <v>0</v>
      </c>
    </row>
    <row r="173" spans="1:11" ht="19.899999999999999" customHeight="1">
      <c r="A173" s="66"/>
      <c r="B173" s="65" t="s">
        <v>45</v>
      </c>
      <c r="C173" s="2" t="s">
        <v>66</v>
      </c>
      <c r="D173" s="15">
        <f>SUM(D174:D175)</f>
        <v>240</v>
      </c>
      <c r="E173" s="15">
        <f t="shared" ref="E173" si="100">SUM(E174:E175)</f>
        <v>461.7</v>
      </c>
      <c r="F173" s="20">
        <f t="shared" ref="F173" si="101">SUM(F174:F175)</f>
        <v>608.58500000000004</v>
      </c>
      <c r="G173" s="20">
        <f t="shared" ref="G173" si="102">SUM(G174:G175)</f>
        <v>0</v>
      </c>
      <c r="H173" s="20">
        <f t="shared" ref="H173" si="103">SUM(H174:H175)</f>
        <v>0</v>
      </c>
      <c r="I173" s="15">
        <f t="shared" ref="I173" si="104">SUM(I174:I175)</f>
        <v>0</v>
      </c>
      <c r="J173" s="15">
        <f t="shared" ref="J173" si="105">SUM(J174:J175)</f>
        <v>0</v>
      </c>
    </row>
    <row r="174" spans="1:11" ht="19.899999999999999" customHeight="1">
      <c r="A174" s="66"/>
      <c r="B174" s="66"/>
      <c r="C174" s="2" t="s">
        <v>67</v>
      </c>
      <c r="D174" s="15"/>
      <c r="E174" s="15"/>
      <c r="F174" s="20"/>
      <c r="G174" s="20"/>
      <c r="H174" s="20"/>
      <c r="I174" s="15"/>
      <c r="J174" s="15"/>
    </row>
    <row r="175" spans="1:11" ht="19.899999999999999" customHeight="1">
      <c r="A175" s="66"/>
      <c r="B175" s="67"/>
      <c r="C175" s="2" t="s">
        <v>68</v>
      </c>
      <c r="D175" s="15">
        <v>240</v>
      </c>
      <c r="E175" s="15">
        <v>461.7</v>
      </c>
      <c r="F175" s="20">
        <v>608.58500000000004</v>
      </c>
      <c r="G175" s="20">
        <v>0</v>
      </c>
      <c r="H175" s="20">
        <v>0</v>
      </c>
      <c r="I175" s="15">
        <v>0</v>
      </c>
      <c r="J175" s="15">
        <v>0</v>
      </c>
    </row>
    <row r="176" spans="1:11" ht="30" customHeight="1">
      <c r="A176" s="66"/>
      <c r="B176" s="71" t="s">
        <v>46</v>
      </c>
      <c r="C176" s="2" t="s">
        <v>66</v>
      </c>
      <c r="D176" s="15">
        <f>SUM(D177:D178)</f>
        <v>770.9</v>
      </c>
      <c r="E176" s="15">
        <f t="shared" ref="E176" si="106">SUM(E177:E178)</f>
        <v>745.9</v>
      </c>
      <c r="F176" s="20">
        <f t="shared" ref="F176" si="107">SUM(F177:F178)</f>
        <v>885.61400000000003</v>
      </c>
      <c r="G176" s="20">
        <f t="shared" ref="G176" si="108">SUM(G177:G178)</f>
        <v>0</v>
      </c>
      <c r="H176" s="20">
        <f t="shared" ref="H176" si="109">SUM(H177:H178)</f>
        <v>0</v>
      </c>
      <c r="I176" s="15">
        <f t="shared" ref="I176" si="110">SUM(I177:I178)</f>
        <v>0</v>
      </c>
      <c r="J176" s="15">
        <f t="shared" ref="J176" si="111">SUM(J177:J178)</f>
        <v>0</v>
      </c>
    </row>
    <row r="177" spans="1:10" ht="30" customHeight="1">
      <c r="A177" s="66"/>
      <c r="B177" s="71"/>
      <c r="C177" s="2" t="s">
        <v>67</v>
      </c>
      <c r="D177" s="15"/>
      <c r="E177" s="15"/>
      <c r="F177" s="20"/>
      <c r="G177" s="20"/>
      <c r="H177" s="20"/>
      <c r="I177" s="15"/>
      <c r="J177" s="15"/>
    </row>
    <row r="178" spans="1:10" ht="30" customHeight="1">
      <c r="A178" s="67"/>
      <c r="B178" s="71"/>
      <c r="C178" s="2" t="s">
        <v>68</v>
      </c>
      <c r="D178" s="15">
        <v>770.9</v>
      </c>
      <c r="E178" s="15">
        <v>745.9</v>
      </c>
      <c r="F178" s="20">
        <v>885.61400000000003</v>
      </c>
      <c r="G178" s="20">
        <v>0</v>
      </c>
      <c r="H178" s="20">
        <v>0</v>
      </c>
      <c r="I178" s="15">
        <v>0</v>
      </c>
      <c r="J178" s="15">
        <v>0</v>
      </c>
    </row>
    <row r="179" spans="1:10">
      <c r="A179" s="65" t="s">
        <v>101</v>
      </c>
      <c r="B179" s="71" t="s">
        <v>47</v>
      </c>
      <c r="C179" s="13" t="s">
        <v>66</v>
      </c>
      <c r="D179" s="16">
        <f>SUM(D180:D181)</f>
        <v>19814.099999999999</v>
      </c>
      <c r="E179" s="16">
        <f t="shared" ref="E179" si="112">SUM(E180:E181)</f>
        <v>19109.900000000001</v>
      </c>
      <c r="F179" s="20">
        <f t="shared" ref="F179" si="113">SUM(F180:F181)</f>
        <v>14598.933999999999</v>
      </c>
      <c r="G179" s="20">
        <f t="shared" ref="G179" si="114">SUM(G180:G181)</f>
        <v>15189.698</v>
      </c>
      <c r="H179" s="20">
        <f t="shared" ref="H179" si="115">SUM(H180:H181)</f>
        <v>18760.788</v>
      </c>
      <c r="I179" s="16">
        <f t="shared" ref="I179" si="116">SUM(I180:I181)</f>
        <v>20685.769999999997</v>
      </c>
      <c r="J179" s="16">
        <f t="shared" ref="J179" si="117">SUM(J180:J181)</f>
        <v>22213.534</v>
      </c>
    </row>
    <row r="180" spans="1:10">
      <c r="A180" s="66"/>
      <c r="B180" s="71"/>
      <c r="C180" s="13" t="s">
        <v>67</v>
      </c>
      <c r="D180" s="16">
        <v>19814.099999999999</v>
      </c>
      <c r="E180" s="16">
        <v>19109.900000000001</v>
      </c>
      <c r="F180" s="20">
        <v>14598.933999999999</v>
      </c>
      <c r="G180" s="20">
        <f>15066.1-126.082+30+85+17.58+117.1</f>
        <v>15189.698</v>
      </c>
      <c r="H180" s="20">
        <v>18760.788</v>
      </c>
      <c r="I180" s="16">
        <f>22213.534-23.668-1504.096</f>
        <v>20685.769999999997</v>
      </c>
      <c r="J180" s="16">
        <v>22213.534</v>
      </c>
    </row>
    <row r="181" spans="1:10" ht="33.75" customHeight="1">
      <c r="A181" s="66"/>
      <c r="B181" s="71"/>
      <c r="C181" s="13" t="s">
        <v>68</v>
      </c>
      <c r="D181" s="16"/>
      <c r="E181" s="16"/>
      <c r="F181" s="20"/>
      <c r="G181" s="20"/>
      <c r="H181" s="20"/>
      <c r="I181" s="16"/>
      <c r="J181" s="16"/>
    </row>
    <row r="182" spans="1:10" ht="19.7" customHeight="1">
      <c r="A182" s="66"/>
      <c r="B182" s="65" t="s">
        <v>140</v>
      </c>
      <c r="C182" s="13" t="s">
        <v>66</v>
      </c>
      <c r="D182" s="16">
        <f>SUM(D183:D184)</f>
        <v>0</v>
      </c>
      <c r="E182" s="16">
        <f t="shared" ref="E182:J182" si="118">SUM(E183:E184)</f>
        <v>0</v>
      </c>
      <c r="F182" s="20">
        <f t="shared" si="118"/>
        <v>0</v>
      </c>
      <c r="G182" s="20">
        <f t="shared" si="118"/>
        <v>363.43</v>
      </c>
      <c r="H182" s="20">
        <f t="shared" si="118"/>
        <v>796.35000000000014</v>
      </c>
      <c r="I182" s="16">
        <f t="shared" si="118"/>
        <v>1504.096</v>
      </c>
      <c r="J182" s="16">
        <f t="shared" si="118"/>
        <v>0</v>
      </c>
    </row>
    <row r="183" spans="1:10" ht="19.7" customHeight="1">
      <c r="A183" s="66"/>
      <c r="B183" s="66"/>
      <c r="C183" s="13" t="s">
        <v>67</v>
      </c>
      <c r="D183" s="16">
        <v>0</v>
      </c>
      <c r="E183" s="16">
        <v>0</v>
      </c>
      <c r="F183" s="20">
        <v>0</v>
      </c>
      <c r="G183" s="20">
        <v>3.63</v>
      </c>
      <c r="H183" s="20">
        <f>10.815+0.755</f>
        <v>11.57</v>
      </c>
      <c r="I183" s="16">
        <v>15.041</v>
      </c>
      <c r="J183" s="16">
        <v>0</v>
      </c>
    </row>
    <row r="184" spans="1:10" ht="25.5" customHeight="1">
      <c r="A184" s="67"/>
      <c r="B184" s="67"/>
      <c r="C184" s="13" t="s">
        <v>68</v>
      </c>
      <c r="D184" s="16">
        <v>0</v>
      </c>
      <c r="E184" s="16">
        <v>0</v>
      </c>
      <c r="F184" s="20">
        <v>0</v>
      </c>
      <c r="G184" s="20">
        <v>359.8</v>
      </c>
      <c r="H184" s="20">
        <f>710.248+74.532</f>
        <v>784.78000000000009</v>
      </c>
      <c r="I184" s="16">
        <v>1489.0550000000001</v>
      </c>
      <c r="J184" s="16">
        <v>0</v>
      </c>
    </row>
    <row r="185" spans="1:10">
      <c r="A185" s="36" t="s">
        <v>102</v>
      </c>
      <c r="B185" s="36" t="s">
        <v>48</v>
      </c>
      <c r="C185" s="2" t="s">
        <v>66</v>
      </c>
      <c r="D185" s="15">
        <f>SUM(D186:D187)</f>
        <v>0</v>
      </c>
      <c r="E185" s="15">
        <f t="shared" ref="E185" si="119">SUM(E186:E187)</f>
        <v>1046</v>
      </c>
      <c r="F185" s="20">
        <f t="shared" ref="F185" si="120">SUM(F186:F187)</f>
        <v>0</v>
      </c>
      <c r="G185" s="20">
        <f t="shared" ref="G185" si="121">SUM(G186:G187)</f>
        <v>0</v>
      </c>
      <c r="H185" s="20">
        <f t="shared" ref="H185" si="122">SUM(H186:H187)</f>
        <v>0</v>
      </c>
      <c r="I185" s="15">
        <f t="shared" ref="I185" si="123">SUM(I186:I187)</f>
        <v>0</v>
      </c>
      <c r="J185" s="15">
        <f t="shared" ref="J185" si="124">SUM(J186:J187)</f>
        <v>0</v>
      </c>
    </row>
    <row r="186" spans="1:10">
      <c r="A186" s="37"/>
      <c r="B186" s="37"/>
      <c r="C186" s="2" t="s">
        <v>67</v>
      </c>
      <c r="D186" s="15">
        <v>0</v>
      </c>
      <c r="E186" s="15">
        <v>1046</v>
      </c>
      <c r="F186" s="20">
        <v>0</v>
      </c>
      <c r="G186" s="20">
        <v>0</v>
      </c>
      <c r="H186" s="20">
        <v>0</v>
      </c>
      <c r="I186" s="15">
        <v>0</v>
      </c>
      <c r="J186" s="15">
        <v>0</v>
      </c>
    </row>
    <row r="187" spans="1:10" ht="18" customHeight="1">
      <c r="A187" s="38"/>
      <c r="B187" s="38"/>
      <c r="C187" s="2" t="s">
        <v>68</v>
      </c>
      <c r="D187" s="15"/>
      <c r="E187" s="15"/>
      <c r="F187" s="20"/>
      <c r="G187" s="20"/>
      <c r="H187" s="20"/>
      <c r="I187" s="15"/>
      <c r="J187" s="15"/>
    </row>
    <row r="188" spans="1:10">
      <c r="A188" s="36" t="s">
        <v>103</v>
      </c>
      <c r="B188" s="36" t="s">
        <v>49</v>
      </c>
      <c r="C188" s="2" t="s">
        <v>66</v>
      </c>
      <c r="D188" s="15">
        <f>SUM(D189:D190)</f>
        <v>115</v>
      </c>
      <c r="E188" s="15">
        <f t="shared" ref="E188" si="125">SUM(E189:E190)</f>
        <v>75</v>
      </c>
      <c r="F188" s="20">
        <f t="shared" ref="F188" si="126">SUM(F189:F190)</f>
        <v>125</v>
      </c>
      <c r="G188" s="20">
        <f t="shared" ref="G188" si="127">SUM(G189:G190)</f>
        <v>300</v>
      </c>
      <c r="H188" s="20">
        <f t="shared" ref="H188" si="128">SUM(H189:H190)</f>
        <v>120</v>
      </c>
      <c r="I188" s="15">
        <f t="shared" ref="I188" si="129">SUM(I189:I190)</f>
        <v>0</v>
      </c>
      <c r="J188" s="15">
        <f t="shared" ref="J188" si="130">SUM(J189:J190)</f>
        <v>0</v>
      </c>
    </row>
    <row r="189" spans="1:10">
      <c r="A189" s="37"/>
      <c r="B189" s="37"/>
      <c r="C189" s="2" t="s">
        <v>67</v>
      </c>
      <c r="D189" s="15">
        <v>115</v>
      </c>
      <c r="E189" s="15">
        <v>75</v>
      </c>
      <c r="F189" s="20">
        <f>140-15</f>
        <v>125</v>
      </c>
      <c r="G189" s="20">
        <v>300</v>
      </c>
      <c r="H189" s="20">
        <v>120</v>
      </c>
      <c r="I189" s="15">
        <v>0</v>
      </c>
      <c r="J189" s="15">
        <v>0</v>
      </c>
    </row>
    <row r="190" spans="1:10" ht="17.25" customHeight="1">
      <c r="A190" s="38"/>
      <c r="B190" s="38"/>
      <c r="C190" s="2" t="s">
        <v>68</v>
      </c>
      <c r="D190" s="15"/>
      <c r="E190" s="15"/>
      <c r="F190" s="20"/>
      <c r="G190" s="20"/>
      <c r="H190" s="20"/>
      <c r="I190" s="15"/>
      <c r="J190" s="15"/>
    </row>
    <row r="191" spans="1:10">
      <c r="A191" s="36" t="s">
        <v>104</v>
      </c>
      <c r="B191" s="39" t="s">
        <v>50</v>
      </c>
      <c r="C191" s="2" t="s">
        <v>66</v>
      </c>
      <c r="D191" s="15">
        <f>SUM(D192:D193)</f>
        <v>179.2</v>
      </c>
      <c r="E191" s="15">
        <f t="shared" ref="E191" si="131">SUM(E192:E193)</f>
        <v>0</v>
      </c>
      <c r="F191" s="20">
        <f t="shared" ref="F191" si="132">SUM(F192:F193)</f>
        <v>111.669</v>
      </c>
      <c r="G191" s="20">
        <f t="shared" ref="G191" si="133">SUM(G192:G193)</f>
        <v>147.81</v>
      </c>
      <c r="H191" s="20">
        <f t="shared" ref="H191" si="134">SUM(H192:H193)</f>
        <v>0</v>
      </c>
      <c r="I191" s="15">
        <f t="shared" ref="I191" si="135">SUM(I192:I193)</f>
        <v>0</v>
      </c>
      <c r="J191" s="15">
        <f t="shared" ref="J191" si="136">SUM(J192:J193)</f>
        <v>0</v>
      </c>
    </row>
    <row r="192" spans="1:10">
      <c r="A192" s="37"/>
      <c r="B192" s="39"/>
      <c r="C192" s="2" t="s">
        <v>67</v>
      </c>
      <c r="D192" s="15">
        <v>179.2</v>
      </c>
      <c r="E192" s="15">
        <v>0</v>
      </c>
      <c r="F192" s="20">
        <v>111.669</v>
      </c>
      <c r="G192" s="20">
        <f>100+60-12.19</f>
        <v>147.81</v>
      </c>
      <c r="H192" s="20">
        <v>0</v>
      </c>
      <c r="I192" s="15">
        <v>0</v>
      </c>
      <c r="J192" s="15">
        <v>0</v>
      </c>
    </row>
    <row r="193" spans="1:10" ht="17.25" customHeight="1">
      <c r="A193" s="38"/>
      <c r="B193" s="39"/>
      <c r="C193" s="2" t="s">
        <v>68</v>
      </c>
      <c r="D193" s="15"/>
      <c r="E193" s="15"/>
      <c r="F193" s="20"/>
      <c r="G193" s="20"/>
      <c r="H193" s="20"/>
      <c r="I193" s="15"/>
      <c r="J193" s="15"/>
    </row>
    <row r="194" spans="1:10" ht="30" customHeight="1">
      <c r="A194" s="59" t="s">
        <v>105</v>
      </c>
      <c r="B194" s="36" t="s">
        <v>51</v>
      </c>
      <c r="C194" s="2" t="s">
        <v>66</v>
      </c>
      <c r="D194" s="15">
        <f>SUM(D195:D196)</f>
        <v>290.5</v>
      </c>
      <c r="E194" s="15">
        <f t="shared" ref="E194" si="137">SUM(E195:E196)</f>
        <v>0</v>
      </c>
      <c r="F194" s="20">
        <f t="shared" ref="F194" si="138">SUM(F195:F196)</f>
        <v>0</v>
      </c>
      <c r="G194" s="20">
        <f t="shared" ref="G194" si="139">SUM(G195:G196)</f>
        <v>0</v>
      </c>
      <c r="H194" s="20">
        <f t="shared" ref="H194" si="140">SUM(H195:H196)</f>
        <v>0</v>
      </c>
      <c r="I194" s="15">
        <f t="shared" ref="I194" si="141">SUM(I195:I196)</f>
        <v>0</v>
      </c>
      <c r="J194" s="15">
        <f t="shared" ref="J194" si="142">SUM(J195:J196)</f>
        <v>0</v>
      </c>
    </row>
    <row r="195" spans="1:10" ht="30" customHeight="1">
      <c r="A195" s="60"/>
      <c r="B195" s="37"/>
      <c r="C195" s="2" t="s">
        <v>67</v>
      </c>
      <c r="D195" s="15">
        <v>290.5</v>
      </c>
      <c r="E195" s="15">
        <v>0</v>
      </c>
      <c r="F195" s="20">
        <v>0</v>
      </c>
      <c r="G195" s="20">
        <v>0</v>
      </c>
      <c r="H195" s="20">
        <v>0</v>
      </c>
      <c r="I195" s="15">
        <v>0</v>
      </c>
      <c r="J195" s="15">
        <v>0</v>
      </c>
    </row>
    <row r="196" spans="1:10" ht="30" customHeight="1">
      <c r="A196" s="60"/>
      <c r="B196" s="38"/>
      <c r="C196" s="2" t="s">
        <v>68</v>
      </c>
      <c r="D196" s="15"/>
      <c r="E196" s="15"/>
      <c r="F196" s="20"/>
      <c r="G196" s="20"/>
      <c r="H196" s="20"/>
      <c r="I196" s="15"/>
      <c r="J196" s="15"/>
    </row>
    <row r="197" spans="1:10" ht="30" customHeight="1">
      <c r="A197" s="60"/>
      <c r="B197" s="36" t="s">
        <v>52</v>
      </c>
      <c r="C197" s="2" t="s">
        <v>66</v>
      </c>
      <c r="D197" s="15">
        <f>SUM(D198:D199)</f>
        <v>1335.5</v>
      </c>
      <c r="E197" s="15">
        <f t="shared" ref="E197" si="143">SUM(E198:E199)</f>
        <v>0</v>
      </c>
      <c r="F197" s="20">
        <f t="shared" ref="F197" si="144">SUM(F198:F199)</f>
        <v>0</v>
      </c>
      <c r="G197" s="20">
        <f t="shared" ref="G197" si="145">SUM(G198:G199)</f>
        <v>0</v>
      </c>
      <c r="H197" s="20">
        <f t="shared" ref="H197" si="146">SUM(H198:H199)</f>
        <v>0</v>
      </c>
      <c r="I197" s="15">
        <f t="shared" ref="I197" si="147">SUM(I198:I199)</f>
        <v>0</v>
      </c>
      <c r="J197" s="15">
        <f t="shared" ref="J197" si="148">SUM(J198:J199)</f>
        <v>0</v>
      </c>
    </row>
    <row r="198" spans="1:10" ht="25.15" customHeight="1">
      <c r="A198" s="60"/>
      <c r="B198" s="37"/>
      <c r="C198" s="2" t="s">
        <v>67</v>
      </c>
      <c r="D198" s="15"/>
      <c r="E198" s="15"/>
      <c r="F198" s="20"/>
      <c r="G198" s="29"/>
      <c r="H198" s="20"/>
      <c r="I198" s="15"/>
      <c r="J198" s="15"/>
    </row>
    <row r="199" spans="1:10" ht="25.15" customHeight="1">
      <c r="A199" s="61"/>
      <c r="B199" s="38"/>
      <c r="C199" s="2" t="s">
        <v>68</v>
      </c>
      <c r="D199" s="15">
        <v>1335.5</v>
      </c>
      <c r="E199" s="15">
        <v>0</v>
      </c>
      <c r="F199" s="20">
        <v>0</v>
      </c>
      <c r="G199" s="20">
        <v>0</v>
      </c>
      <c r="H199" s="20">
        <v>0</v>
      </c>
      <c r="I199" s="15">
        <v>0</v>
      </c>
      <c r="J199" s="15">
        <v>0</v>
      </c>
    </row>
    <row r="200" spans="1:10">
      <c r="A200" s="62" t="s">
        <v>123</v>
      </c>
      <c r="B200" s="36" t="s">
        <v>119</v>
      </c>
      <c r="C200" s="2" t="s">
        <v>66</v>
      </c>
      <c r="D200" s="15">
        <f>SUM(D201:D202)</f>
        <v>0</v>
      </c>
      <c r="E200" s="15">
        <f t="shared" ref="E200:J200" si="149">SUM(E201:E202)</f>
        <v>0</v>
      </c>
      <c r="F200" s="20">
        <f t="shared" si="149"/>
        <v>66.085000000000008</v>
      </c>
      <c r="G200" s="20">
        <f t="shared" si="149"/>
        <v>10</v>
      </c>
      <c r="H200" s="20">
        <f t="shared" si="149"/>
        <v>0</v>
      </c>
      <c r="I200" s="15">
        <f t="shared" si="149"/>
        <v>0</v>
      </c>
      <c r="J200" s="15">
        <f t="shared" si="149"/>
        <v>0</v>
      </c>
    </row>
    <row r="201" spans="1:10">
      <c r="A201" s="63"/>
      <c r="B201" s="37"/>
      <c r="C201" s="2" t="s">
        <v>67</v>
      </c>
      <c r="D201" s="15">
        <v>0</v>
      </c>
      <c r="E201" s="15">
        <v>0</v>
      </c>
      <c r="F201" s="20">
        <f>11+55.085</f>
        <v>66.085000000000008</v>
      </c>
      <c r="G201" s="20">
        <v>10</v>
      </c>
      <c r="H201" s="20">
        <v>0</v>
      </c>
      <c r="I201" s="15">
        <v>0</v>
      </c>
      <c r="J201" s="15">
        <v>0</v>
      </c>
    </row>
    <row r="202" spans="1:10" ht="30">
      <c r="A202" s="64"/>
      <c r="B202" s="38"/>
      <c r="C202" s="2" t="s">
        <v>68</v>
      </c>
      <c r="D202" s="15"/>
      <c r="E202" s="15"/>
      <c r="F202" s="20"/>
      <c r="G202" s="20"/>
      <c r="H202" s="20"/>
      <c r="I202" s="15"/>
      <c r="J202" s="15"/>
    </row>
    <row r="203" spans="1:10">
      <c r="A203" s="62" t="s">
        <v>124</v>
      </c>
      <c r="B203" s="36" t="s">
        <v>122</v>
      </c>
      <c r="C203" s="2" t="s">
        <v>66</v>
      </c>
      <c r="D203" s="15">
        <f>SUM(D204:D205)</f>
        <v>0</v>
      </c>
      <c r="E203" s="15">
        <f t="shared" ref="E203:J203" si="150">SUM(E204:E205)</f>
        <v>0</v>
      </c>
      <c r="F203" s="20">
        <f t="shared" si="150"/>
        <v>0</v>
      </c>
      <c r="G203" s="20">
        <f t="shared" si="150"/>
        <v>333.334</v>
      </c>
      <c r="H203" s="20">
        <f t="shared" si="150"/>
        <v>0</v>
      </c>
      <c r="I203" s="15">
        <f t="shared" si="150"/>
        <v>666.66700000000003</v>
      </c>
      <c r="J203" s="15">
        <f t="shared" si="150"/>
        <v>0</v>
      </c>
    </row>
    <row r="204" spans="1:10">
      <c r="A204" s="63"/>
      <c r="B204" s="37"/>
      <c r="C204" s="2" t="s">
        <v>67</v>
      </c>
      <c r="D204" s="15">
        <v>0</v>
      </c>
      <c r="E204" s="15">
        <v>0</v>
      </c>
      <c r="F204" s="20">
        <v>0</v>
      </c>
      <c r="G204" s="20">
        <f>33.3+0.034</f>
        <v>33.333999999999996</v>
      </c>
      <c r="H204" s="20">
        <v>0</v>
      </c>
      <c r="I204" s="15">
        <v>66.667000000000002</v>
      </c>
      <c r="J204" s="15">
        <v>0</v>
      </c>
    </row>
    <row r="205" spans="1:10" ht="15.75" customHeight="1">
      <c r="A205" s="64"/>
      <c r="B205" s="38"/>
      <c r="C205" s="2" t="s">
        <v>68</v>
      </c>
      <c r="D205" s="15">
        <v>0</v>
      </c>
      <c r="E205" s="15">
        <v>0</v>
      </c>
      <c r="F205" s="20">
        <v>0</v>
      </c>
      <c r="G205" s="20">
        <v>300</v>
      </c>
      <c r="H205" s="20">
        <v>0</v>
      </c>
      <c r="I205" s="15">
        <v>600</v>
      </c>
      <c r="J205" s="15">
        <v>0</v>
      </c>
    </row>
    <row r="206" spans="1:10" ht="19.899999999999999" customHeight="1">
      <c r="A206" s="62" t="s">
        <v>127</v>
      </c>
      <c r="B206" s="36" t="s">
        <v>128</v>
      </c>
      <c r="C206" s="2" t="s">
        <v>66</v>
      </c>
      <c r="D206" s="15">
        <f>SUM(D207:D208)</f>
        <v>0</v>
      </c>
      <c r="E206" s="15">
        <f t="shared" ref="E206:J206" si="151">SUM(E207:E208)</f>
        <v>0</v>
      </c>
      <c r="F206" s="20">
        <f t="shared" si="151"/>
        <v>0</v>
      </c>
      <c r="G206" s="20">
        <f t="shared" si="151"/>
        <v>0</v>
      </c>
      <c r="H206" s="20">
        <f t="shared" si="151"/>
        <v>0</v>
      </c>
      <c r="I206" s="15">
        <f t="shared" si="151"/>
        <v>0</v>
      </c>
      <c r="J206" s="15">
        <f t="shared" si="151"/>
        <v>0</v>
      </c>
    </row>
    <row r="207" spans="1:10" ht="19.899999999999999" customHeight="1">
      <c r="A207" s="63"/>
      <c r="B207" s="37"/>
      <c r="C207" s="2" t="s">
        <v>67</v>
      </c>
      <c r="D207" s="15">
        <v>0</v>
      </c>
      <c r="E207" s="15">
        <v>0</v>
      </c>
      <c r="F207" s="20">
        <v>0</v>
      </c>
      <c r="G207" s="20">
        <v>0</v>
      </c>
      <c r="H207" s="20">
        <v>0</v>
      </c>
      <c r="I207" s="15">
        <v>0</v>
      </c>
      <c r="J207" s="15">
        <v>0</v>
      </c>
    </row>
    <row r="208" spans="1:10" ht="19.899999999999999" customHeight="1">
      <c r="A208" s="64"/>
      <c r="B208" s="38"/>
      <c r="C208" s="2" t="s">
        <v>68</v>
      </c>
      <c r="D208" s="15">
        <v>0</v>
      </c>
      <c r="E208" s="15">
        <v>0</v>
      </c>
      <c r="F208" s="20">
        <v>0</v>
      </c>
      <c r="G208" s="20">
        <v>0</v>
      </c>
      <c r="H208" s="20">
        <v>0</v>
      </c>
      <c r="I208" s="15">
        <v>0</v>
      </c>
      <c r="J208" s="15">
        <v>0</v>
      </c>
    </row>
    <row r="209" spans="1:10" s="23" customFormat="1">
      <c r="A209" s="55" t="s">
        <v>53</v>
      </c>
      <c r="B209" s="58" t="s">
        <v>54</v>
      </c>
      <c r="C209" s="24" t="s">
        <v>66</v>
      </c>
      <c r="D209" s="21">
        <f>SUM(D210:D211)</f>
        <v>1415.6</v>
      </c>
      <c r="E209" s="21">
        <f t="shared" ref="E209" si="152">SUM(E210:E211)</f>
        <v>2186.5</v>
      </c>
      <c r="F209" s="21">
        <f t="shared" ref="F209" si="153">SUM(F210:F211)</f>
        <v>1687.817</v>
      </c>
      <c r="G209" s="21">
        <f t="shared" ref="G209" si="154">SUM(G210:G211)</f>
        <v>1917.652</v>
      </c>
      <c r="H209" s="21">
        <f>SUM(H210:H211)</f>
        <v>1798.085</v>
      </c>
      <c r="I209" s="21">
        <f t="shared" ref="I209" si="155">SUM(I210:I211)</f>
        <v>1300.1499999999999</v>
      </c>
      <c r="J209" s="21">
        <f t="shared" ref="J209" si="156">SUM(J210:J211)</f>
        <v>1143.5</v>
      </c>
    </row>
    <row r="210" spans="1:10" s="23" customFormat="1">
      <c r="A210" s="56"/>
      <c r="B210" s="58"/>
      <c r="C210" s="24" t="s">
        <v>67</v>
      </c>
      <c r="D210" s="21">
        <f>D213+D216+D219</f>
        <v>707.8</v>
      </c>
      <c r="E210" s="21">
        <f t="shared" ref="E210:J210" si="157">E213+E216+E219</f>
        <v>1334.7</v>
      </c>
      <c r="F210" s="21">
        <f t="shared" si="157"/>
        <v>958.81700000000001</v>
      </c>
      <c r="G210" s="21">
        <f t="shared" si="157"/>
        <v>1199.4369999999999</v>
      </c>
      <c r="H210" s="21">
        <f>H213+H216+H219</f>
        <v>1134.9849999999999</v>
      </c>
      <c r="I210" s="21">
        <f t="shared" si="157"/>
        <v>614.04999999999995</v>
      </c>
      <c r="J210" s="21">
        <f t="shared" si="157"/>
        <v>457.4</v>
      </c>
    </row>
    <row r="211" spans="1:10" s="23" customFormat="1" ht="30">
      <c r="A211" s="57"/>
      <c r="B211" s="58"/>
      <c r="C211" s="24" t="s">
        <v>68</v>
      </c>
      <c r="D211" s="21">
        <f>D214+D217+D220</f>
        <v>707.8</v>
      </c>
      <c r="E211" s="21">
        <f t="shared" ref="E211:J211" si="158">E214+E217+E220</f>
        <v>851.8</v>
      </c>
      <c r="F211" s="21">
        <f t="shared" si="158"/>
        <v>729</v>
      </c>
      <c r="G211" s="21">
        <f t="shared" si="158"/>
        <v>718.21500000000003</v>
      </c>
      <c r="H211" s="21">
        <f t="shared" si="158"/>
        <v>663.1</v>
      </c>
      <c r="I211" s="21">
        <f t="shared" si="158"/>
        <v>686.09999999999991</v>
      </c>
      <c r="J211" s="21">
        <f t="shared" si="158"/>
        <v>686.09999999999991</v>
      </c>
    </row>
    <row r="212" spans="1:10" ht="13.9" customHeight="1">
      <c r="A212" s="36" t="s">
        <v>106</v>
      </c>
      <c r="B212" s="36" t="s">
        <v>55</v>
      </c>
      <c r="C212" s="2" t="s">
        <v>66</v>
      </c>
      <c r="D212" s="15">
        <f>SUM(D213:D214)</f>
        <v>350</v>
      </c>
      <c r="E212" s="15">
        <f t="shared" ref="E212" si="159">SUM(E213:E214)</f>
        <v>660.7</v>
      </c>
      <c r="F212" s="20">
        <f t="shared" ref="F212" si="160">SUM(F213:F214)</f>
        <v>862.13499999999999</v>
      </c>
      <c r="G212" s="20">
        <f t="shared" ref="G212" si="161">SUM(G213:G214)</f>
        <v>986.79599999999994</v>
      </c>
      <c r="H212" s="20">
        <f>SUM(H213:H214)</f>
        <v>994.65</v>
      </c>
      <c r="I212" s="15">
        <f t="shared" ref="I212" si="162">SUM(I213:I214)</f>
        <v>457.4</v>
      </c>
      <c r="J212" s="15">
        <f t="shared" ref="J212" si="163">SUM(J213:J214)</f>
        <v>457.4</v>
      </c>
    </row>
    <row r="213" spans="1:10">
      <c r="A213" s="37"/>
      <c r="B213" s="37"/>
      <c r="C213" s="2" t="s">
        <v>67</v>
      </c>
      <c r="D213" s="15">
        <v>350</v>
      </c>
      <c r="E213" s="15">
        <v>660.7</v>
      </c>
      <c r="F213" s="20">
        <v>862.13499999999999</v>
      </c>
      <c r="G213" s="20">
        <f>862+98.32-15.9+41.471+2.275-1.37</f>
        <v>986.79599999999994</v>
      </c>
      <c r="H213" s="20">
        <f>994.65</f>
        <v>994.65</v>
      </c>
      <c r="I213" s="15">
        <f>468.2-10.8</f>
        <v>457.4</v>
      </c>
      <c r="J213" s="15">
        <f>468.2-10.8</f>
        <v>457.4</v>
      </c>
    </row>
    <row r="214" spans="1:10" ht="18.75" customHeight="1">
      <c r="A214" s="37"/>
      <c r="B214" s="38"/>
      <c r="C214" s="2" t="s">
        <v>68</v>
      </c>
      <c r="D214" s="15"/>
      <c r="E214" s="15"/>
      <c r="F214" s="20"/>
      <c r="G214" s="20"/>
      <c r="H214" s="20"/>
      <c r="I214" s="15"/>
      <c r="J214" s="15"/>
    </row>
    <row r="215" spans="1:10">
      <c r="A215" s="37"/>
      <c r="B215" s="36" t="s">
        <v>135</v>
      </c>
      <c r="C215" s="2" t="s">
        <v>66</v>
      </c>
      <c r="D215" s="15">
        <f>SUM(D216:D217)</f>
        <v>707.8</v>
      </c>
      <c r="E215" s="15">
        <f t="shared" ref="E215" si="164">SUM(E216:E217)</f>
        <v>851.8</v>
      </c>
      <c r="F215" s="20">
        <f t="shared" ref="F215" si="165">SUM(F216:F217)</f>
        <v>729</v>
      </c>
      <c r="G215" s="20">
        <f t="shared" ref="G215" si="166">SUM(G216:G217)</f>
        <v>718.21500000000003</v>
      </c>
      <c r="H215" s="20">
        <f t="shared" ref="H215" si="167">SUM(H216:H217)</f>
        <v>663.1</v>
      </c>
      <c r="I215" s="15">
        <f t="shared" ref="I215" si="168">SUM(I216:I217)</f>
        <v>686.09999999999991</v>
      </c>
      <c r="J215" s="15">
        <f t="shared" ref="J215" si="169">SUM(J216:J217)</f>
        <v>686.09999999999991</v>
      </c>
    </row>
    <row r="216" spans="1:10">
      <c r="A216" s="37"/>
      <c r="B216" s="37"/>
      <c r="C216" s="2" t="s">
        <v>67</v>
      </c>
      <c r="D216" s="15"/>
      <c r="E216" s="15"/>
      <c r="F216" s="20"/>
      <c r="G216" s="20"/>
      <c r="H216" s="20"/>
      <c r="I216" s="15"/>
      <c r="J216" s="15"/>
    </row>
    <row r="217" spans="1:10" ht="16.5" customHeight="1">
      <c r="A217" s="38"/>
      <c r="B217" s="38"/>
      <c r="C217" s="2" t="s">
        <v>68</v>
      </c>
      <c r="D217" s="15">
        <v>707.8</v>
      </c>
      <c r="E217" s="15">
        <v>851.8</v>
      </c>
      <c r="F217" s="20">
        <v>729</v>
      </c>
      <c r="G217" s="20">
        <f>715.9-142.4+144.715</f>
        <v>718.21500000000003</v>
      </c>
      <c r="H217" s="20">
        <f>663.1</f>
        <v>663.1</v>
      </c>
      <c r="I217" s="15">
        <f>702.3-16.2</f>
        <v>686.09999999999991</v>
      </c>
      <c r="J217" s="15">
        <f>702.3-16.2</f>
        <v>686.09999999999991</v>
      </c>
    </row>
    <row r="218" spans="1:10">
      <c r="A218" s="36" t="s">
        <v>107</v>
      </c>
      <c r="B218" s="36" t="s">
        <v>56</v>
      </c>
      <c r="C218" s="2" t="s">
        <v>66</v>
      </c>
      <c r="D218" s="15">
        <f>SUM(D219:D220)</f>
        <v>357.8</v>
      </c>
      <c r="E218" s="15">
        <f t="shared" ref="E218" si="170">SUM(E219:E220)</f>
        <v>674</v>
      </c>
      <c r="F218" s="20">
        <f t="shared" ref="F218" si="171">SUM(F219:F220)</f>
        <v>96.682000000000002</v>
      </c>
      <c r="G218" s="20">
        <f t="shared" ref="G218" si="172">SUM(G219:G220)</f>
        <v>212.64100000000002</v>
      </c>
      <c r="H218" s="20">
        <f t="shared" ref="H218" si="173">SUM(H219:H220)</f>
        <v>140.33500000000001</v>
      </c>
      <c r="I218" s="15">
        <f t="shared" ref="I218" si="174">SUM(I219:I220)</f>
        <v>156.65</v>
      </c>
      <c r="J218" s="15">
        <f t="shared" ref="J218" si="175">SUM(J219:J220)</f>
        <v>0</v>
      </c>
    </row>
    <row r="219" spans="1:10">
      <c r="A219" s="37"/>
      <c r="B219" s="37"/>
      <c r="C219" s="2" t="s">
        <v>67</v>
      </c>
      <c r="D219" s="15">
        <v>357.8</v>
      </c>
      <c r="E219" s="15">
        <v>674</v>
      </c>
      <c r="F219" s="20">
        <v>96.682000000000002</v>
      </c>
      <c r="G219" s="20">
        <f>338-98.32-25.546-2.275+1.37-0.588</f>
        <v>212.64100000000002</v>
      </c>
      <c r="H219" s="20">
        <v>140.33500000000001</v>
      </c>
      <c r="I219" s="15">
        <v>156.65</v>
      </c>
      <c r="J219" s="15">
        <v>0</v>
      </c>
    </row>
    <row r="220" spans="1:10" ht="18" customHeight="1">
      <c r="A220" s="38"/>
      <c r="B220" s="38"/>
      <c r="C220" s="2" t="s">
        <v>68</v>
      </c>
      <c r="D220" s="15"/>
      <c r="E220" s="15"/>
      <c r="F220" s="20"/>
      <c r="G220" s="20"/>
      <c r="H220" s="20"/>
      <c r="I220" s="15"/>
      <c r="J220" s="15"/>
    </row>
    <row r="221" spans="1:10">
      <c r="A221" s="48" t="s">
        <v>57</v>
      </c>
      <c r="B221" s="51" t="s">
        <v>58</v>
      </c>
      <c r="C221" s="1" t="s">
        <v>66</v>
      </c>
      <c r="D221" s="17">
        <f>SUM(D222:D223)</f>
        <v>48.6</v>
      </c>
      <c r="E221" s="17">
        <f t="shared" ref="E221" si="176">SUM(E222:E223)</f>
        <v>45.599999999999994</v>
      </c>
      <c r="F221" s="21">
        <f t="shared" ref="F221" si="177">SUM(F222:F223)</f>
        <v>53.6</v>
      </c>
      <c r="G221" s="21">
        <f t="shared" ref="G221" si="178">SUM(G222:G223)</f>
        <v>17.135999999999999</v>
      </c>
      <c r="H221" s="21">
        <f t="shared" ref="H221" si="179">SUM(H222:H223)</f>
        <v>66</v>
      </c>
      <c r="I221" s="17">
        <f t="shared" ref="I221" si="180">SUM(I222:I223)</f>
        <v>0</v>
      </c>
      <c r="J221" s="17">
        <f t="shared" ref="J221" si="181">SUM(J222:J223)</f>
        <v>0</v>
      </c>
    </row>
    <row r="222" spans="1:10">
      <c r="A222" s="49"/>
      <c r="B222" s="51"/>
      <c r="C222" s="1" t="s">
        <v>67</v>
      </c>
      <c r="D222" s="17">
        <f>D225+D228</f>
        <v>48.6</v>
      </c>
      <c r="E222" s="17">
        <f t="shared" ref="E222:J222" si="182">E225+E228</f>
        <v>45.599999999999994</v>
      </c>
      <c r="F222" s="21">
        <f t="shared" si="182"/>
        <v>53.6</v>
      </c>
      <c r="G222" s="21">
        <f t="shared" si="182"/>
        <v>17.135999999999999</v>
      </c>
      <c r="H222" s="21">
        <f t="shared" si="182"/>
        <v>66</v>
      </c>
      <c r="I222" s="17">
        <f t="shared" si="182"/>
        <v>0</v>
      </c>
      <c r="J222" s="17">
        <f t="shared" si="182"/>
        <v>0</v>
      </c>
    </row>
    <row r="223" spans="1:10" ht="30">
      <c r="A223" s="50"/>
      <c r="B223" s="51"/>
      <c r="C223" s="1" t="s">
        <v>68</v>
      </c>
      <c r="D223" s="17">
        <f>D226+D229</f>
        <v>0</v>
      </c>
      <c r="E223" s="17">
        <f t="shared" ref="E223:J223" si="183">E226+E229</f>
        <v>0</v>
      </c>
      <c r="F223" s="21">
        <f t="shared" si="183"/>
        <v>0</v>
      </c>
      <c r="G223" s="21">
        <f t="shared" si="183"/>
        <v>0</v>
      </c>
      <c r="H223" s="21">
        <f t="shared" si="183"/>
        <v>0</v>
      </c>
      <c r="I223" s="17">
        <f t="shared" si="183"/>
        <v>0</v>
      </c>
      <c r="J223" s="17">
        <f t="shared" si="183"/>
        <v>0</v>
      </c>
    </row>
    <row r="224" spans="1:10">
      <c r="A224" s="36" t="s">
        <v>108</v>
      </c>
      <c r="B224" s="39" t="s">
        <v>59</v>
      </c>
      <c r="C224" s="2" t="s">
        <v>66</v>
      </c>
      <c r="D224" s="15">
        <f>SUM(D225:D226)</f>
        <v>27.5</v>
      </c>
      <c r="E224" s="15">
        <f t="shared" ref="E224" si="184">SUM(E225:E226)</f>
        <v>24.9</v>
      </c>
      <c r="F224" s="20">
        <f t="shared" ref="F224" si="185">SUM(F225:F226)</f>
        <v>32.5</v>
      </c>
      <c r="G224" s="20">
        <f t="shared" ref="G224" si="186">SUM(G225:G226)</f>
        <v>4.1360000000000001</v>
      </c>
      <c r="H224" s="20">
        <f t="shared" ref="H224" si="187">SUM(H225:H226)</f>
        <v>53</v>
      </c>
      <c r="I224" s="15">
        <f t="shared" ref="I224" si="188">SUM(I225:I226)</f>
        <v>0</v>
      </c>
      <c r="J224" s="15">
        <f t="shared" ref="J224" si="189">SUM(J225:J226)</f>
        <v>0</v>
      </c>
    </row>
    <row r="225" spans="1:10">
      <c r="A225" s="37"/>
      <c r="B225" s="39"/>
      <c r="C225" s="2" t="s">
        <v>67</v>
      </c>
      <c r="D225" s="15">
        <v>27.5</v>
      </c>
      <c r="E225" s="15">
        <v>24.9</v>
      </c>
      <c r="F225" s="20">
        <v>32.5</v>
      </c>
      <c r="G225" s="20">
        <f>12-7.864</f>
        <v>4.1360000000000001</v>
      </c>
      <c r="H225" s="20">
        <v>53</v>
      </c>
      <c r="I225" s="15">
        <v>0</v>
      </c>
      <c r="J225" s="15">
        <v>0</v>
      </c>
    </row>
    <row r="226" spans="1:10" ht="17.25" customHeight="1">
      <c r="A226" s="38"/>
      <c r="B226" s="39"/>
      <c r="C226" s="2" t="s">
        <v>68</v>
      </c>
      <c r="D226" s="15"/>
      <c r="E226" s="15"/>
      <c r="F226" s="20"/>
      <c r="G226" s="20"/>
      <c r="H226" s="20"/>
      <c r="I226" s="15"/>
      <c r="J226" s="15"/>
    </row>
    <row r="227" spans="1:10" ht="16.899999999999999" customHeight="1">
      <c r="A227" s="36" t="s">
        <v>109</v>
      </c>
      <c r="B227" s="36" t="s">
        <v>60</v>
      </c>
      <c r="C227" s="2" t="s">
        <v>66</v>
      </c>
      <c r="D227" s="15">
        <f>SUM(D228:D229)</f>
        <v>21.1</v>
      </c>
      <c r="E227" s="15">
        <f t="shared" ref="E227" si="190">SUM(E228:E229)</f>
        <v>20.7</v>
      </c>
      <c r="F227" s="20">
        <f t="shared" ref="F227" si="191">SUM(F228:F229)</f>
        <v>21.1</v>
      </c>
      <c r="G227" s="20">
        <f t="shared" ref="G227" si="192">SUM(G228:G229)</f>
        <v>13</v>
      </c>
      <c r="H227" s="20">
        <f t="shared" ref="H227" si="193">SUM(H228:H229)</f>
        <v>13</v>
      </c>
      <c r="I227" s="15">
        <f t="shared" ref="I227" si="194">SUM(I228:I229)</f>
        <v>0</v>
      </c>
      <c r="J227" s="15">
        <f t="shared" ref="J227" si="195">SUM(J228:J229)</f>
        <v>0</v>
      </c>
    </row>
    <row r="228" spans="1:10">
      <c r="A228" s="37"/>
      <c r="B228" s="37"/>
      <c r="C228" s="2" t="s">
        <v>67</v>
      </c>
      <c r="D228" s="15">
        <v>21.1</v>
      </c>
      <c r="E228" s="15">
        <v>20.7</v>
      </c>
      <c r="F228" s="20">
        <v>21.1</v>
      </c>
      <c r="G228" s="20">
        <v>13</v>
      </c>
      <c r="H228" s="20">
        <v>13</v>
      </c>
      <c r="I228" s="15">
        <v>0</v>
      </c>
      <c r="J228" s="15">
        <v>0</v>
      </c>
    </row>
    <row r="229" spans="1:10" ht="17.25" customHeight="1">
      <c r="A229" s="38"/>
      <c r="B229" s="38"/>
      <c r="C229" s="2" t="s">
        <v>68</v>
      </c>
      <c r="D229" s="15"/>
      <c r="E229" s="15"/>
      <c r="F229" s="20"/>
      <c r="G229" s="29"/>
      <c r="H229" s="20"/>
      <c r="I229" s="15"/>
      <c r="J229" s="15"/>
    </row>
    <row r="230" spans="1:10">
      <c r="A230" s="48" t="s">
        <v>61</v>
      </c>
      <c r="B230" s="52" t="s">
        <v>62</v>
      </c>
      <c r="C230" s="1" t="s">
        <v>66</v>
      </c>
      <c r="D230" s="17">
        <f>SUM(D231:D232)</f>
        <v>14457.8</v>
      </c>
      <c r="E230" s="17">
        <f t="shared" ref="E230" si="196">SUM(E231:E232)</f>
        <v>17711</v>
      </c>
      <c r="F230" s="21">
        <f t="shared" ref="F230" si="197">SUM(F231:F232)</f>
        <v>18075.886000000002</v>
      </c>
      <c r="G230" s="21">
        <f t="shared" ref="G230" si="198">SUM(G231:G232)</f>
        <v>17562.536</v>
      </c>
      <c r="H230" s="21">
        <f t="shared" ref="H230" si="199">SUM(H231:H232)</f>
        <v>18587.968000000001</v>
      </c>
      <c r="I230" s="17">
        <f t="shared" ref="I230" si="200">SUM(I231:I232)</f>
        <v>18298.465</v>
      </c>
      <c r="J230" s="17">
        <f t="shared" ref="J230" si="201">SUM(J231:J232)</f>
        <v>20595.627</v>
      </c>
    </row>
    <row r="231" spans="1:10">
      <c r="A231" s="49"/>
      <c r="B231" s="53"/>
      <c r="C231" s="1" t="s">
        <v>67</v>
      </c>
      <c r="D231" s="17">
        <f>D234+D237</f>
        <v>14457.8</v>
      </c>
      <c r="E231" s="17">
        <f t="shared" ref="E231:J231" si="202">E234+E237</f>
        <v>17711</v>
      </c>
      <c r="F231" s="21">
        <f t="shared" si="202"/>
        <v>18075.886000000002</v>
      </c>
      <c r="G231" s="21">
        <f t="shared" si="202"/>
        <v>17562.536</v>
      </c>
      <c r="H231" s="21">
        <f t="shared" si="202"/>
        <v>18587.968000000001</v>
      </c>
      <c r="I231" s="17">
        <f t="shared" si="202"/>
        <v>18298.465</v>
      </c>
      <c r="J231" s="17">
        <f t="shared" si="202"/>
        <v>20595.627</v>
      </c>
    </row>
    <row r="232" spans="1:10" ht="30">
      <c r="A232" s="50"/>
      <c r="B232" s="54"/>
      <c r="C232" s="1" t="s">
        <v>68</v>
      </c>
      <c r="D232" s="17">
        <f>D235+D238</f>
        <v>0</v>
      </c>
      <c r="E232" s="17">
        <f t="shared" ref="E232:J232" si="203">E235+E238</f>
        <v>0</v>
      </c>
      <c r="F232" s="21">
        <f t="shared" si="203"/>
        <v>0</v>
      </c>
      <c r="G232" s="21">
        <f t="shared" si="203"/>
        <v>0</v>
      </c>
      <c r="H232" s="21">
        <f t="shared" si="203"/>
        <v>0</v>
      </c>
      <c r="I232" s="17">
        <f t="shared" si="203"/>
        <v>0</v>
      </c>
      <c r="J232" s="17">
        <f t="shared" si="203"/>
        <v>0</v>
      </c>
    </row>
    <row r="233" spans="1:10">
      <c r="A233" s="36" t="s">
        <v>110</v>
      </c>
      <c r="B233" s="36" t="s">
        <v>63</v>
      </c>
      <c r="C233" s="2" t="s">
        <v>66</v>
      </c>
      <c r="D233" s="15">
        <f>SUM(D234:D235)</f>
        <v>2843.2</v>
      </c>
      <c r="E233" s="15">
        <f t="shared" ref="E233" si="204">SUM(E234:E235)</f>
        <v>17711</v>
      </c>
      <c r="F233" s="20">
        <f t="shared" ref="F233" si="205">SUM(F234:F235)</f>
        <v>18075.886000000002</v>
      </c>
      <c r="G233" s="20">
        <f t="shared" ref="G233" si="206">SUM(G234:G235)</f>
        <v>17562.536</v>
      </c>
      <c r="H233" s="20">
        <f t="shared" ref="H233" si="207">SUM(H234:H235)</f>
        <v>18587.968000000001</v>
      </c>
      <c r="I233" s="15">
        <f t="shared" ref="I233" si="208">SUM(I234:I235)</f>
        <v>18298.465</v>
      </c>
      <c r="J233" s="15">
        <f t="shared" ref="J233" si="209">SUM(J234:J235)</f>
        <v>20595.627</v>
      </c>
    </row>
    <row r="234" spans="1:10">
      <c r="A234" s="37"/>
      <c r="B234" s="37"/>
      <c r="C234" s="2" t="s">
        <v>67</v>
      </c>
      <c r="D234" s="15">
        <v>2843.2</v>
      </c>
      <c r="E234" s="15">
        <v>17711</v>
      </c>
      <c r="F234" s="20">
        <f>17840.9-10-10+255-70.7+70.7-0.014</f>
        <v>18075.886000000002</v>
      </c>
      <c r="G234" s="20">
        <f>17123.686+34.5+300+104.35</f>
        <v>17562.536</v>
      </c>
      <c r="H234" s="20">
        <v>18587.968000000001</v>
      </c>
      <c r="I234" s="15">
        <f>20618.627-2320.162</f>
        <v>18298.465</v>
      </c>
      <c r="J234" s="15">
        <v>20595.627</v>
      </c>
    </row>
    <row r="235" spans="1:10" ht="15.75" customHeight="1">
      <c r="A235" s="38"/>
      <c r="B235" s="38"/>
      <c r="C235" s="2" t="s">
        <v>68</v>
      </c>
      <c r="D235" s="15"/>
      <c r="E235" s="15"/>
      <c r="F235" s="20"/>
      <c r="G235" s="20"/>
      <c r="H235" s="20"/>
      <c r="I235" s="15"/>
      <c r="J235" s="15"/>
    </row>
    <row r="236" spans="1:10">
      <c r="A236" s="36" t="s">
        <v>111</v>
      </c>
      <c r="B236" s="36" t="s">
        <v>64</v>
      </c>
      <c r="C236" s="2" t="s">
        <v>66</v>
      </c>
      <c r="D236" s="15">
        <f>SUM(D237:D238)</f>
        <v>11614.6</v>
      </c>
      <c r="E236" s="15">
        <f t="shared" ref="E236" si="210">SUM(E237:E238)</f>
        <v>0</v>
      </c>
      <c r="F236" s="20">
        <f t="shared" ref="F236" si="211">SUM(F237:F238)</f>
        <v>0</v>
      </c>
      <c r="G236" s="20">
        <f t="shared" ref="G236" si="212">SUM(G237:G238)</f>
        <v>0</v>
      </c>
      <c r="H236" s="20">
        <f t="shared" ref="H236" si="213">SUM(H237:H238)</f>
        <v>0</v>
      </c>
      <c r="I236" s="15">
        <f t="shared" ref="I236" si="214">SUM(I237:I238)</f>
        <v>0</v>
      </c>
      <c r="J236" s="15">
        <f t="shared" ref="J236" si="215">SUM(J237:J238)</f>
        <v>0</v>
      </c>
    </row>
    <row r="237" spans="1:10">
      <c r="A237" s="37"/>
      <c r="B237" s="37"/>
      <c r="C237" s="2" t="s">
        <v>67</v>
      </c>
      <c r="D237" s="15">
        <v>11614.6</v>
      </c>
      <c r="E237" s="15">
        <v>0</v>
      </c>
      <c r="F237" s="20">
        <v>0</v>
      </c>
      <c r="G237" s="20">
        <v>0</v>
      </c>
      <c r="H237" s="20">
        <v>0</v>
      </c>
      <c r="I237" s="15">
        <v>0</v>
      </c>
      <c r="J237" s="15">
        <v>0</v>
      </c>
    </row>
    <row r="238" spans="1:10" ht="18.75" customHeight="1">
      <c r="A238" s="38"/>
      <c r="B238" s="38"/>
      <c r="C238" s="11" t="s">
        <v>68</v>
      </c>
      <c r="D238" s="3"/>
      <c r="E238" s="3"/>
      <c r="F238" s="22"/>
      <c r="G238" s="22"/>
      <c r="H238" s="22"/>
      <c r="I238" s="3"/>
      <c r="J238" s="3"/>
    </row>
  </sheetData>
  <mergeCells count="146">
    <mergeCell ref="F1:J1"/>
    <mergeCell ref="F2:J3"/>
    <mergeCell ref="A4:J4"/>
    <mergeCell ref="D6:J6"/>
    <mergeCell ref="A185:A187"/>
    <mergeCell ref="B185:B187"/>
    <mergeCell ref="A134:A136"/>
    <mergeCell ref="A137:A139"/>
    <mergeCell ref="B137:B139"/>
    <mergeCell ref="A101:A103"/>
    <mergeCell ref="B101:B103"/>
    <mergeCell ref="A146:A148"/>
    <mergeCell ref="B146:B148"/>
    <mergeCell ref="A149:A151"/>
    <mergeCell ref="B149:B151"/>
    <mergeCell ref="A152:A154"/>
    <mergeCell ref="B152:B154"/>
    <mergeCell ref="A167:A169"/>
    <mergeCell ref="B167:B169"/>
    <mergeCell ref="A131:A133"/>
    <mergeCell ref="B179:B181"/>
    <mergeCell ref="A179:A184"/>
    <mergeCell ref="B182:B184"/>
    <mergeCell ref="A143:A145"/>
    <mergeCell ref="B134:B136"/>
    <mergeCell ref="A140:A142"/>
    <mergeCell ref="B140:B142"/>
    <mergeCell ref="B92:B94"/>
    <mergeCell ref="A92:A97"/>
    <mergeCell ref="B161:B163"/>
    <mergeCell ref="A164:A166"/>
    <mergeCell ref="B164:B166"/>
    <mergeCell ref="B170:B172"/>
    <mergeCell ref="A170:A178"/>
    <mergeCell ref="B176:B178"/>
    <mergeCell ref="B131:B133"/>
    <mergeCell ref="A161:A163"/>
    <mergeCell ref="A155:A157"/>
    <mergeCell ref="B155:B157"/>
    <mergeCell ref="A158:A160"/>
    <mergeCell ref="B158:B160"/>
    <mergeCell ref="B173:B175"/>
    <mergeCell ref="B143:B145"/>
    <mergeCell ref="A59:A61"/>
    <mergeCell ref="B59:B61"/>
    <mergeCell ref="B89:B91"/>
    <mergeCell ref="A77:A88"/>
    <mergeCell ref="B86:B88"/>
    <mergeCell ref="A128:A130"/>
    <mergeCell ref="B128:B130"/>
    <mergeCell ref="A98:A100"/>
    <mergeCell ref="B98:B100"/>
    <mergeCell ref="A104:A106"/>
    <mergeCell ref="B104:B106"/>
    <mergeCell ref="A107:A109"/>
    <mergeCell ref="B107:B109"/>
    <mergeCell ref="B125:B127"/>
    <mergeCell ref="A119:A127"/>
    <mergeCell ref="B119:B121"/>
    <mergeCell ref="A110:A112"/>
    <mergeCell ref="B110:B112"/>
    <mergeCell ref="A113:A115"/>
    <mergeCell ref="B113:B115"/>
    <mergeCell ref="A116:A118"/>
    <mergeCell ref="B122:B124"/>
    <mergeCell ref="B116:B118"/>
    <mergeCell ref="B83:B85"/>
    <mergeCell ref="B77:B79"/>
    <mergeCell ref="B80:B82"/>
    <mergeCell ref="B56:B58"/>
    <mergeCell ref="B95:B97"/>
    <mergeCell ref="A89:A91"/>
    <mergeCell ref="A11:A13"/>
    <mergeCell ref="B11:B13"/>
    <mergeCell ref="B14:B16"/>
    <mergeCell ref="A14:A19"/>
    <mergeCell ref="B17:B19"/>
    <mergeCell ref="A50:A52"/>
    <mergeCell ref="B50:B52"/>
    <mergeCell ref="A53:A55"/>
    <mergeCell ref="B53:B55"/>
    <mergeCell ref="A62:A64"/>
    <mergeCell ref="B65:B67"/>
    <mergeCell ref="A65:A70"/>
    <mergeCell ref="B68:B70"/>
    <mergeCell ref="A71:A73"/>
    <mergeCell ref="B71:B73"/>
    <mergeCell ref="A74:A76"/>
    <mergeCell ref="B74:B76"/>
    <mergeCell ref="B62:B64"/>
    <mergeCell ref="A56:A58"/>
    <mergeCell ref="A209:A211"/>
    <mergeCell ref="B209:B211"/>
    <mergeCell ref="B212:B214"/>
    <mergeCell ref="A212:A217"/>
    <mergeCell ref="B215:B217"/>
    <mergeCell ref="A218:A220"/>
    <mergeCell ref="B218:B220"/>
    <mergeCell ref="A188:A190"/>
    <mergeCell ref="B188:B190"/>
    <mergeCell ref="A191:A193"/>
    <mergeCell ref="B191:B193"/>
    <mergeCell ref="B194:B196"/>
    <mergeCell ref="A194:A199"/>
    <mergeCell ref="B197:B199"/>
    <mergeCell ref="A203:A205"/>
    <mergeCell ref="B203:B205"/>
    <mergeCell ref="A206:A208"/>
    <mergeCell ref="B206:B208"/>
    <mergeCell ref="A200:A202"/>
    <mergeCell ref="B200:B202"/>
    <mergeCell ref="A233:A235"/>
    <mergeCell ref="B233:B235"/>
    <mergeCell ref="A236:A238"/>
    <mergeCell ref="B236:B238"/>
    <mergeCell ref="A221:A223"/>
    <mergeCell ref="B221:B223"/>
    <mergeCell ref="A224:A226"/>
    <mergeCell ref="B224:B226"/>
    <mergeCell ref="A227:A229"/>
    <mergeCell ref="B227:B229"/>
    <mergeCell ref="A230:A232"/>
    <mergeCell ref="B230:B232"/>
    <mergeCell ref="A47:A49"/>
    <mergeCell ref="B47:B49"/>
    <mergeCell ref="B26:B28"/>
    <mergeCell ref="C6:C7"/>
    <mergeCell ref="A8:A10"/>
    <mergeCell ref="B8:B10"/>
    <mergeCell ref="A6:A7"/>
    <mergeCell ref="B6:B7"/>
    <mergeCell ref="A41:A43"/>
    <mergeCell ref="B41:B43"/>
    <mergeCell ref="A44:A46"/>
    <mergeCell ref="B44:B46"/>
    <mergeCell ref="A29:A31"/>
    <mergeCell ref="B29:B31"/>
    <mergeCell ref="A32:A34"/>
    <mergeCell ref="B32:B34"/>
    <mergeCell ref="B35:B37"/>
    <mergeCell ref="A35:A40"/>
    <mergeCell ref="B38:B40"/>
    <mergeCell ref="B20:B22"/>
    <mergeCell ref="A20:A25"/>
    <mergeCell ref="B23:B25"/>
    <mergeCell ref="A26:A28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2019-05-27T11:34:26Z</dcterms:modified>
</cp:coreProperties>
</file>