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4D0B983-A1DE-4663-80E7-6E1ACB3072B1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слет кадетов (дневной)" sheetId="17" r:id="rId5"/>
    <sheet name="мы-патриоты (дневной)" sheetId="13" r:id="rId6"/>
    <sheet name="Лист4" sheetId="14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  <c r="P13" i="1" s="1"/>
  <c r="P12" i="1" s="1"/>
  <c r="F11" i="13"/>
  <c r="E11" i="13"/>
  <c r="G11" i="13" s="1"/>
  <c r="E12" i="17"/>
  <c r="G12" i="17" s="1"/>
  <c r="F12" i="17"/>
  <c r="F11" i="17"/>
  <c r="E11" i="17"/>
  <c r="G11" i="17" s="1"/>
  <c r="G10" i="3"/>
  <c r="F10" i="3"/>
  <c r="E10" i="3"/>
  <c r="I11" i="15"/>
  <c r="J11" i="15" s="1"/>
  <c r="H11" i="15"/>
  <c r="H12" i="15"/>
  <c r="F10" i="15"/>
  <c r="F12" i="15" s="1"/>
  <c r="E10" i="15"/>
  <c r="G10" i="15" s="1"/>
  <c r="G12" i="15" s="1"/>
  <c r="I24" i="2"/>
  <c r="J24" i="2" s="1"/>
  <c r="H24" i="2"/>
  <c r="I23" i="2"/>
  <c r="H23" i="2"/>
  <c r="I22" i="2"/>
  <c r="H22" i="2"/>
  <c r="I21" i="2"/>
  <c r="H21" i="2"/>
  <c r="H20" i="2" s="1"/>
  <c r="I20" i="2"/>
  <c r="I19" i="2"/>
  <c r="I17" i="2" s="1"/>
  <c r="I18" i="2"/>
  <c r="H19" i="2"/>
  <c r="H18" i="2"/>
  <c r="H17" i="2" s="1"/>
  <c r="I16" i="2"/>
  <c r="I15" i="2" s="1"/>
  <c r="H16" i="2"/>
  <c r="H15" i="2" s="1"/>
  <c r="I14" i="2"/>
  <c r="J14" i="2" s="1"/>
  <c r="H14" i="2"/>
  <c r="H12" i="2"/>
  <c r="J12" i="2" s="1"/>
  <c r="I13" i="2"/>
  <c r="I12" i="2" s="1"/>
  <c r="H13" i="2"/>
  <c r="I11" i="2"/>
  <c r="H11" i="2"/>
  <c r="J11" i="2" s="1"/>
  <c r="F24" i="2"/>
  <c r="E24" i="2"/>
  <c r="F23" i="2"/>
  <c r="E23" i="2"/>
  <c r="G23" i="2" s="1"/>
  <c r="F22" i="2"/>
  <c r="E22" i="2"/>
  <c r="F21" i="2"/>
  <c r="F20" i="2" s="1"/>
  <c r="E21" i="2"/>
  <c r="E20" i="2" s="1"/>
  <c r="G20" i="2" s="1"/>
  <c r="F19" i="2"/>
  <c r="E19" i="2"/>
  <c r="F18" i="2"/>
  <c r="F17" i="2" s="1"/>
  <c r="E18" i="2"/>
  <c r="E17" i="2" s="1"/>
  <c r="G17" i="2" s="1"/>
  <c r="F16" i="2"/>
  <c r="E16" i="2"/>
  <c r="E15" i="2" s="1"/>
  <c r="F15" i="2"/>
  <c r="F14" i="2"/>
  <c r="G14" i="2" s="1"/>
  <c r="E14" i="2"/>
  <c r="F13" i="2"/>
  <c r="F12" i="2" s="1"/>
  <c r="E13" i="2"/>
  <c r="E12" i="2" s="1"/>
  <c r="G12" i="2" s="1"/>
  <c r="F11" i="2"/>
  <c r="G11" i="2" s="1"/>
  <c r="E11" i="2"/>
  <c r="O15" i="1"/>
  <c r="O13" i="1"/>
  <c r="S25" i="1"/>
  <c r="R25" i="1"/>
  <c r="S24" i="1"/>
  <c r="R24" i="1"/>
  <c r="R23" i="1"/>
  <c r="R22" i="1"/>
  <c r="R20" i="1"/>
  <c r="R19" i="1"/>
  <c r="R17" i="1"/>
  <c r="S15" i="1"/>
  <c r="R15" i="1"/>
  <c r="T13" i="1"/>
  <c r="S13" i="1"/>
  <c r="R14" i="1"/>
  <c r="R13" i="1"/>
  <c r="S11" i="1"/>
  <c r="R11" i="1"/>
  <c r="J13" i="1"/>
  <c r="M24" i="1"/>
  <c r="P24" i="1" s="1"/>
  <c r="J24" i="1"/>
  <c r="G12" i="1"/>
  <c r="H13" i="1"/>
  <c r="H12" i="1" s="1"/>
  <c r="L24" i="1"/>
  <c r="I24" i="1"/>
  <c r="O24" i="1" s="1"/>
  <c r="L23" i="1"/>
  <c r="L22" i="1"/>
  <c r="I23" i="1"/>
  <c r="O23" i="1" s="1"/>
  <c r="I22" i="1"/>
  <c r="O22" i="1" s="1"/>
  <c r="O21" i="1" s="1"/>
  <c r="M25" i="1"/>
  <c r="L25" i="1"/>
  <c r="J25" i="1"/>
  <c r="P25" i="1" s="1"/>
  <c r="I25" i="1"/>
  <c r="O25" i="1" s="1"/>
  <c r="L20" i="1"/>
  <c r="L18" i="1" s="1"/>
  <c r="I20" i="1"/>
  <c r="O20" i="1" s="1"/>
  <c r="L19" i="1"/>
  <c r="O19" i="1" s="1"/>
  <c r="I19" i="1"/>
  <c r="L17" i="1"/>
  <c r="L16" i="1" s="1"/>
  <c r="I17" i="1"/>
  <c r="M15" i="1"/>
  <c r="L15" i="1"/>
  <c r="J15" i="1"/>
  <c r="P15" i="1" s="1"/>
  <c r="I15" i="1"/>
  <c r="M12" i="1"/>
  <c r="N13" i="1"/>
  <c r="N12" i="1" s="1"/>
  <c r="N26" i="1" s="1"/>
  <c r="M13" i="1"/>
  <c r="L14" i="1"/>
  <c r="L13" i="1"/>
  <c r="I14" i="1"/>
  <c r="O14" i="1" s="1"/>
  <c r="I13" i="1"/>
  <c r="M11" i="1"/>
  <c r="L11" i="1"/>
  <c r="J17" i="2" l="1"/>
  <c r="O18" i="1"/>
  <c r="I25" i="2"/>
  <c r="L12" i="1"/>
  <c r="Q13" i="1"/>
  <c r="Q12" i="1" s="1"/>
  <c r="Q26" i="1" s="1"/>
  <c r="J15" i="2"/>
  <c r="J25" i="2" s="1"/>
  <c r="H25" i="2"/>
  <c r="I12" i="15"/>
  <c r="O17" i="1"/>
  <c r="O16" i="1" s="1"/>
  <c r="L21" i="1"/>
  <c r="L26" i="1" s="1"/>
  <c r="J20" i="2"/>
  <c r="J23" i="2"/>
  <c r="M26" i="1"/>
  <c r="G15" i="2"/>
  <c r="G25" i="2" s="1"/>
  <c r="G24" i="2"/>
  <c r="O12" i="1"/>
  <c r="I21" i="1"/>
  <c r="J11" i="1"/>
  <c r="P11" i="1" s="1"/>
  <c r="P26" i="1" s="1"/>
  <c r="I11" i="1"/>
  <c r="O11" i="1" s="1"/>
  <c r="I72" i="1"/>
  <c r="J70" i="1"/>
  <c r="M70" i="1" s="1"/>
  <c r="J69" i="1"/>
  <c r="M69" i="1" s="1"/>
  <c r="J68" i="1"/>
  <c r="M68" i="1" s="1"/>
  <c r="J67" i="1"/>
  <c r="M67" i="1" s="1"/>
  <c r="J66" i="1"/>
  <c r="M66" i="1" s="1"/>
  <c r="J65" i="1"/>
  <c r="M65" i="1" s="1"/>
  <c r="J64" i="1"/>
  <c r="M64" i="1" s="1"/>
  <c r="J63" i="1"/>
  <c r="M63" i="1" s="1"/>
  <c r="J62" i="1"/>
  <c r="M62" i="1" s="1"/>
  <c r="M6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G61" i="1"/>
  <c r="C72" i="1"/>
  <c r="O26" i="1" l="1"/>
  <c r="M72" i="1"/>
  <c r="G72" i="1"/>
  <c r="G77" i="1" s="1"/>
  <c r="J12" i="15"/>
  <c r="E12" i="15"/>
  <c r="D12" i="15"/>
  <c r="C12" i="15"/>
  <c r="D20" i="2"/>
  <c r="C20" i="2"/>
  <c r="E12" i="1"/>
  <c r="S12" i="1" l="1"/>
  <c r="T12" i="1"/>
  <c r="R12" i="1"/>
  <c r="J12" i="1"/>
  <c r="J26" i="1" s="1"/>
  <c r="K12" i="1"/>
  <c r="K26" i="1" s="1"/>
  <c r="I12" i="1"/>
  <c r="D12" i="1"/>
  <c r="C12" i="1"/>
  <c r="R16" i="1"/>
  <c r="S16" i="1"/>
  <c r="R21" i="1" l="1"/>
  <c r="R18" i="1"/>
  <c r="I18" i="1"/>
  <c r="I16" i="1" l="1"/>
  <c r="E25" i="2" l="1"/>
  <c r="F25" i="2"/>
  <c r="D17" i="2"/>
  <c r="C17" i="2"/>
  <c r="D12" i="2"/>
  <c r="C12" i="2"/>
  <c r="F26" i="1"/>
  <c r="G26" i="1"/>
  <c r="H26" i="1"/>
  <c r="I26" i="1"/>
  <c r="R26" i="1"/>
  <c r="S26" i="1"/>
  <c r="T26" i="1"/>
  <c r="C16" i="1"/>
  <c r="D48" i="1" l="1"/>
  <c r="E48" i="1" s="1"/>
  <c r="F14" i="17" l="1"/>
  <c r="G14" i="17"/>
  <c r="E14" i="17"/>
  <c r="D14" i="17"/>
  <c r="C14" i="17"/>
  <c r="C21" i="1" l="1"/>
  <c r="E26" i="1"/>
  <c r="C18" i="1"/>
  <c r="D26" i="1" l="1"/>
  <c r="C26" i="1"/>
  <c r="D15" i="2"/>
  <c r="C15" i="2"/>
  <c r="D25" i="2" l="1"/>
  <c r="C25" i="2"/>
  <c r="F12" i="3" l="1"/>
  <c r="D13" i="13" l="1"/>
  <c r="C13" i="13"/>
  <c r="D12" i="3"/>
  <c r="E13" i="13" l="1"/>
  <c r="F13" i="13"/>
  <c r="C12" i="3"/>
  <c r="D47" i="1" s="1"/>
  <c r="G13" i="13" l="1"/>
  <c r="E12" i="3" l="1"/>
  <c r="G12" i="3"/>
  <c r="D49" i="1" l="1"/>
  <c r="E49" i="1" s="1"/>
</calcChain>
</file>

<file path=xl/sharedStrings.xml><?xml version="1.0" encoding="utf-8"?>
<sst xmlns="http://schemas.openxmlformats.org/spreadsheetml/2006/main" count="211" uniqueCount="118">
  <si>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</si>
  <si>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</si>
  <si>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</si>
  <si>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</si>
  <si>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</si>
  <si>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</si>
  <si>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</si>
  <si>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</si>
  <si>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</si>
  <si>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</si>
  <si>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</si>
  <si>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</si>
  <si>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</si>
  <si>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</si>
  <si>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МАОУ "СОШ" с. Серёгово</t>
  </si>
  <si>
    <t>- учебный корпус в с. Серёгово</t>
  </si>
  <si>
    <t>- учебный корпус в пст. Ляли</t>
  </si>
  <si>
    <t>МБОУ "СОШ" с. Шошка</t>
  </si>
  <si>
    <t>МБОУ "СОШ" пст. Чиньяворык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</si>
  <si>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</si>
  <si>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</si>
  <si>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</si>
  <si>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</si>
  <si>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</si>
  <si>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</si>
  <si>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</si>
  <si>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</si>
  <si>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Численность сопровождающих</t>
  </si>
  <si>
    <t>Приложение №7</t>
  </si>
  <si>
    <t>2. Дети, чьи семьи относятся к категории малоимущих, освобождаются от уплаты родительского взноса.</t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</si>
  <si>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</si>
  <si>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- учебный корпус в с. Шошка</t>
  </si>
  <si>
    <t>- учебный корпус в пст. Мещура</t>
  </si>
  <si>
    <t>Приложение №6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</si>
  <si>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</si>
  <si>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</si>
  <si>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№5</t>
  </si>
  <si>
    <t>Численность сопровождающих в смену</t>
  </si>
  <si>
    <t>МБОУ "СОШ №1" г. Емвы</t>
  </si>
  <si>
    <t>2 смена (июнь-июль)</t>
  </si>
  <si>
    <t>3 смена (июль-август)</t>
  </si>
  <si>
    <t>Примечание 3:</t>
  </si>
  <si>
    <t>МАУДО "ДДТ" Княжпогостского района (питание организовано на базе МБОУ "СОШ №1" г. Емвы)</t>
  </si>
  <si>
    <t>1. Питание организовано на базе МБОУ "СОШ №1" г. Емвы</t>
  </si>
  <si>
    <t>Организация работы профильной патриотической смены с дневным пребыванием детей "Мы-патриоты!"</t>
  </si>
  <si>
    <t>весенние каникулы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</si>
  <si>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</si>
  <si>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</si>
  <si>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</si>
  <si>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Охват всего</t>
  </si>
  <si>
    <t>Республика</t>
  </si>
  <si>
    <t>Местный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</si>
  <si>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</t>
  </si>
  <si>
    <t>План организации оздоровительных лагерей с дневным пребыванием детей при образовательных организациях в период летних каникул</t>
  </si>
  <si>
    <t>план</t>
  </si>
  <si>
    <t>факт</t>
  </si>
  <si>
    <t>Организация работы профильной смены в лагере с дневным пребыванием детей "Школа молодого актива".</t>
  </si>
  <si>
    <t>Организация работы профильной смены в лагере с дневным прибыванием детей "Твое призвание"</t>
  </si>
  <si>
    <t>1. Профильная смена в лагере с дневным пребыванием "Мы-патриоты!" при МАУДО "ДДТ" Княжпогостского района работает 5 рабочих дней.</t>
  </si>
  <si>
    <t xml:space="preserve"> Профильная смена в лагере с дневным пребыванием детей при образовательных организациях района в период осенних каникул</t>
  </si>
  <si>
    <t>Организация работы профильной патриотической смены с дневным пребыванием детей "Слет кадетов"</t>
  </si>
  <si>
    <t xml:space="preserve"> Профильная смена в лагере с дневным пребыванием детей при образовательных организациях района в период летних каникул</t>
  </si>
  <si>
    <t>МАУДО "ДДТ" Княжпогостского района (питание 1-ой смены организовано на базе МБОУ "СОШ №2" г. Емвы, питание 2-ей и 3-ей смены организовано на базе МБОУ "СОШ №1" г. Емвы)</t>
  </si>
  <si>
    <t>Приложение №4</t>
  </si>
  <si>
    <t>Родительский взнос за смену                   (600 рублей) без учета детей ТЖС</t>
  </si>
  <si>
    <t>Родительский взнос на увеличение нормы питания</t>
  </si>
  <si>
    <t>1. Первая смена будет работать с 1 по 21 июня 2020 года. Торжественное открытие оздоровительных лагерей с дневным пребыванием детей состоится 1 июня 2020 года в 10.00 ч.</t>
  </si>
  <si>
    <t xml:space="preserve">    Закрытие смены 19 июня 2020 года в 14.00 ч. Выходные дни - 6,7,12,13,14,20 и 21 июня 2020 года (14 рабочих дней).</t>
  </si>
  <si>
    <r>
      <t xml:space="preserve">2. Вторая смена </t>
    </r>
    <r>
      <rPr>
        <b/>
        <u/>
        <sz val="10"/>
        <rFont val="Times New Roman"/>
        <family val="1"/>
        <charset val="204"/>
      </rPr>
      <t>в МБОУ "СОШ №1" г. Емвы</t>
    </r>
    <r>
      <rPr>
        <sz val="10"/>
        <rFont val="Times New Roman"/>
        <family val="1"/>
        <charset val="204"/>
      </rPr>
      <t xml:space="preserve"> будет работать с 6 июля по 26 июля 2020 года. Открытие смены состоится 6 июля 2020 года в 10.00 ч.</t>
    </r>
  </si>
  <si>
    <t xml:space="preserve">    Закрытие 2 смены 24 июля 2020 года в 14.00 ч. Выходные дни - 11,12,18,19,25 и 26 июля 2020 года (15 рабочих дней).</t>
  </si>
  <si>
    <t xml:space="preserve">    Закрытие 2 смены 15 июля 2020 года в 14.00 ч. Выходные дни - 27 и 28 июня 2020 года и 4,5,11 и 12 июля 2020 года (15 рабочих дней).</t>
  </si>
  <si>
    <t>3. Третья смена будет работать с 20 июля по 09 августа 2020 года на базе МБОУ "СОШ №1" г. Емвы. Открытие смены состоится 20 июля 2020 года в 10.00 ч.</t>
  </si>
  <si>
    <t xml:space="preserve">    Закрытие 3 смены 07 августа 2020 года в 14.00 ч. Выходные дни - 25 и 26 июля 2020 года 1,2,8 и 9 августа 2020 года.</t>
  </si>
  <si>
    <t>1. Родительский взнос в виде безвозмездного поступления на укрепление материально-технической базы в размере 600 рублей с одного ребенка в смену.</t>
  </si>
  <si>
    <r>
      <t xml:space="preserve">3.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материально-технической базы оздоровительного лагеря с дневным пребыванием детей.</t>
    </r>
  </si>
  <si>
    <t>МБОУ "СОШ им. А. Ларионова" г. Емвы (1 смена)</t>
  </si>
  <si>
    <t>МБОУ "СОШ №1" г. Емвы (2 смена)</t>
  </si>
  <si>
    <t>2.  Профильная смена в лагере с дневным пребыванием "Твое призвание" будет работать с 1 июня по 21 июня. Торжественное открытие лагеря состоится 1 июля 2020 года в 10.00 ч.</t>
  </si>
  <si>
    <t>3. Закрытие смены 19 июня 2020 года в 14.00 ч. Выходные дни - 6,7,12,13,14,20 и 21 июня 2020 года (14 рабочих дней).</t>
  </si>
  <si>
    <t>4. Профильная смена в лагере с дневным пребыванием "Твое призвание" в период летних каникул при МБОУ "СОШ №1" г. Емвы работает 15 рабочих дней.</t>
  </si>
  <si>
    <t>1. Питание 1 смены организовано на базе МБОУ "СОШ им. А. Ларионова" г. Емвы</t>
  </si>
  <si>
    <t>2. Питание 2 смены организовано на базе МБОУ "СОШ №1" г. Емвы</t>
  </si>
  <si>
    <t>1. Профильная смена в лагере с дневным пребыванием "Твое призвание" в период летних каникул при МБОУ "СОШ им. А. Ларионова" г. Емвы работает 14 рабочих дней.</t>
  </si>
  <si>
    <t>1. Профильная смена в лагере с дневным пребыванием "Школа молодого актива" в период летних каникул при МАУДО "ДДТ" Княжпогостского района работает 14 рабочих дней.</t>
  </si>
  <si>
    <t>2.  Профильная смена в лагере с дневным пребыванием "Школа молодого актива" будет работать с 1 июня по 21 июня 2020 года. Торжественное открытие лагеря состоится 1 июня 2020 года в 10.00 ч.</t>
  </si>
  <si>
    <t>3. Закрытие смены 19 июня в 14.00 ч. Выходные дни - Выходные дни - 6,7,12,13,14,20 и 21 июня 2020 года (14 рабочих дней).</t>
  </si>
  <si>
    <t>МАУДО "ДДТ" Княжпогостского района (питание организовано на базе МБОУ "СОШ им. А. Ларионова" г. Емвы)</t>
  </si>
  <si>
    <t>1. Питание организовано на базе МБОУ "СОШ им. А. Ларионова" г. Емвы</t>
  </si>
  <si>
    <t>МБОУ "СОШ им. А. Ларионова" г. Емвы</t>
  </si>
  <si>
    <t>1. Профильная смена в лагере с дневным пребыванием "Слет кадетов" работает 14 рабочих дней.</t>
  </si>
  <si>
    <t>2.  Профильная смена в лагере с дневным пребывание "Слет кадетов" будет работать с 1 июня по 21 июня 2020 года. Торжественное открытие лагеря состоится 1 июня 2020 года в 10.00 ч.</t>
  </si>
  <si>
    <t>2.  Профильная смена в лагере с дневным пребывание "Ма-патриоты!" будет работать с 9 ноября по 13 ноября 2020 года. Торжественное открытие лагеря состоится 9 ноября 2020 года в 10.00 ч.</t>
  </si>
  <si>
    <t>3. Закрытие смены состоится 13 ноября 2020 года в 14.00 ч.</t>
  </si>
  <si>
    <t>Внебюджет</t>
  </si>
  <si>
    <t>1 смена (июнь),            91,80 руб. * 14 раб. дней</t>
  </si>
  <si>
    <t>2 смена (июнь-июль),         91,8 руб. * 15 раб. дней</t>
  </si>
  <si>
    <t>3 смена (июль-август),            91,8 руб. * 15 раб. дней</t>
  </si>
  <si>
    <t>1 смена (июнь),            30,0 руб. * 14 раб. дней</t>
  </si>
  <si>
    <t>2 смена (июнь-июль),         30,0 руб. * 15 раб. дней</t>
  </si>
  <si>
    <t>3 смена (июль-август),            30,0 руб. * 15 раб. дней</t>
  </si>
  <si>
    <t>Итого на питание</t>
  </si>
  <si>
    <t>1 смена</t>
  </si>
  <si>
    <t>2 смена</t>
  </si>
  <si>
    <t>3 смена</t>
  </si>
  <si>
    <t>средства местного бюджета,            91,8 руб. * 5 раб. дней</t>
  </si>
  <si>
    <t>родительский взнос на увеличение нормы питания,            30 руб. * 5 раб. дней</t>
  </si>
  <si>
    <t>итого</t>
  </si>
  <si>
    <t>родительский взнос на увеличение нормы питания,                           30 руб. * 5 раб. дней</t>
  </si>
  <si>
    <t>средства местного бюджета на 1 смену                        91,8 руб. * 14 раб. дней</t>
  </si>
  <si>
    <t>родительский взнос на увеличение нормы питания,                           30 руб. * 14 раб. дней</t>
  </si>
  <si>
    <t>5.  Профильная смена в лагере с дневным пребыванием "Твое призвание" будет работать с 06 июля по 26 июля. Торжественное открытие лагеря состоится 06 июля 2020 года в 10.00 ч.</t>
  </si>
  <si>
    <t>6. Закрытие смены 24 июля 2020 года в 14.00 ч. Выходные дни - 11,12,18,19,25 и 26 июля 2020 года (15 рабочих дней).</t>
  </si>
  <si>
    <t>средства местного бюджета на 2 смену                        91,8 руб. * 15 раб. дней</t>
  </si>
  <si>
    <t>родительский взнос на увеличение нормы питания,                           30 руб. * 15 раб. дней</t>
  </si>
  <si>
    <t>средства местного бюджета на 1 смену                        91,8 руб. * 5 раб. дней</t>
  </si>
  <si>
    <r>
      <t xml:space="preserve">    Вторая смена </t>
    </r>
    <r>
      <rPr>
        <b/>
        <u/>
        <sz val="10"/>
        <rFont val="Times New Roman"/>
        <family val="1"/>
        <charset val="204"/>
      </rPr>
      <t>в МБОУ "СОШ им. А. Ларионова" г. Емвы, МАУДО "ДДТ" Княжпогостского района, МАОУ "НШ-ДС" г. Емвы и МБОУ "СОШ" пст. Чиньяворык</t>
    </r>
    <r>
      <rPr>
        <sz val="10"/>
        <rFont val="Times New Roman"/>
        <family val="1"/>
        <charset val="204"/>
      </rPr>
      <t xml:space="preserve"> будет работать с 25 июня по 15 июля 2020 года</t>
    </r>
  </si>
  <si>
    <t>МАУДО "ДДТ" Княжпогостского района (питание в период весенних каникул организовано на базе МБОУ "СОШ им. А. Ларионова" г. Емвы, в период осенних каникул питание организовано на базе МБОУ "СОШ №1" г. Емвы)</t>
  </si>
  <si>
    <t>от 20 мая 2020 года № 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</si>
</sst>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4" fontId="2" fillId="0" borderId="0" xfId="0" applyNumberFormat="1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/>
    <xf numFmtId="0" fontId="7" fillId="0" borderId="0" xfId="0" applyFont="1"/>
    <xf numFmtId="0" fontId="5" fillId="0" borderId="0" xfId="0" applyFont="1" applyFill="1"/>
    <xf numFmtId="4" fontId="5" fillId="0" borderId="1" xfId="0" applyNumberFormat="1" applyFont="1" applyFill="1" applyBorder="1" applyAlignment="1">
      <alignment horizontal="center"/>
    </xf>
    <xf numFmtId="3" fontId="5" fillId="0" borderId="0" xfId="0" applyNumberFormat="1" applyFont="1" applyFill="1"/>
    <xf numFmtId="4" fontId="5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9" fontId="2" fillId="0" borderId="0" xfId="0" applyNumberFormat="1" applyFont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horizontal="left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"/>
  <sheetViews>
    <sheetView topLeftCell="A23" zoomScaleNormal="100" workbookViewId="0">
      <selection sqref="A1:T41"/>
    </sheetView>
  </sheetViews>
  <sheetFormatPr defaultColWidth="8.85546875" defaultRowHeight="12.75" x14ac:dyDescent="0.2"/>
  <cols>
    <col min="1" max="1" width="5.140625" style="8" customWidth="1"/>
    <col min="2" max="2" width="40.28515625" style="8" customWidth="1"/>
    <col min="3" max="5" width="8.28515625" style="8" customWidth="1"/>
    <col min="6" max="17" width="11.42578125" style="8" customWidth="1"/>
    <col min="18" max="20" width="10" style="8" customWidth="1"/>
    <col min="21" max="24" width="9.85546875" style="8" bestFit="1" customWidth="1"/>
    <col min="25" max="16384" width="8.85546875" style="8"/>
  </cols>
  <sheetData>
    <row r="1" spans="1:24" x14ac:dyDescent="0.2">
      <c r="R1" s="78" t="s">
        <v>21</v>
      </c>
      <c r="S1" s="78"/>
      <c r="T1" s="78"/>
    </row>
    <row r="2" spans="1:24" x14ac:dyDescent="0.2">
      <c r="R2" s="78" t="s">
        <v>22</v>
      </c>
      <c r="S2" s="78"/>
      <c r="T2" s="78"/>
    </row>
    <row r="3" spans="1:24" x14ac:dyDescent="0.2">
      <c r="R3" s="78" t="s">
        <v>23</v>
      </c>
      <c r="S3" s="78"/>
      <c r="T3" s="78"/>
    </row>
    <row r="4" spans="1:24" x14ac:dyDescent="0.2">
      <c r="R4" s="79" t="s">
        <v>117</v>
      </c>
      <c r="S4" s="79"/>
      <c r="T4" s="79"/>
    </row>
    <row r="5" spans="1:24" x14ac:dyDescent="0.2">
      <c r="R5" s="27"/>
      <c r="S5" s="27"/>
      <c r="T5" s="27"/>
    </row>
    <row r="6" spans="1:24" x14ac:dyDescent="0.2">
      <c r="A6" s="80" t="s">
        <v>53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8" spans="1:24" s="12" customFormat="1" ht="14.45" customHeight="1" x14ac:dyDescent="0.25">
      <c r="A8" s="84" t="s">
        <v>5</v>
      </c>
      <c r="B8" s="74" t="s">
        <v>0</v>
      </c>
      <c r="C8" s="89" t="s">
        <v>1</v>
      </c>
      <c r="D8" s="90"/>
      <c r="E8" s="90"/>
      <c r="F8" s="74" t="s">
        <v>3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4" s="12" customFormat="1" ht="39.6" customHeight="1" x14ac:dyDescent="0.25">
      <c r="A9" s="85"/>
      <c r="B9" s="74"/>
      <c r="C9" s="91"/>
      <c r="D9" s="92"/>
      <c r="E9" s="92"/>
      <c r="F9" s="74" t="s">
        <v>7</v>
      </c>
      <c r="G9" s="74"/>
      <c r="H9" s="74"/>
      <c r="I9" s="74" t="s">
        <v>6</v>
      </c>
      <c r="J9" s="74"/>
      <c r="K9" s="74"/>
      <c r="L9" s="74" t="s">
        <v>65</v>
      </c>
      <c r="M9" s="74"/>
      <c r="N9" s="74"/>
      <c r="O9" s="75" t="s">
        <v>100</v>
      </c>
      <c r="P9" s="76"/>
      <c r="Q9" s="77"/>
      <c r="R9" s="74" t="s">
        <v>64</v>
      </c>
      <c r="S9" s="74"/>
      <c r="T9" s="74"/>
    </row>
    <row r="10" spans="1:24" s="12" customFormat="1" ht="63.75" x14ac:dyDescent="0.25">
      <c r="A10" s="86"/>
      <c r="B10" s="74"/>
      <c r="C10" s="32" t="s">
        <v>2</v>
      </c>
      <c r="D10" s="32" t="s">
        <v>39</v>
      </c>
      <c r="E10" s="32" t="s">
        <v>40</v>
      </c>
      <c r="F10" s="52" t="s">
        <v>94</v>
      </c>
      <c r="G10" s="52" t="s">
        <v>95</v>
      </c>
      <c r="H10" s="52" t="s">
        <v>96</v>
      </c>
      <c r="I10" s="65" t="s">
        <v>94</v>
      </c>
      <c r="J10" s="65" t="s">
        <v>95</v>
      </c>
      <c r="K10" s="65" t="s">
        <v>96</v>
      </c>
      <c r="L10" s="65" t="s">
        <v>97</v>
      </c>
      <c r="M10" s="65" t="s">
        <v>98</v>
      </c>
      <c r="N10" s="65" t="s">
        <v>99</v>
      </c>
      <c r="O10" s="65" t="s">
        <v>101</v>
      </c>
      <c r="P10" s="65" t="s">
        <v>102</v>
      </c>
      <c r="Q10" s="65" t="s">
        <v>103</v>
      </c>
      <c r="R10" s="32" t="s">
        <v>2</v>
      </c>
      <c r="S10" s="32" t="s">
        <v>39</v>
      </c>
      <c r="T10" s="32" t="s">
        <v>40</v>
      </c>
    </row>
    <row r="11" spans="1:24" x14ac:dyDescent="0.2">
      <c r="A11" s="13">
        <v>1</v>
      </c>
      <c r="B11" s="14" t="s">
        <v>19</v>
      </c>
      <c r="C11" s="32">
        <v>135</v>
      </c>
      <c r="D11" s="32">
        <v>90</v>
      </c>
      <c r="E11" s="32"/>
      <c r="F11" s="9"/>
      <c r="G11" s="9"/>
      <c r="H11" s="9"/>
      <c r="I11" s="9">
        <f>C11*91.8*14</f>
        <v>173502</v>
      </c>
      <c r="J11" s="9">
        <f>D11*91.8*15</f>
        <v>123930</v>
      </c>
      <c r="K11" s="58"/>
      <c r="L11" s="9">
        <f>C11*30*14</f>
        <v>56700</v>
      </c>
      <c r="M11" s="9">
        <f>D11*30*15</f>
        <v>40500</v>
      </c>
      <c r="N11" s="9"/>
      <c r="O11" s="9">
        <f>F11+I11+L11</f>
        <v>230202</v>
      </c>
      <c r="P11" s="9">
        <f>G11+J11+M11</f>
        <v>164430</v>
      </c>
      <c r="Q11" s="9"/>
      <c r="R11" s="9">
        <f>C11*600</f>
        <v>81000</v>
      </c>
      <c r="S11" s="9">
        <f>D11*600</f>
        <v>54000</v>
      </c>
      <c r="T11" s="9"/>
      <c r="U11" s="26"/>
      <c r="V11" s="26"/>
      <c r="W11" s="25"/>
      <c r="X11" s="25"/>
    </row>
    <row r="12" spans="1:24" x14ac:dyDescent="0.2">
      <c r="A12" s="13">
        <v>2</v>
      </c>
      <c r="B12" s="15" t="s">
        <v>8</v>
      </c>
      <c r="C12" s="16">
        <f>C13+C14</f>
        <v>80</v>
      </c>
      <c r="D12" s="16">
        <f t="shared" ref="D12:E12" si="0">D13+D14</f>
        <v>55</v>
      </c>
      <c r="E12" s="16">
        <f t="shared" si="0"/>
        <v>50</v>
      </c>
      <c r="F12" s="10"/>
      <c r="G12" s="10">
        <f>G13</f>
        <v>73389.67</v>
      </c>
      <c r="H12" s="10">
        <f>H13</f>
        <v>68850</v>
      </c>
      <c r="I12" s="10">
        <f>I13+I14</f>
        <v>102816</v>
      </c>
      <c r="J12" s="10">
        <f t="shared" ref="J12:K12" si="1">J13+J14</f>
        <v>1898.1999999999971</v>
      </c>
      <c r="K12" s="10">
        <f t="shared" si="1"/>
        <v>0</v>
      </c>
      <c r="L12" s="10">
        <f t="shared" ref="L12" si="2">L13+L14</f>
        <v>33600</v>
      </c>
      <c r="M12" s="10">
        <f t="shared" ref="M12" si="3">M13+M14</f>
        <v>24750</v>
      </c>
      <c r="N12" s="10">
        <f t="shared" ref="N12" si="4">N13+N14</f>
        <v>22500</v>
      </c>
      <c r="O12" s="10">
        <f>O13+O14</f>
        <v>136416</v>
      </c>
      <c r="P12" s="10">
        <f t="shared" ref="P12:Q12" si="5">P13+P14</f>
        <v>100037.87</v>
      </c>
      <c r="Q12" s="10">
        <f t="shared" si="5"/>
        <v>91350</v>
      </c>
      <c r="R12" s="10">
        <f>R13+R14</f>
        <v>48000</v>
      </c>
      <c r="S12" s="10">
        <f t="shared" ref="S12:T12" si="6">S13+S14</f>
        <v>33000</v>
      </c>
      <c r="T12" s="10">
        <f t="shared" si="6"/>
        <v>30000</v>
      </c>
      <c r="U12" s="26"/>
      <c r="V12" s="26"/>
      <c r="W12" s="25"/>
      <c r="X12" s="25"/>
    </row>
    <row r="13" spans="1:24" s="20" customFormat="1" ht="12" x14ac:dyDescent="0.2">
      <c r="A13" s="17"/>
      <c r="B13" s="18" t="s">
        <v>9</v>
      </c>
      <c r="C13" s="19">
        <v>60</v>
      </c>
      <c r="D13" s="19">
        <v>55</v>
      </c>
      <c r="E13" s="19">
        <v>50</v>
      </c>
      <c r="F13" s="29"/>
      <c r="G13" s="29">
        <f>73836.8-447.13</f>
        <v>73389.67</v>
      </c>
      <c r="H13" s="29">
        <f>E13*91.8*15</f>
        <v>68850</v>
      </c>
      <c r="I13" s="29">
        <f>C13*91.8*14</f>
        <v>77112</v>
      </c>
      <c r="J13" s="29">
        <f>D13*91.8*15-73836.8</f>
        <v>1898.1999999999971</v>
      </c>
      <c r="K13" s="70"/>
      <c r="L13" s="29">
        <f>C13*30*14</f>
        <v>25200</v>
      </c>
      <c r="M13" s="29">
        <f>D13*30*15</f>
        <v>24750</v>
      </c>
      <c r="N13" s="29">
        <f>E13*30*15</f>
        <v>22500</v>
      </c>
      <c r="O13" s="29">
        <f>F13+I13+L13</f>
        <v>102312</v>
      </c>
      <c r="P13" s="29">
        <f t="shared" ref="P13:Q13" si="7">G13+J13+M13</f>
        <v>100037.87</v>
      </c>
      <c r="Q13" s="29">
        <f t="shared" si="7"/>
        <v>91350</v>
      </c>
      <c r="R13" s="29">
        <f>C13*600</f>
        <v>36000</v>
      </c>
      <c r="S13" s="29">
        <f>D13*600</f>
        <v>33000</v>
      </c>
      <c r="T13" s="29">
        <f>E13*600</f>
        <v>30000</v>
      </c>
      <c r="U13" s="46"/>
      <c r="V13" s="46"/>
      <c r="W13" s="46"/>
      <c r="X13" s="46"/>
    </row>
    <row r="14" spans="1:24" s="20" customFormat="1" ht="12" x14ac:dyDescent="0.2">
      <c r="A14" s="17"/>
      <c r="B14" s="18" t="s">
        <v>10</v>
      </c>
      <c r="C14" s="54">
        <v>20</v>
      </c>
      <c r="D14" s="17"/>
      <c r="E14" s="17"/>
      <c r="F14" s="29"/>
      <c r="G14" s="11"/>
      <c r="H14" s="11"/>
      <c r="I14" s="29">
        <f>C14*91.8*14</f>
        <v>25704</v>
      </c>
      <c r="J14" s="29"/>
      <c r="K14" s="70"/>
      <c r="L14" s="29">
        <f>C14*30*14</f>
        <v>8400</v>
      </c>
      <c r="M14" s="29"/>
      <c r="N14" s="29"/>
      <c r="O14" s="29">
        <f>F14+I14+L14</f>
        <v>34104</v>
      </c>
      <c r="P14" s="29"/>
      <c r="Q14" s="29"/>
      <c r="R14" s="29">
        <f>C14*600</f>
        <v>12000</v>
      </c>
      <c r="S14" s="29"/>
      <c r="T14" s="29"/>
      <c r="U14" s="46"/>
      <c r="V14" s="46"/>
      <c r="W14" s="46"/>
      <c r="X14" s="46"/>
    </row>
    <row r="15" spans="1:24" x14ac:dyDescent="0.2">
      <c r="A15" s="13">
        <v>3</v>
      </c>
      <c r="B15" s="15" t="s">
        <v>11</v>
      </c>
      <c r="C15" s="16">
        <v>20</v>
      </c>
      <c r="D15" s="16">
        <v>20</v>
      </c>
      <c r="E15" s="16"/>
      <c r="F15" s="10"/>
      <c r="G15" s="10"/>
      <c r="H15" s="10"/>
      <c r="I15" s="9">
        <f>C15*91.8*14</f>
        <v>25704</v>
      </c>
      <c r="J15" s="9">
        <f>D15*91.8*15</f>
        <v>27540</v>
      </c>
      <c r="K15" s="60"/>
      <c r="L15" s="9">
        <f>C15*30*14</f>
        <v>8400</v>
      </c>
      <c r="M15" s="9">
        <f>D15*30*15</f>
        <v>9000</v>
      </c>
      <c r="N15" s="10"/>
      <c r="O15" s="10">
        <f>I15+L15</f>
        <v>34104</v>
      </c>
      <c r="P15" s="10">
        <f>J15+M15</f>
        <v>36540</v>
      </c>
      <c r="Q15" s="10"/>
      <c r="R15" s="9">
        <f>C15*600</f>
        <v>12000</v>
      </c>
      <c r="S15" s="9">
        <f>D15*600</f>
        <v>12000</v>
      </c>
      <c r="T15" s="9"/>
      <c r="U15" s="26"/>
      <c r="V15" s="26"/>
      <c r="W15" s="25"/>
      <c r="X15" s="25"/>
    </row>
    <row r="16" spans="1:24" x14ac:dyDescent="0.2">
      <c r="A16" s="13">
        <v>4</v>
      </c>
      <c r="B16" s="15" t="s">
        <v>12</v>
      </c>
      <c r="C16" s="16">
        <f>C17</f>
        <v>70</v>
      </c>
      <c r="D16" s="16"/>
      <c r="E16" s="16"/>
      <c r="F16" s="10"/>
      <c r="G16" s="10"/>
      <c r="H16" s="10"/>
      <c r="I16" s="9">
        <f>I17</f>
        <v>89964</v>
      </c>
      <c r="J16" s="9"/>
      <c r="K16" s="60"/>
      <c r="L16" s="9">
        <f>L17</f>
        <v>29400</v>
      </c>
      <c r="M16" s="10"/>
      <c r="N16" s="10"/>
      <c r="O16" s="10">
        <f>O17</f>
        <v>119364</v>
      </c>
      <c r="P16" s="10"/>
      <c r="Q16" s="10"/>
      <c r="R16" s="10">
        <f>R17</f>
        <v>42000</v>
      </c>
      <c r="S16" s="10">
        <f>S17</f>
        <v>0</v>
      </c>
      <c r="T16" s="10"/>
      <c r="U16" s="26"/>
      <c r="V16" s="26"/>
      <c r="W16" s="25"/>
      <c r="X16" s="25"/>
    </row>
    <row r="17" spans="1:24" s="20" customFormat="1" ht="12" x14ac:dyDescent="0.2">
      <c r="A17" s="17"/>
      <c r="B17" s="18" t="s">
        <v>13</v>
      </c>
      <c r="C17" s="19">
        <v>70</v>
      </c>
      <c r="D17" s="19"/>
      <c r="E17" s="19"/>
      <c r="F17" s="11"/>
      <c r="G17" s="11"/>
      <c r="H17" s="11"/>
      <c r="I17" s="29">
        <f>C17*91.8*14</f>
        <v>89964</v>
      </c>
      <c r="J17" s="29"/>
      <c r="K17" s="71"/>
      <c r="L17" s="29">
        <f>C17*30*14</f>
        <v>29400</v>
      </c>
      <c r="M17" s="11"/>
      <c r="N17" s="11"/>
      <c r="O17" s="29">
        <f>F17+I17+L17</f>
        <v>119364</v>
      </c>
      <c r="P17" s="11"/>
      <c r="Q17" s="11"/>
      <c r="R17" s="29">
        <f>C17*600</f>
        <v>42000</v>
      </c>
      <c r="S17" s="29"/>
      <c r="T17" s="29"/>
      <c r="U17" s="46"/>
      <c r="V17" s="46"/>
      <c r="W17" s="46"/>
      <c r="X17" s="46"/>
    </row>
    <row r="18" spans="1:24" x14ac:dyDescent="0.2">
      <c r="A18" s="13">
        <v>5</v>
      </c>
      <c r="B18" s="15" t="s">
        <v>14</v>
      </c>
      <c r="C18" s="16">
        <f>C19+C20</f>
        <v>22</v>
      </c>
      <c r="D18" s="16"/>
      <c r="E18" s="16"/>
      <c r="F18" s="10"/>
      <c r="G18" s="10"/>
      <c r="H18" s="10"/>
      <c r="I18" s="9">
        <f>I19+I20</f>
        <v>28274.399999999998</v>
      </c>
      <c r="J18" s="10"/>
      <c r="K18" s="60"/>
      <c r="L18" s="10">
        <f>SUM(L19:L20)</f>
        <v>9240</v>
      </c>
      <c r="M18" s="10"/>
      <c r="N18" s="10"/>
      <c r="O18" s="10">
        <f>O19+O20</f>
        <v>37514.399999999994</v>
      </c>
      <c r="P18" s="10"/>
      <c r="Q18" s="10"/>
      <c r="R18" s="10">
        <f>R19+R20</f>
        <v>13200</v>
      </c>
      <c r="S18" s="10"/>
      <c r="T18" s="10"/>
      <c r="U18" s="26"/>
      <c r="V18" s="26"/>
      <c r="W18" s="25"/>
      <c r="X18" s="25"/>
    </row>
    <row r="19" spans="1:24" s="20" customFormat="1" ht="12" x14ac:dyDescent="0.2">
      <c r="A19" s="17"/>
      <c r="B19" s="18" t="s">
        <v>15</v>
      </c>
      <c r="C19" s="54">
        <v>11</v>
      </c>
      <c r="D19" s="19"/>
      <c r="E19" s="19"/>
      <c r="F19" s="11"/>
      <c r="G19" s="11"/>
      <c r="H19" s="11"/>
      <c r="I19" s="29">
        <f t="shared" ref="I19:I20" si="8">C19*91.8*14</f>
        <v>14137.199999999999</v>
      </c>
      <c r="J19" s="29"/>
      <c r="K19" s="71"/>
      <c r="L19" s="29">
        <f t="shared" ref="L19:L20" si="9">C19*30*14</f>
        <v>4620</v>
      </c>
      <c r="M19" s="11"/>
      <c r="N19" s="11"/>
      <c r="O19" s="29">
        <f>F19+I19+L19</f>
        <v>18757.199999999997</v>
      </c>
      <c r="P19" s="11"/>
      <c r="Q19" s="11"/>
      <c r="R19" s="29">
        <f>C19*600</f>
        <v>6600</v>
      </c>
      <c r="S19" s="29"/>
      <c r="T19" s="29"/>
      <c r="U19" s="46"/>
      <c r="V19" s="46"/>
      <c r="W19" s="46"/>
      <c r="X19" s="46"/>
    </row>
    <row r="20" spans="1:24" s="20" customFormat="1" ht="12" x14ac:dyDescent="0.2">
      <c r="A20" s="17"/>
      <c r="B20" s="18" t="s">
        <v>16</v>
      </c>
      <c r="C20" s="54">
        <v>11</v>
      </c>
      <c r="D20" s="19"/>
      <c r="E20" s="19"/>
      <c r="F20" s="11"/>
      <c r="G20" s="11"/>
      <c r="H20" s="11"/>
      <c r="I20" s="29">
        <f t="shared" si="8"/>
        <v>14137.199999999999</v>
      </c>
      <c r="J20" s="29"/>
      <c r="K20" s="71"/>
      <c r="L20" s="29">
        <f t="shared" si="9"/>
        <v>4620</v>
      </c>
      <c r="M20" s="11"/>
      <c r="N20" s="11"/>
      <c r="O20" s="29">
        <f>F20+I20+L20</f>
        <v>18757.199999999997</v>
      </c>
      <c r="P20" s="11"/>
      <c r="Q20" s="11"/>
      <c r="R20" s="29">
        <f>C20*600</f>
        <v>6600</v>
      </c>
      <c r="S20" s="29"/>
      <c r="T20" s="29"/>
      <c r="U20" s="46"/>
      <c r="V20" s="46"/>
      <c r="W20" s="46"/>
      <c r="X20" s="46"/>
    </row>
    <row r="21" spans="1:24" x14ac:dyDescent="0.2">
      <c r="A21" s="13">
        <v>6</v>
      </c>
      <c r="B21" s="15" t="s">
        <v>17</v>
      </c>
      <c r="C21" s="16">
        <f>C22+C23</f>
        <v>25</v>
      </c>
      <c r="D21" s="16"/>
      <c r="E21" s="16"/>
      <c r="F21" s="10"/>
      <c r="G21" s="10"/>
      <c r="H21" s="10"/>
      <c r="I21" s="10">
        <f>I22+I23</f>
        <v>32130</v>
      </c>
      <c r="J21" s="10"/>
      <c r="K21" s="60"/>
      <c r="L21" s="10">
        <f t="shared" ref="L21" si="10">L22+L23</f>
        <v>10500</v>
      </c>
      <c r="M21" s="10"/>
      <c r="N21" s="10"/>
      <c r="O21" s="10">
        <f>O22+O23</f>
        <v>42630</v>
      </c>
      <c r="P21" s="10"/>
      <c r="Q21" s="10"/>
      <c r="R21" s="10">
        <f>R22+R23</f>
        <v>15000</v>
      </c>
      <c r="S21" s="10"/>
      <c r="T21" s="10"/>
      <c r="U21" s="26"/>
      <c r="V21" s="26"/>
      <c r="W21" s="25"/>
      <c r="X21" s="25"/>
    </row>
    <row r="22" spans="1:24" s="20" customFormat="1" x14ac:dyDescent="0.2">
      <c r="A22" s="17"/>
      <c r="B22" s="18" t="s">
        <v>31</v>
      </c>
      <c r="C22" s="54">
        <v>15</v>
      </c>
      <c r="D22" s="19"/>
      <c r="E22" s="19"/>
      <c r="F22" s="47"/>
      <c r="G22" s="11"/>
      <c r="H22" s="11"/>
      <c r="I22" s="29">
        <f>C22*91.8*14</f>
        <v>19278</v>
      </c>
      <c r="J22" s="10"/>
      <c r="K22" s="60"/>
      <c r="L22" s="29">
        <f>C22*30*14</f>
        <v>6300</v>
      </c>
      <c r="M22" s="10"/>
      <c r="N22" s="10"/>
      <c r="O22" s="29">
        <f>F22+I22+L22</f>
        <v>25578</v>
      </c>
      <c r="P22" s="10"/>
      <c r="Q22" s="10"/>
      <c r="R22" s="29">
        <f>C22*600</f>
        <v>9000</v>
      </c>
      <c r="S22" s="29"/>
      <c r="T22" s="29"/>
      <c r="U22" s="46"/>
      <c r="V22" s="46"/>
      <c r="W22" s="46"/>
      <c r="X22" s="46"/>
    </row>
    <row r="23" spans="1:24" s="20" customFormat="1" ht="12" x14ac:dyDescent="0.2">
      <c r="A23" s="17"/>
      <c r="B23" s="18" t="s">
        <v>32</v>
      </c>
      <c r="C23" s="54">
        <v>10</v>
      </c>
      <c r="D23" s="19"/>
      <c r="E23" s="19"/>
      <c r="F23" s="11"/>
      <c r="G23" s="11"/>
      <c r="H23" s="11"/>
      <c r="I23" s="29">
        <f>C23*91.8*14</f>
        <v>12852</v>
      </c>
      <c r="J23" s="29"/>
      <c r="K23" s="71"/>
      <c r="L23" s="29">
        <f>C23*30*14</f>
        <v>4200</v>
      </c>
      <c r="M23" s="11"/>
      <c r="N23" s="11"/>
      <c r="O23" s="29">
        <f>F23+I23+L23</f>
        <v>17052</v>
      </c>
      <c r="P23" s="11"/>
      <c r="Q23" s="11"/>
      <c r="R23" s="29">
        <f>C23*600</f>
        <v>6000</v>
      </c>
      <c r="S23" s="29"/>
      <c r="T23" s="29"/>
      <c r="U23" s="46"/>
      <c r="V23" s="46"/>
      <c r="W23" s="46"/>
      <c r="X23" s="46"/>
    </row>
    <row r="24" spans="1:24" x14ac:dyDescent="0.2">
      <c r="A24" s="13">
        <v>7</v>
      </c>
      <c r="B24" s="15" t="s">
        <v>18</v>
      </c>
      <c r="C24" s="16">
        <v>40</v>
      </c>
      <c r="D24" s="16">
        <v>30</v>
      </c>
      <c r="E24" s="16"/>
      <c r="F24" s="10"/>
      <c r="G24" s="10"/>
      <c r="H24" s="10"/>
      <c r="I24" s="9">
        <f>C24*91.8*14</f>
        <v>51408</v>
      </c>
      <c r="J24" s="9">
        <f>D24*15*91.8</f>
        <v>41310</v>
      </c>
      <c r="K24" s="71"/>
      <c r="L24" s="9">
        <f>C24*30*14</f>
        <v>16800</v>
      </c>
      <c r="M24" s="10">
        <f>D24*15*30</f>
        <v>13500</v>
      </c>
      <c r="N24" s="11"/>
      <c r="O24" s="10">
        <f>I24+L24</f>
        <v>68208</v>
      </c>
      <c r="P24" s="10">
        <f>J24+M24</f>
        <v>54810</v>
      </c>
      <c r="Q24" s="11"/>
      <c r="R24" s="9">
        <f>C24*600</f>
        <v>24000</v>
      </c>
      <c r="S24" s="9">
        <f>D24*600</f>
        <v>18000</v>
      </c>
      <c r="T24" s="9"/>
      <c r="U24" s="26"/>
      <c r="V24" s="26"/>
      <c r="W24" s="25"/>
      <c r="X24" s="25"/>
    </row>
    <row r="25" spans="1:24" ht="53.45" customHeight="1" x14ac:dyDescent="0.2">
      <c r="A25" s="13">
        <v>8</v>
      </c>
      <c r="B25" s="14" t="s">
        <v>62</v>
      </c>
      <c r="C25" s="13">
        <v>72</v>
      </c>
      <c r="D25" s="13">
        <v>57</v>
      </c>
      <c r="E25" s="13"/>
      <c r="F25" s="9"/>
      <c r="G25" s="9"/>
      <c r="H25" s="9"/>
      <c r="I25" s="9">
        <f>C25*91.8*14</f>
        <v>92534.399999999994</v>
      </c>
      <c r="J25" s="9">
        <f>D25*91.8*15</f>
        <v>78488.999999999985</v>
      </c>
      <c r="K25" s="58"/>
      <c r="L25" s="9">
        <f>C25*30*14</f>
        <v>30240</v>
      </c>
      <c r="M25" s="9">
        <f>D25*30*15</f>
        <v>25650</v>
      </c>
      <c r="N25" s="9"/>
      <c r="O25" s="9">
        <f>I25+L25</f>
        <v>122774.39999999999</v>
      </c>
      <c r="P25" s="9">
        <f>J25+M25</f>
        <v>104138.99999999999</v>
      </c>
      <c r="Q25" s="9"/>
      <c r="R25" s="9">
        <f>C25*600</f>
        <v>43200</v>
      </c>
      <c r="S25" s="9">
        <f>D25*600</f>
        <v>34200</v>
      </c>
      <c r="T25" s="9"/>
      <c r="U25" s="26"/>
      <c r="V25" s="26"/>
      <c r="W25" s="26"/>
      <c r="X25" s="26"/>
    </row>
    <row r="26" spans="1:24" x14ac:dyDescent="0.2">
      <c r="A26" s="37"/>
      <c r="B26" s="38" t="s">
        <v>4</v>
      </c>
      <c r="C26" s="39">
        <f t="shared" ref="C26:I26" si="11">C11+C12+C15+C16+C18+C21+C24+C25</f>
        <v>464</v>
      </c>
      <c r="D26" s="39">
        <f t="shared" si="11"/>
        <v>252</v>
      </c>
      <c r="E26" s="39">
        <f t="shared" si="11"/>
        <v>50</v>
      </c>
      <c r="F26" s="36">
        <f t="shared" si="11"/>
        <v>0</v>
      </c>
      <c r="G26" s="36">
        <f t="shared" si="11"/>
        <v>73389.67</v>
      </c>
      <c r="H26" s="36">
        <f t="shared" si="11"/>
        <v>68850</v>
      </c>
      <c r="I26" s="36">
        <f t="shared" si="11"/>
        <v>596332.80000000005</v>
      </c>
      <c r="J26" s="36">
        <f t="shared" ref="J26:N26" si="12">J11+J12+J15+J16+J18+J21+J24+J25</f>
        <v>273167.2</v>
      </c>
      <c r="K26" s="36">
        <f t="shared" si="12"/>
        <v>0</v>
      </c>
      <c r="L26" s="36">
        <f t="shared" si="12"/>
        <v>194880</v>
      </c>
      <c r="M26" s="36">
        <f t="shared" si="12"/>
        <v>113400</v>
      </c>
      <c r="N26" s="36">
        <f t="shared" si="12"/>
        <v>22500</v>
      </c>
      <c r="O26" s="36">
        <f t="shared" ref="O26" si="13">O11+O12+O15+O16+O18+O21+O24+O25</f>
        <v>791212.8</v>
      </c>
      <c r="P26" s="36">
        <f t="shared" ref="P26" si="14">P11+P12+P15+P16+P18+P21+P24+P25</f>
        <v>459956.87</v>
      </c>
      <c r="Q26" s="36">
        <f t="shared" ref="Q26" si="15">Q11+Q12+Q15+Q16+Q18+Q21+Q24+Q25</f>
        <v>91350</v>
      </c>
      <c r="R26" s="36">
        <f>R11+R12+R15+R16+R18+R21+R24+R25</f>
        <v>278400</v>
      </c>
      <c r="S26" s="36">
        <f>S11+S12+S15+S16+S18+S21+S24+S25</f>
        <v>151200</v>
      </c>
      <c r="T26" s="36">
        <f>T11+T12+T15+T16+T18+T21+T24+T25</f>
        <v>30000</v>
      </c>
      <c r="U26" s="26"/>
      <c r="V26" s="26"/>
      <c r="W26" s="25"/>
      <c r="X26" s="25"/>
    </row>
    <row r="27" spans="1:24" x14ac:dyDescent="0.2">
      <c r="I27" s="21"/>
      <c r="J27" s="21"/>
      <c r="U27" s="25"/>
      <c r="V27" s="25"/>
      <c r="W27" s="26"/>
      <c r="X27" s="25"/>
    </row>
    <row r="28" spans="1:24" ht="14.45" customHeight="1" x14ac:dyDescent="0.2">
      <c r="A28" s="42" t="s">
        <v>25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67"/>
      <c r="M28" s="67"/>
      <c r="N28" s="67"/>
      <c r="O28" s="67"/>
      <c r="P28" s="67"/>
      <c r="Q28" s="67"/>
      <c r="R28" s="42"/>
      <c r="S28" s="42"/>
      <c r="T28" s="42"/>
    </row>
    <row r="29" spans="1:24" ht="12.75" customHeight="1" x14ac:dyDescent="0.25">
      <c r="A29" s="82" t="s">
        <v>66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55"/>
      <c r="T29" s="56"/>
    </row>
    <row r="30" spans="1:24" ht="15" x14ac:dyDescent="0.25">
      <c r="A30" s="87" t="s">
        <v>67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69"/>
      <c r="M30" s="69"/>
      <c r="N30" s="69"/>
      <c r="O30" s="69"/>
      <c r="P30" s="69"/>
      <c r="Q30" s="69"/>
      <c r="R30" s="55"/>
      <c r="S30" s="56"/>
      <c r="T30" s="56"/>
    </row>
    <row r="31" spans="1:24" ht="15" x14ac:dyDescent="0.25">
      <c r="A31" s="87" t="s">
        <v>68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69"/>
      <c r="M31" s="69"/>
      <c r="N31" s="69"/>
      <c r="O31" s="69"/>
      <c r="P31" s="69"/>
      <c r="Q31" s="69"/>
      <c r="R31" s="57"/>
      <c r="S31" s="42"/>
      <c r="T31" s="42"/>
    </row>
    <row r="32" spans="1:24" ht="15" x14ac:dyDescent="0.25">
      <c r="A32" s="87" t="s">
        <v>69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69"/>
      <c r="M32" s="69"/>
      <c r="N32" s="69"/>
      <c r="O32" s="69"/>
      <c r="P32" s="69"/>
      <c r="Q32" s="69"/>
      <c r="R32" s="57"/>
      <c r="S32" s="67"/>
      <c r="T32" s="67"/>
    </row>
    <row r="33" spans="1:20" ht="14.45" customHeight="1" x14ac:dyDescent="0.2">
      <c r="A33" s="87" t="s">
        <v>115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67"/>
      <c r="T33" s="67"/>
    </row>
    <row r="34" spans="1:20" ht="15" x14ac:dyDescent="0.25">
      <c r="A34" s="87" t="s">
        <v>70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69"/>
      <c r="M34" s="69"/>
      <c r="N34" s="69"/>
      <c r="O34" s="69"/>
      <c r="P34" s="69"/>
      <c r="Q34" s="69"/>
      <c r="R34" s="57"/>
      <c r="S34" s="67"/>
      <c r="T34" s="67"/>
    </row>
    <row r="35" spans="1:20" ht="12.75" customHeight="1" x14ac:dyDescent="0.25">
      <c r="A35" s="82" t="s">
        <v>71</v>
      </c>
      <c r="B35" s="83"/>
      <c r="C35" s="83"/>
      <c r="D35" s="83"/>
      <c r="E35" s="83"/>
      <c r="F35" s="83"/>
      <c r="G35" s="83"/>
      <c r="H35" s="56"/>
      <c r="I35" s="56"/>
      <c r="J35" s="56"/>
      <c r="K35" s="56"/>
      <c r="L35" s="66"/>
      <c r="M35" s="66"/>
      <c r="N35" s="66"/>
      <c r="O35" s="66"/>
      <c r="P35" s="66"/>
      <c r="Q35" s="66"/>
      <c r="R35" s="56"/>
      <c r="S35" s="56"/>
      <c r="T35" s="56"/>
    </row>
    <row r="36" spans="1:20" ht="15" x14ac:dyDescent="0.25">
      <c r="A36" s="82" t="s">
        <v>72</v>
      </c>
      <c r="B36" s="83"/>
      <c r="C36" s="83"/>
      <c r="D36" s="83"/>
      <c r="E36" s="83"/>
      <c r="F36" s="83"/>
      <c r="G36" s="83"/>
      <c r="H36" s="83"/>
      <c r="I36" s="51"/>
      <c r="J36" s="51"/>
      <c r="K36" s="51"/>
      <c r="L36" s="68"/>
      <c r="M36" s="68"/>
      <c r="N36" s="68"/>
      <c r="O36" s="68"/>
      <c r="P36" s="68"/>
      <c r="Q36" s="68"/>
      <c r="R36" s="43"/>
      <c r="S36" s="42"/>
      <c r="T36" s="42"/>
    </row>
    <row r="37" spans="1:20" ht="12.75" customHeight="1" x14ac:dyDescent="0.2">
      <c r="A37" s="42" t="s">
        <v>26</v>
      </c>
      <c r="B37" s="42"/>
      <c r="C37" s="51"/>
      <c r="D37" s="51"/>
      <c r="E37" s="51"/>
      <c r="F37" s="51"/>
      <c r="G37" s="51"/>
      <c r="H37" s="51"/>
      <c r="I37" s="51"/>
      <c r="J37" s="51"/>
      <c r="K37" s="51"/>
      <c r="L37" s="68"/>
      <c r="M37" s="68"/>
      <c r="N37" s="68"/>
      <c r="O37" s="68"/>
      <c r="P37" s="68"/>
      <c r="Q37" s="68"/>
      <c r="R37" s="42"/>
      <c r="S37" s="42"/>
      <c r="T37" s="42"/>
    </row>
    <row r="38" spans="1:20" ht="12.75" customHeight="1" x14ac:dyDescent="0.2">
      <c r="A38" s="81" t="s">
        <v>73</v>
      </c>
      <c r="B38" s="81"/>
      <c r="C38" s="81"/>
      <c r="D38" s="81"/>
      <c r="E38" s="81"/>
      <c r="F38" s="81"/>
      <c r="G38" s="81"/>
      <c r="H38" s="81"/>
      <c r="I38" s="81"/>
      <c r="J38" s="81"/>
      <c r="K38" s="42"/>
      <c r="L38" s="67"/>
      <c r="M38" s="67"/>
      <c r="N38" s="67"/>
      <c r="O38" s="67"/>
      <c r="P38" s="67"/>
      <c r="Q38" s="67"/>
      <c r="R38" s="42"/>
      <c r="S38" s="42"/>
      <c r="T38" s="42"/>
    </row>
    <row r="39" spans="1:20" x14ac:dyDescent="0.2">
      <c r="A39" s="42" t="s">
        <v>29</v>
      </c>
      <c r="B39" s="42"/>
      <c r="C39" s="42"/>
      <c r="D39" s="42"/>
      <c r="E39" s="42"/>
      <c r="F39" s="42"/>
      <c r="G39" s="42"/>
      <c r="H39" s="44"/>
      <c r="I39" s="42"/>
      <c r="J39" s="42"/>
      <c r="K39" s="42"/>
      <c r="L39" s="67"/>
      <c r="M39" s="67"/>
      <c r="N39" s="67"/>
      <c r="O39" s="67"/>
      <c r="P39" s="67"/>
      <c r="Q39" s="67"/>
      <c r="R39" s="42"/>
      <c r="S39" s="42"/>
      <c r="T39" s="42"/>
    </row>
    <row r="40" spans="1:20" x14ac:dyDescent="0.2">
      <c r="A40" s="42" t="s">
        <v>74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67"/>
      <c r="M40" s="67"/>
      <c r="N40" s="67"/>
      <c r="O40" s="67"/>
      <c r="P40" s="67"/>
      <c r="Q40" s="67"/>
      <c r="R40" s="42"/>
      <c r="S40" s="42"/>
      <c r="T40" s="42"/>
    </row>
    <row r="41" spans="1:20" x14ac:dyDescent="0.2">
      <c r="A41" s="42" t="s">
        <v>30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67"/>
      <c r="M41" s="67"/>
      <c r="N41" s="67"/>
      <c r="O41" s="67"/>
      <c r="P41" s="67"/>
      <c r="Q41" s="67"/>
      <c r="R41" s="42"/>
      <c r="S41" s="42"/>
      <c r="T41" s="42"/>
    </row>
    <row r="45" spans="1:20" x14ac:dyDescent="0.2">
      <c r="K45" s="21"/>
      <c r="L45" s="21"/>
      <c r="M45" s="21"/>
      <c r="N45" s="21"/>
      <c r="O45" s="21"/>
      <c r="P45" s="21"/>
      <c r="Q45" s="21"/>
    </row>
    <row r="46" spans="1:20" x14ac:dyDescent="0.2">
      <c r="C46" s="8" t="s">
        <v>54</v>
      </c>
      <c r="D46" s="8" t="s">
        <v>55</v>
      </c>
      <c r="K46" s="21"/>
      <c r="L46" s="21"/>
      <c r="M46" s="21"/>
      <c r="N46" s="21"/>
      <c r="O46" s="21"/>
      <c r="P46" s="21"/>
      <c r="Q46" s="21"/>
    </row>
    <row r="47" spans="1:20" x14ac:dyDescent="0.2">
      <c r="B47" s="20" t="s">
        <v>49</v>
      </c>
      <c r="C47" s="48">
        <v>1600</v>
      </c>
      <c r="D47" s="48">
        <f>C26+D26+E26+'весна, осень'!C25+'весна, осень'!D25+'твое призвание'!C12+'школа мол. актива (дневной)'!C12+'слет кадетов (дневной)'!C14+'мы-патриоты (дневной)'!C13</f>
        <v>1600</v>
      </c>
      <c r="E47" s="25"/>
    </row>
    <row r="48" spans="1:20" x14ac:dyDescent="0.2">
      <c r="B48" s="20" t="s">
        <v>50</v>
      </c>
      <c r="C48" s="31">
        <v>869500</v>
      </c>
      <c r="D48" s="49">
        <f>I26+J26+K26</f>
        <v>869500</v>
      </c>
      <c r="E48" s="49">
        <f>D48-C48</f>
        <v>0</v>
      </c>
      <c r="F48" s="21"/>
    </row>
    <row r="49" spans="2:13" x14ac:dyDescent="0.2">
      <c r="B49" s="20" t="s">
        <v>51</v>
      </c>
      <c r="C49" s="31">
        <v>579666.67000000004</v>
      </c>
      <c r="D49" s="49">
        <f>G26+H26+'весна, осень'!E25+'весна, осень'!H25+'твое призвание'!E12+'твое призвание'!H12+'школа мол. актива (дневной)'!E12+'слет кадетов (дневной)'!E14+'мы-патриоты (дневной)'!E13</f>
        <v>579666.66999999993</v>
      </c>
      <c r="E49" s="49">
        <f>D49-C49</f>
        <v>0</v>
      </c>
    </row>
    <row r="50" spans="2:13" x14ac:dyDescent="0.2">
      <c r="B50" s="8" t="s">
        <v>93</v>
      </c>
      <c r="F50" s="21"/>
      <c r="H50" s="21"/>
    </row>
    <row r="51" spans="2:13" x14ac:dyDescent="0.2">
      <c r="H51" s="21"/>
    </row>
    <row r="52" spans="2:13" x14ac:dyDescent="0.2">
      <c r="F52" s="21"/>
      <c r="H52" s="21"/>
    </row>
    <row r="53" spans="2:13" x14ac:dyDescent="0.2">
      <c r="H53" s="21"/>
    </row>
    <row r="54" spans="2:13" x14ac:dyDescent="0.2">
      <c r="H54" s="21"/>
    </row>
    <row r="55" spans="2:13" x14ac:dyDescent="0.2">
      <c r="H55" s="21"/>
    </row>
    <row r="56" spans="2:13" x14ac:dyDescent="0.2">
      <c r="H56" s="21"/>
    </row>
    <row r="57" spans="2:13" x14ac:dyDescent="0.2">
      <c r="H57" s="21"/>
    </row>
    <row r="58" spans="2:13" x14ac:dyDescent="0.2">
      <c r="H58" s="21"/>
    </row>
    <row r="59" spans="2:13" x14ac:dyDescent="0.2">
      <c r="H59" s="21"/>
    </row>
    <row r="60" spans="2:13" x14ac:dyDescent="0.2">
      <c r="H60" s="21"/>
    </row>
    <row r="61" spans="2:13" x14ac:dyDescent="0.2">
      <c r="C61" s="8">
        <v>464</v>
      </c>
      <c r="D61" s="8">
        <v>91.8</v>
      </c>
      <c r="E61" s="8">
        <v>14</v>
      </c>
      <c r="G61" s="21">
        <f>C61*D61*E61</f>
        <v>596332.79999999993</v>
      </c>
      <c r="H61" s="21"/>
      <c r="I61" s="8">
        <v>464</v>
      </c>
      <c r="J61" s="8">
        <v>30</v>
      </c>
      <c r="K61" s="8">
        <v>14</v>
      </c>
      <c r="M61" s="21">
        <f>I61*J61*K61</f>
        <v>194880</v>
      </c>
    </row>
    <row r="62" spans="2:13" x14ac:dyDescent="0.2">
      <c r="C62" s="8">
        <v>252</v>
      </c>
      <c r="D62" s="8">
        <f>D61</f>
        <v>91.8</v>
      </c>
      <c r="E62" s="8">
        <v>15</v>
      </c>
      <c r="G62" s="21">
        <f t="shared" ref="G62:G70" si="16">C62*D62*E62</f>
        <v>347004</v>
      </c>
      <c r="H62" s="21"/>
      <c r="I62" s="8">
        <v>252</v>
      </c>
      <c r="J62" s="8">
        <f>J61</f>
        <v>30</v>
      </c>
      <c r="K62" s="8">
        <v>15</v>
      </c>
      <c r="M62" s="21">
        <f t="shared" ref="M62:M70" si="17">I62*J62*K62</f>
        <v>113400</v>
      </c>
    </row>
    <row r="63" spans="2:13" x14ac:dyDescent="0.2">
      <c r="C63" s="8">
        <v>50</v>
      </c>
      <c r="D63" s="8">
        <f>D61</f>
        <v>91.8</v>
      </c>
      <c r="E63" s="8">
        <v>15</v>
      </c>
      <c r="G63" s="21">
        <f t="shared" si="16"/>
        <v>68850</v>
      </c>
      <c r="H63" s="21"/>
      <c r="I63" s="8">
        <v>50</v>
      </c>
      <c r="J63" s="8">
        <f>J61</f>
        <v>30</v>
      </c>
      <c r="K63" s="8">
        <v>15</v>
      </c>
      <c r="M63" s="21">
        <f t="shared" si="17"/>
        <v>22500</v>
      </c>
    </row>
    <row r="64" spans="2:13" x14ac:dyDescent="0.2">
      <c r="C64" s="8">
        <v>347</v>
      </c>
      <c r="D64" s="8">
        <f>D61</f>
        <v>91.8</v>
      </c>
      <c r="E64" s="8">
        <v>5</v>
      </c>
      <c r="G64" s="21">
        <f t="shared" si="16"/>
        <v>159273</v>
      </c>
      <c r="H64" s="21"/>
      <c r="I64" s="8">
        <v>347</v>
      </c>
      <c r="J64" s="8">
        <f>J61</f>
        <v>30</v>
      </c>
      <c r="K64" s="8">
        <v>5</v>
      </c>
      <c r="M64" s="21">
        <f t="shared" si="17"/>
        <v>52050</v>
      </c>
    </row>
    <row r="65" spans="3:13" x14ac:dyDescent="0.2">
      <c r="C65" s="8">
        <v>407</v>
      </c>
      <c r="D65" s="8">
        <f>D61</f>
        <v>91.8</v>
      </c>
      <c r="E65" s="8">
        <v>5</v>
      </c>
      <c r="G65" s="21">
        <f t="shared" si="16"/>
        <v>186813</v>
      </c>
      <c r="H65" s="21"/>
      <c r="I65" s="8">
        <v>407</v>
      </c>
      <c r="J65" s="8">
        <f>J61</f>
        <v>30</v>
      </c>
      <c r="K65" s="8">
        <v>5</v>
      </c>
      <c r="M65" s="21">
        <f t="shared" si="17"/>
        <v>61050</v>
      </c>
    </row>
    <row r="66" spans="3:13" x14ac:dyDescent="0.2">
      <c r="C66" s="8">
        <v>10</v>
      </c>
      <c r="D66" s="8">
        <f>D61</f>
        <v>91.8</v>
      </c>
      <c r="E66" s="8">
        <v>14</v>
      </c>
      <c r="G66" s="21">
        <f t="shared" si="16"/>
        <v>12852</v>
      </c>
      <c r="I66" s="8">
        <v>10</v>
      </c>
      <c r="J66" s="8">
        <f>J61</f>
        <v>30</v>
      </c>
      <c r="K66" s="8">
        <v>14</v>
      </c>
      <c r="M66" s="21">
        <f t="shared" si="17"/>
        <v>4200</v>
      </c>
    </row>
    <row r="67" spans="3:13" x14ac:dyDescent="0.2">
      <c r="C67" s="8">
        <v>10</v>
      </c>
      <c r="D67" s="8">
        <f>D61</f>
        <v>91.8</v>
      </c>
      <c r="E67" s="8">
        <v>15</v>
      </c>
      <c r="G67" s="21">
        <f t="shared" si="16"/>
        <v>13770</v>
      </c>
      <c r="I67" s="8">
        <v>10</v>
      </c>
      <c r="J67" s="8">
        <f>J61</f>
        <v>30</v>
      </c>
      <c r="K67" s="8">
        <v>15</v>
      </c>
      <c r="M67" s="21">
        <f t="shared" si="17"/>
        <v>4500</v>
      </c>
    </row>
    <row r="68" spans="3:13" x14ac:dyDescent="0.2">
      <c r="C68" s="8">
        <v>15</v>
      </c>
      <c r="D68" s="8">
        <f>D61</f>
        <v>91.8</v>
      </c>
      <c r="E68" s="8">
        <v>14</v>
      </c>
      <c r="G68" s="21">
        <f t="shared" si="16"/>
        <v>19278</v>
      </c>
      <c r="I68" s="8">
        <v>15</v>
      </c>
      <c r="J68" s="8">
        <f>J61</f>
        <v>30</v>
      </c>
      <c r="K68" s="8">
        <v>14</v>
      </c>
      <c r="M68" s="21">
        <f t="shared" si="17"/>
        <v>6300</v>
      </c>
    </row>
    <row r="69" spans="3:13" x14ac:dyDescent="0.2">
      <c r="C69" s="8">
        <v>30</v>
      </c>
      <c r="D69" s="8">
        <f>D61</f>
        <v>91.8</v>
      </c>
      <c r="E69" s="8">
        <v>14</v>
      </c>
      <c r="G69" s="21">
        <f t="shared" si="16"/>
        <v>38556</v>
      </c>
      <c r="I69" s="8">
        <v>30</v>
      </c>
      <c r="J69" s="8">
        <f>J61</f>
        <v>30</v>
      </c>
      <c r="K69" s="8">
        <v>14</v>
      </c>
      <c r="M69" s="21">
        <f t="shared" si="17"/>
        <v>12600</v>
      </c>
    </row>
    <row r="70" spans="3:13" x14ac:dyDescent="0.2">
      <c r="C70" s="8">
        <v>15</v>
      </c>
      <c r="D70" s="8">
        <f>D61</f>
        <v>91.8</v>
      </c>
      <c r="E70" s="8">
        <v>5</v>
      </c>
      <c r="G70" s="21">
        <f t="shared" si="16"/>
        <v>6885</v>
      </c>
      <c r="I70" s="8">
        <v>15</v>
      </c>
      <c r="J70" s="8">
        <f>J61</f>
        <v>30</v>
      </c>
      <c r="K70" s="8">
        <v>5</v>
      </c>
      <c r="M70" s="21">
        <f t="shared" si="17"/>
        <v>2250</v>
      </c>
    </row>
    <row r="72" spans="3:13" x14ac:dyDescent="0.2">
      <c r="C72" s="8">
        <f>SUM(C61:C70)</f>
        <v>1600</v>
      </c>
      <c r="G72" s="21">
        <f>SUM(G61:G70)</f>
        <v>1449613.7999999998</v>
      </c>
      <c r="I72" s="8">
        <f>SUM(I61:I70)</f>
        <v>1600</v>
      </c>
      <c r="M72" s="21">
        <f>SUM(M61:M70)</f>
        <v>473730</v>
      </c>
    </row>
    <row r="74" spans="3:13" x14ac:dyDescent="0.2">
      <c r="G74" s="21">
        <v>1449166.67</v>
      </c>
    </row>
    <row r="76" spans="3:13" x14ac:dyDescent="0.2">
      <c r="G76" s="21"/>
      <c r="M76" s="21"/>
    </row>
    <row r="77" spans="3:13" x14ac:dyDescent="0.2">
      <c r="G77" s="21">
        <f>G74-G72</f>
        <v>-447.12999999988824</v>
      </c>
    </row>
  </sheetData>
  <mergeCells count="23">
    <mergeCell ref="A38:J38"/>
    <mergeCell ref="A35:G35"/>
    <mergeCell ref="A36:H36"/>
    <mergeCell ref="A8:A10"/>
    <mergeCell ref="B8:B10"/>
    <mergeCell ref="A29:R29"/>
    <mergeCell ref="A30:K30"/>
    <mergeCell ref="A31:K31"/>
    <mergeCell ref="A32:K32"/>
    <mergeCell ref="A33:R33"/>
    <mergeCell ref="A34:K34"/>
    <mergeCell ref="C8:E9"/>
    <mergeCell ref="F9:H9"/>
    <mergeCell ref="I9:K9"/>
    <mergeCell ref="F8:T8"/>
    <mergeCell ref="R9:T9"/>
    <mergeCell ref="L9:N9"/>
    <mergeCell ref="O9:Q9"/>
    <mergeCell ref="R1:T1"/>
    <mergeCell ref="R2:T2"/>
    <mergeCell ref="R3:T3"/>
    <mergeCell ref="R4:T4"/>
    <mergeCell ref="A6:T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0"/>
  <sheetViews>
    <sheetView topLeftCell="A7" zoomScaleNormal="100" workbookViewId="0">
      <selection sqref="A1:J30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5" width="12.5703125" style="8" customWidth="1"/>
    <col min="6" max="6" width="12.5703125" style="1" customWidth="1"/>
    <col min="7" max="10" width="12.5703125" style="7" customWidth="1"/>
    <col min="11" max="11" width="8.85546875" style="1"/>
    <col min="12" max="12" width="9.85546875" style="1" bestFit="1" customWidth="1"/>
    <col min="13" max="16384" width="8.85546875" style="1"/>
  </cols>
  <sheetData>
    <row r="1" spans="1:10" ht="14.45" customHeight="1" x14ac:dyDescent="0.2">
      <c r="D1" s="78" t="s">
        <v>24</v>
      </c>
      <c r="E1" s="78"/>
      <c r="F1" s="78"/>
      <c r="G1" s="78"/>
      <c r="H1" s="78"/>
      <c r="I1" s="78"/>
      <c r="J1" s="78"/>
    </row>
    <row r="2" spans="1:10" ht="14.45" customHeight="1" x14ac:dyDescent="0.2">
      <c r="D2" s="78" t="s">
        <v>22</v>
      </c>
      <c r="E2" s="78"/>
      <c r="F2" s="78"/>
      <c r="G2" s="78"/>
      <c r="H2" s="78"/>
      <c r="I2" s="78"/>
      <c r="J2" s="78"/>
    </row>
    <row r="3" spans="1:10" ht="14.45" customHeight="1" x14ac:dyDescent="0.2">
      <c r="D3" s="78" t="s">
        <v>23</v>
      </c>
      <c r="E3" s="78"/>
      <c r="F3" s="78"/>
      <c r="G3" s="78"/>
      <c r="H3" s="78"/>
      <c r="I3" s="78"/>
      <c r="J3" s="78"/>
    </row>
    <row r="4" spans="1:10" ht="14.45" customHeight="1" x14ac:dyDescent="0.2">
      <c r="D4" s="78" t="s">
        <v>117</v>
      </c>
      <c r="E4" s="78"/>
      <c r="F4" s="78"/>
      <c r="G4" s="78"/>
      <c r="H4" s="78"/>
      <c r="I4" s="78"/>
      <c r="J4" s="78"/>
    </row>
    <row r="5" spans="1:10" s="7" customFormat="1" ht="14.45" customHeight="1" x14ac:dyDescent="0.2">
      <c r="D5" s="24"/>
      <c r="E5" s="27"/>
      <c r="F5" s="24"/>
      <c r="G5" s="64"/>
      <c r="H5" s="64"/>
      <c r="I5" s="64"/>
      <c r="J5" s="64"/>
    </row>
    <row r="6" spans="1:10" s="7" customFormat="1" x14ac:dyDescent="0.2">
      <c r="A6" s="98" t="s">
        <v>52</v>
      </c>
      <c r="B6" s="98"/>
      <c r="C6" s="98"/>
      <c r="D6" s="98"/>
      <c r="E6" s="98"/>
      <c r="F6" s="98"/>
      <c r="G6" s="98"/>
      <c r="H6" s="98"/>
      <c r="I6" s="98"/>
      <c r="J6" s="98"/>
    </row>
    <row r="8" spans="1:10" s="3" customFormat="1" ht="13.15" customHeight="1" x14ac:dyDescent="0.25">
      <c r="A8" s="94" t="s">
        <v>5</v>
      </c>
      <c r="B8" s="97" t="s">
        <v>0</v>
      </c>
      <c r="C8" s="97" t="s">
        <v>1</v>
      </c>
      <c r="D8" s="97"/>
      <c r="E8" s="99" t="s">
        <v>3</v>
      </c>
      <c r="F8" s="100"/>
      <c r="G8" s="100"/>
      <c r="H8" s="100"/>
      <c r="I8" s="100"/>
      <c r="J8" s="101"/>
    </row>
    <row r="9" spans="1:10" s="3" customFormat="1" ht="53.45" customHeight="1" x14ac:dyDescent="0.25">
      <c r="A9" s="95"/>
      <c r="B9" s="97"/>
      <c r="C9" s="97"/>
      <c r="D9" s="97"/>
      <c r="E9" s="99" t="s">
        <v>45</v>
      </c>
      <c r="F9" s="100"/>
      <c r="G9" s="101"/>
      <c r="H9" s="99" t="s">
        <v>20</v>
      </c>
      <c r="I9" s="100"/>
      <c r="J9" s="101"/>
    </row>
    <row r="10" spans="1:10" s="3" customFormat="1" ht="89.25" x14ac:dyDescent="0.25">
      <c r="A10" s="96"/>
      <c r="B10" s="97"/>
      <c r="C10" s="4" t="s">
        <v>45</v>
      </c>
      <c r="D10" s="28" t="s">
        <v>20</v>
      </c>
      <c r="E10" s="52" t="s">
        <v>104</v>
      </c>
      <c r="F10" s="52" t="s">
        <v>105</v>
      </c>
      <c r="G10" s="65" t="s">
        <v>106</v>
      </c>
      <c r="H10" s="65" t="s">
        <v>104</v>
      </c>
      <c r="I10" s="65" t="s">
        <v>105</v>
      </c>
      <c r="J10" s="65" t="s">
        <v>106</v>
      </c>
    </row>
    <row r="11" spans="1:10" s="8" customFormat="1" x14ac:dyDescent="0.2">
      <c r="A11" s="13">
        <v>1</v>
      </c>
      <c r="B11" s="14" t="s">
        <v>19</v>
      </c>
      <c r="C11" s="50">
        <v>65</v>
      </c>
      <c r="D11" s="50">
        <v>100</v>
      </c>
      <c r="E11" s="9">
        <f>C11*91.8*5</f>
        <v>29835</v>
      </c>
      <c r="F11" s="9">
        <f>C11*30*5</f>
        <v>9750</v>
      </c>
      <c r="G11" s="9">
        <f>SUM(E11:F11)</f>
        <v>39585</v>
      </c>
      <c r="H11" s="9">
        <f>D11*91.8*5</f>
        <v>45900</v>
      </c>
      <c r="I11" s="9">
        <f>D11*30*5</f>
        <v>15000</v>
      </c>
      <c r="J11" s="9">
        <f>H11+I11</f>
        <v>60900</v>
      </c>
    </row>
    <row r="12" spans="1:10" s="8" customFormat="1" x14ac:dyDescent="0.2">
      <c r="A12" s="13">
        <v>2</v>
      </c>
      <c r="B12" s="15" t="s">
        <v>8</v>
      </c>
      <c r="C12" s="16">
        <f>C13</f>
        <v>75</v>
      </c>
      <c r="D12" s="16">
        <f>D13</f>
        <v>75</v>
      </c>
      <c r="E12" s="9">
        <f>E13</f>
        <v>34425</v>
      </c>
      <c r="F12" s="9">
        <f>F13</f>
        <v>11250</v>
      </c>
      <c r="G12" s="9">
        <f>SUM(E12:F12)</f>
        <v>45675</v>
      </c>
      <c r="H12" s="9">
        <f>H13</f>
        <v>34425</v>
      </c>
      <c r="I12" s="9">
        <f>I13</f>
        <v>11250</v>
      </c>
      <c r="J12" s="9">
        <f>H12+I12</f>
        <v>45675</v>
      </c>
    </row>
    <row r="13" spans="1:10" s="20" customFormat="1" ht="12" x14ac:dyDescent="0.2">
      <c r="A13" s="17"/>
      <c r="B13" s="18" t="s">
        <v>9</v>
      </c>
      <c r="C13" s="19">
        <v>75</v>
      </c>
      <c r="D13" s="19">
        <v>75</v>
      </c>
      <c r="E13" s="29">
        <f>C13*91.8*5</f>
        <v>34425</v>
      </c>
      <c r="F13" s="29">
        <f>C13*30*5</f>
        <v>11250</v>
      </c>
      <c r="G13" s="29"/>
      <c r="H13" s="29">
        <f>D13*91.8*5</f>
        <v>34425</v>
      </c>
      <c r="I13" s="29">
        <f>D13*30*5</f>
        <v>11250</v>
      </c>
      <c r="J13" s="29"/>
    </row>
    <row r="14" spans="1:10" s="8" customFormat="1" x14ac:dyDescent="0.2">
      <c r="A14" s="13">
        <v>3</v>
      </c>
      <c r="B14" s="15" t="s">
        <v>11</v>
      </c>
      <c r="C14" s="16">
        <v>20</v>
      </c>
      <c r="D14" s="16">
        <v>20</v>
      </c>
      <c r="E14" s="9">
        <f>C14*91.8*5</f>
        <v>9180</v>
      </c>
      <c r="F14" s="9">
        <f>C14*30*5</f>
        <v>3000</v>
      </c>
      <c r="G14" s="9">
        <f>E14+F14</f>
        <v>12180</v>
      </c>
      <c r="H14" s="9">
        <f>D14*91.8*5</f>
        <v>9180</v>
      </c>
      <c r="I14" s="9">
        <f>D14*30*5</f>
        <v>3000</v>
      </c>
      <c r="J14" s="9">
        <f>H14+I14</f>
        <v>12180</v>
      </c>
    </row>
    <row r="15" spans="1:10" s="8" customFormat="1" x14ac:dyDescent="0.2">
      <c r="A15" s="13">
        <v>4</v>
      </c>
      <c r="B15" s="15" t="s">
        <v>12</v>
      </c>
      <c r="C15" s="16">
        <f>C16</f>
        <v>55</v>
      </c>
      <c r="D15" s="16">
        <f>D16</f>
        <v>80</v>
      </c>
      <c r="E15" s="9">
        <f>E16</f>
        <v>25245</v>
      </c>
      <c r="F15" s="9">
        <f>F16</f>
        <v>8250</v>
      </c>
      <c r="G15" s="9">
        <f>SUM(E15:F15)</f>
        <v>33495</v>
      </c>
      <c r="H15" s="9">
        <f>H16</f>
        <v>36720</v>
      </c>
      <c r="I15" s="9">
        <f>I16</f>
        <v>12000</v>
      </c>
      <c r="J15" s="9">
        <f>H15+I15</f>
        <v>48720</v>
      </c>
    </row>
    <row r="16" spans="1:10" s="20" customFormat="1" ht="12" x14ac:dyDescent="0.2">
      <c r="A16" s="17"/>
      <c r="B16" s="18" t="s">
        <v>13</v>
      </c>
      <c r="C16" s="19">
        <v>55</v>
      </c>
      <c r="D16" s="19">
        <v>80</v>
      </c>
      <c r="E16" s="29">
        <f>C16*91.8*5</f>
        <v>25245</v>
      </c>
      <c r="F16" s="29">
        <f>C16*30*5</f>
        <v>8250</v>
      </c>
      <c r="G16" s="29"/>
      <c r="H16" s="29">
        <f>D16*91.8*5</f>
        <v>36720</v>
      </c>
      <c r="I16" s="29">
        <f>D16*30*5</f>
        <v>12000</v>
      </c>
      <c r="J16" s="29"/>
    </row>
    <row r="17" spans="1:12" s="8" customFormat="1" x14ac:dyDescent="0.2">
      <c r="A17" s="13">
        <v>5</v>
      </c>
      <c r="B17" s="15" t="s">
        <v>14</v>
      </c>
      <c r="C17" s="16">
        <f>C18+C19</f>
        <v>22</v>
      </c>
      <c r="D17" s="16">
        <f>D18+D19</f>
        <v>22</v>
      </c>
      <c r="E17" s="10">
        <f>E18+E19</f>
        <v>10098</v>
      </c>
      <c r="F17" s="10">
        <f>F18+F19</f>
        <v>3300</v>
      </c>
      <c r="G17" s="10">
        <f>E17+F17</f>
        <v>13398</v>
      </c>
      <c r="H17" s="10">
        <f>H18+H19</f>
        <v>10098</v>
      </c>
      <c r="I17" s="10">
        <f>I18+I19</f>
        <v>3300</v>
      </c>
      <c r="J17" s="10">
        <f>H17+I17</f>
        <v>13398</v>
      </c>
    </row>
    <row r="18" spans="1:12" s="8" customFormat="1" x14ac:dyDescent="0.2">
      <c r="A18" s="13"/>
      <c r="B18" s="18" t="s">
        <v>15</v>
      </c>
      <c r="C18" s="19">
        <v>11</v>
      </c>
      <c r="D18" s="19">
        <v>11</v>
      </c>
      <c r="E18" s="29">
        <f t="shared" ref="E18:E19" si="0">C18*91.8*5</f>
        <v>5049</v>
      </c>
      <c r="F18" s="29">
        <f t="shared" ref="F18:F19" si="1">C18*30*5</f>
        <v>1650</v>
      </c>
      <c r="G18" s="29"/>
      <c r="H18" s="29">
        <f>D18*91.8*5</f>
        <v>5049</v>
      </c>
      <c r="I18" s="29">
        <f>D18*30*5</f>
        <v>1650</v>
      </c>
      <c r="J18" s="29"/>
    </row>
    <row r="19" spans="1:12" s="8" customFormat="1" x14ac:dyDescent="0.2">
      <c r="A19" s="13"/>
      <c r="B19" s="18" t="s">
        <v>16</v>
      </c>
      <c r="C19" s="19">
        <v>11</v>
      </c>
      <c r="D19" s="19">
        <v>11</v>
      </c>
      <c r="E19" s="29">
        <f t="shared" si="0"/>
        <v>5049</v>
      </c>
      <c r="F19" s="29">
        <f t="shared" si="1"/>
        <v>1650</v>
      </c>
      <c r="G19" s="29"/>
      <c r="H19" s="29">
        <f>D19*91.8*5</f>
        <v>5049</v>
      </c>
      <c r="I19" s="29">
        <f>D19*30*5</f>
        <v>1650</v>
      </c>
      <c r="J19" s="29"/>
    </row>
    <row r="20" spans="1:12" s="8" customFormat="1" x14ac:dyDescent="0.2">
      <c r="A20" s="13">
        <v>6</v>
      </c>
      <c r="B20" s="15" t="s">
        <v>17</v>
      </c>
      <c r="C20" s="16">
        <f>C21+C22</f>
        <v>20</v>
      </c>
      <c r="D20" s="16">
        <f>D21+D22</f>
        <v>20</v>
      </c>
      <c r="E20" s="10">
        <f>E21+E22</f>
        <v>9180</v>
      </c>
      <c r="F20" s="10">
        <f>F21+F22</f>
        <v>3000</v>
      </c>
      <c r="G20" s="10">
        <f>E20+F20</f>
        <v>12180</v>
      </c>
      <c r="H20" s="10">
        <f>H21+H22</f>
        <v>9180</v>
      </c>
      <c r="I20" s="10">
        <f>I21+I22</f>
        <v>3000</v>
      </c>
      <c r="J20" s="10">
        <f>H20+I20</f>
        <v>12180</v>
      </c>
    </row>
    <row r="21" spans="1:12" s="20" customFormat="1" ht="12" x14ac:dyDescent="0.2">
      <c r="A21" s="17"/>
      <c r="B21" s="18" t="s">
        <v>31</v>
      </c>
      <c r="C21" s="19">
        <v>10</v>
      </c>
      <c r="D21" s="19">
        <v>10</v>
      </c>
      <c r="E21" s="29">
        <f t="shared" ref="E21:E24" si="2">C21*91.8*5</f>
        <v>4590</v>
      </c>
      <c r="F21" s="29">
        <f t="shared" ref="F21:F24" si="3">C21*30*5</f>
        <v>1500</v>
      </c>
      <c r="G21" s="29"/>
      <c r="H21" s="29">
        <f>D21*91.8*5</f>
        <v>4590</v>
      </c>
      <c r="I21" s="29">
        <f>D21*30*5</f>
        <v>1500</v>
      </c>
      <c r="J21" s="29"/>
    </row>
    <row r="22" spans="1:12" s="20" customFormat="1" ht="12" x14ac:dyDescent="0.2">
      <c r="A22" s="17"/>
      <c r="B22" s="18" t="s">
        <v>32</v>
      </c>
      <c r="C22" s="19">
        <v>10</v>
      </c>
      <c r="D22" s="19">
        <v>10</v>
      </c>
      <c r="E22" s="29">
        <f t="shared" si="2"/>
        <v>4590</v>
      </c>
      <c r="F22" s="29">
        <f t="shared" si="3"/>
        <v>1500</v>
      </c>
      <c r="G22" s="29"/>
      <c r="H22" s="29">
        <f>D22*91.8*5</f>
        <v>4590</v>
      </c>
      <c r="I22" s="29">
        <f>D22*30*5</f>
        <v>1500</v>
      </c>
      <c r="J22" s="29"/>
    </row>
    <row r="23" spans="1:12" s="8" customFormat="1" x14ac:dyDescent="0.2">
      <c r="A23" s="13">
        <v>7</v>
      </c>
      <c r="B23" s="15" t="s">
        <v>18</v>
      </c>
      <c r="C23" s="16">
        <v>40</v>
      </c>
      <c r="D23" s="16">
        <v>40</v>
      </c>
      <c r="E23" s="9">
        <f t="shared" si="2"/>
        <v>18360</v>
      </c>
      <c r="F23" s="9">
        <f t="shared" si="3"/>
        <v>6000</v>
      </c>
      <c r="G23" s="9">
        <f t="shared" ref="G23:G24" si="4">E23+F23</f>
        <v>24360</v>
      </c>
      <c r="H23" s="9">
        <f t="shared" ref="H23:H24" si="5">D23*91.8*5</f>
        <v>18360</v>
      </c>
      <c r="I23" s="9">
        <f t="shared" ref="I23:I24" si="6">D23*30*5</f>
        <v>6000</v>
      </c>
      <c r="J23" s="9">
        <f t="shared" ref="J23:J24" si="7">H23+I23</f>
        <v>24360</v>
      </c>
    </row>
    <row r="24" spans="1:12" s="8" customFormat="1" ht="66.599999999999994" customHeight="1" x14ac:dyDescent="0.2">
      <c r="A24" s="13">
        <v>8</v>
      </c>
      <c r="B24" s="14" t="s">
        <v>116</v>
      </c>
      <c r="C24" s="13">
        <v>50</v>
      </c>
      <c r="D24" s="13">
        <v>50</v>
      </c>
      <c r="E24" s="9">
        <f t="shared" si="2"/>
        <v>22950</v>
      </c>
      <c r="F24" s="9">
        <f t="shared" si="3"/>
        <v>7500</v>
      </c>
      <c r="G24" s="9">
        <f t="shared" si="4"/>
        <v>30450</v>
      </c>
      <c r="H24" s="9">
        <f t="shared" si="5"/>
        <v>22950</v>
      </c>
      <c r="I24" s="9">
        <f t="shared" si="6"/>
        <v>7500</v>
      </c>
      <c r="J24" s="9">
        <f t="shared" si="7"/>
        <v>30450</v>
      </c>
    </row>
    <row r="25" spans="1:12" x14ac:dyDescent="0.2">
      <c r="A25" s="33"/>
      <c r="B25" s="34" t="s">
        <v>4</v>
      </c>
      <c r="C25" s="35">
        <f>C11+C12+C14+C15+C17+C20+C23+C24</f>
        <v>347</v>
      </c>
      <c r="D25" s="35">
        <f t="shared" ref="D25:F25" si="8">D11+D12+D14+D15+D17+D20+D23+D24</f>
        <v>407</v>
      </c>
      <c r="E25" s="41">
        <f t="shared" si="8"/>
        <v>159273</v>
      </c>
      <c r="F25" s="41">
        <f t="shared" si="8"/>
        <v>52050</v>
      </c>
      <c r="G25" s="41">
        <f>G11+G12+G14+G15+G17+G20+G23+G24</f>
        <v>211323</v>
      </c>
      <c r="H25" s="41">
        <f t="shared" ref="H25:J25" si="9">H11+H12+H14+H15+H17+H20+H23+H24</f>
        <v>186813</v>
      </c>
      <c r="I25" s="41">
        <f t="shared" si="9"/>
        <v>61050</v>
      </c>
      <c r="J25" s="41">
        <f t="shared" si="9"/>
        <v>247863</v>
      </c>
      <c r="L25" s="23"/>
    </row>
    <row r="27" spans="1:12" x14ac:dyDescent="0.2">
      <c r="A27" s="1" t="s">
        <v>25</v>
      </c>
      <c r="E27" s="21"/>
      <c r="F27" s="23"/>
      <c r="G27" s="23"/>
      <c r="H27" s="23"/>
      <c r="I27" s="23"/>
      <c r="J27" s="23"/>
    </row>
    <row r="28" spans="1:12" x14ac:dyDescent="0.2">
      <c r="A28" s="93" t="s">
        <v>46</v>
      </c>
      <c r="B28" s="93"/>
      <c r="C28" s="93"/>
      <c r="D28" s="93"/>
      <c r="E28" s="93"/>
      <c r="F28" s="93"/>
      <c r="G28" s="93"/>
      <c r="H28" s="93"/>
      <c r="I28" s="93"/>
      <c r="J28" s="93"/>
    </row>
    <row r="29" spans="1:12" x14ac:dyDescent="0.2">
      <c r="A29" s="1" t="s">
        <v>47</v>
      </c>
    </row>
    <row r="30" spans="1:12" s="30" customFormat="1" x14ac:dyDescent="0.2">
      <c r="A30" s="93" t="s">
        <v>48</v>
      </c>
      <c r="B30" s="93"/>
      <c r="C30" s="93"/>
      <c r="D30" s="93"/>
      <c r="E30" s="93"/>
      <c r="F30" s="93"/>
      <c r="G30" s="93"/>
      <c r="H30" s="93"/>
      <c r="I30" s="93"/>
      <c r="J30" s="93"/>
    </row>
  </sheetData>
  <mergeCells count="13">
    <mergeCell ref="A28:J28"/>
    <mergeCell ref="A30:J30"/>
    <mergeCell ref="D1:J1"/>
    <mergeCell ref="D2:J2"/>
    <mergeCell ref="D3:J3"/>
    <mergeCell ref="D4:J4"/>
    <mergeCell ref="A8:A10"/>
    <mergeCell ref="B8:B10"/>
    <mergeCell ref="C8:D9"/>
    <mergeCell ref="A6:J6"/>
    <mergeCell ref="E8:J8"/>
    <mergeCell ref="E9:G9"/>
    <mergeCell ref="H9:J9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zoomScaleNormal="100" workbookViewId="0">
      <selection sqref="A1:J26"/>
    </sheetView>
  </sheetViews>
  <sheetFormatPr defaultColWidth="8.85546875" defaultRowHeight="12.75" x14ac:dyDescent="0.2"/>
  <cols>
    <col min="1" max="1" width="5.140625" style="7" customWidth="1"/>
    <col min="2" max="2" width="33.85546875" style="7" customWidth="1"/>
    <col min="3" max="4" width="15.28515625" style="7" customWidth="1"/>
    <col min="5" max="10" width="17.5703125" style="7" customWidth="1"/>
    <col min="11" max="16384" width="8.85546875" style="7"/>
  </cols>
  <sheetData>
    <row r="1" spans="1:13" x14ac:dyDescent="0.2">
      <c r="J1" s="64" t="s">
        <v>63</v>
      </c>
    </row>
    <row r="2" spans="1:13" x14ac:dyDescent="0.2">
      <c r="J2" s="64" t="s">
        <v>22</v>
      </c>
    </row>
    <row r="3" spans="1:13" x14ac:dyDescent="0.2">
      <c r="J3" s="64" t="s">
        <v>23</v>
      </c>
    </row>
    <row r="4" spans="1:13" x14ac:dyDescent="0.2">
      <c r="J4" s="64" t="s">
        <v>117</v>
      </c>
    </row>
    <row r="5" spans="1:13" x14ac:dyDescent="0.2">
      <c r="J5" s="22"/>
    </row>
    <row r="6" spans="1:13" ht="14.45" customHeight="1" x14ac:dyDescent="0.2">
      <c r="A6" s="102" t="s">
        <v>57</v>
      </c>
      <c r="B6" s="102"/>
      <c r="C6" s="102"/>
      <c r="D6" s="102"/>
      <c r="E6" s="102"/>
      <c r="F6" s="102"/>
      <c r="G6" s="102"/>
      <c r="H6" s="102"/>
      <c r="I6" s="102"/>
      <c r="J6" s="102"/>
    </row>
    <row r="8" spans="1:13" s="3" customFormat="1" ht="13.15" customHeight="1" x14ac:dyDescent="0.25">
      <c r="A8" s="94" t="s">
        <v>5</v>
      </c>
      <c r="B8" s="97" t="s">
        <v>0</v>
      </c>
      <c r="C8" s="94" t="s">
        <v>1</v>
      </c>
      <c r="D8" s="94" t="s">
        <v>27</v>
      </c>
      <c r="E8" s="97" t="s">
        <v>3</v>
      </c>
      <c r="F8" s="97"/>
      <c r="G8" s="97"/>
      <c r="H8" s="97"/>
      <c r="I8" s="97"/>
      <c r="J8" s="97"/>
    </row>
    <row r="9" spans="1:13" s="12" customFormat="1" ht="63.75" x14ac:dyDescent="0.25">
      <c r="A9" s="95"/>
      <c r="B9" s="97"/>
      <c r="C9" s="95"/>
      <c r="D9" s="95"/>
      <c r="E9" s="65" t="s">
        <v>108</v>
      </c>
      <c r="F9" s="65" t="s">
        <v>109</v>
      </c>
      <c r="G9" s="65" t="s">
        <v>106</v>
      </c>
      <c r="H9" s="65" t="s">
        <v>112</v>
      </c>
      <c r="I9" s="65" t="s">
        <v>113</v>
      </c>
      <c r="J9" s="65" t="s">
        <v>106</v>
      </c>
    </row>
    <row r="10" spans="1:13" s="8" customFormat="1" ht="25.5" x14ac:dyDescent="0.2">
      <c r="A10" s="13">
        <v>1</v>
      </c>
      <c r="B10" s="14" t="s">
        <v>75</v>
      </c>
      <c r="C10" s="53">
        <v>10</v>
      </c>
      <c r="D10" s="53">
        <v>1</v>
      </c>
      <c r="E10" s="58">
        <f>C10*91.8*14</f>
        <v>12852</v>
      </c>
      <c r="F10" s="58">
        <f>C10*30*14</f>
        <v>4200</v>
      </c>
      <c r="G10" s="58">
        <f>E10+F10</f>
        <v>17052</v>
      </c>
      <c r="H10" s="58"/>
      <c r="I10" s="58"/>
      <c r="J10" s="9"/>
    </row>
    <row r="11" spans="1:13" s="8" customFormat="1" x14ac:dyDescent="0.2">
      <c r="A11" s="13">
        <v>2</v>
      </c>
      <c r="B11" s="15" t="s">
        <v>76</v>
      </c>
      <c r="C11" s="59">
        <v>10</v>
      </c>
      <c r="D11" s="59">
        <v>1</v>
      </c>
      <c r="E11" s="60"/>
      <c r="F11" s="60"/>
      <c r="G11" s="60"/>
      <c r="H11" s="60">
        <f>C11*91.8*15</f>
        <v>13770</v>
      </c>
      <c r="I11" s="60">
        <f>C11*30*15</f>
        <v>4500</v>
      </c>
      <c r="J11" s="10">
        <f>H11+I11</f>
        <v>18270</v>
      </c>
    </row>
    <row r="12" spans="1:13" s="8" customFormat="1" x14ac:dyDescent="0.2">
      <c r="A12" s="37"/>
      <c r="B12" s="38" t="s">
        <v>4</v>
      </c>
      <c r="C12" s="61">
        <f>SUM(C10:C11)</f>
        <v>20</v>
      </c>
      <c r="D12" s="61">
        <f>SUM(D10:D11)</f>
        <v>2</v>
      </c>
      <c r="E12" s="62">
        <f>SUM(E10:E11)</f>
        <v>12852</v>
      </c>
      <c r="F12" s="62">
        <f t="shared" ref="F12:I12" si="0">SUM(F10:F11)</f>
        <v>4200</v>
      </c>
      <c r="G12" s="62">
        <f t="shared" si="0"/>
        <v>17052</v>
      </c>
      <c r="H12" s="62">
        <f t="shared" si="0"/>
        <v>13770</v>
      </c>
      <c r="I12" s="62">
        <f t="shared" si="0"/>
        <v>4500</v>
      </c>
      <c r="J12" s="36">
        <f t="shared" ref="J12" si="1">SUM(J10:J11)</f>
        <v>18270</v>
      </c>
    </row>
    <row r="13" spans="1:13" s="8" customFormat="1" x14ac:dyDescent="0.2"/>
    <row r="14" spans="1:13" s="45" customFormat="1" ht="15" x14ac:dyDescent="0.25">
      <c r="A14" s="8" t="s">
        <v>25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s="45" customFormat="1" ht="15" x14ac:dyDescent="0.25">
      <c r="A15" s="8" t="s">
        <v>82</v>
      </c>
      <c r="B15" s="63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s="45" customFormat="1" ht="15" x14ac:dyDescent="0.25">
      <c r="A16" s="87" t="s">
        <v>77</v>
      </c>
      <c r="B16" s="87"/>
      <c r="C16" s="87"/>
      <c r="D16" s="87"/>
      <c r="E16" s="87"/>
      <c r="F16" s="87"/>
      <c r="G16" s="87"/>
      <c r="H16" s="87"/>
      <c r="I16" s="87"/>
      <c r="J16" s="87"/>
      <c r="K16" s="8"/>
      <c r="L16" s="8"/>
      <c r="M16" s="8"/>
    </row>
    <row r="17" spans="1:13" s="45" customFormat="1" ht="15" x14ac:dyDescent="0.25">
      <c r="A17" s="8" t="s">
        <v>78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s="45" customFormat="1" ht="15" x14ac:dyDescent="0.25">
      <c r="A18" s="8" t="s">
        <v>79</v>
      </c>
      <c r="B18" s="6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s="45" customFormat="1" ht="15" x14ac:dyDescent="0.25">
      <c r="A19" s="87" t="s">
        <v>110</v>
      </c>
      <c r="B19" s="87"/>
      <c r="C19" s="87"/>
      <c r="D19" s="87"/>
      <c r="E19" s="87"/>
      <c r="F19" s="87"/>
      <c r="G19" s="87"/>
      <c r="H19" s="87"/>
      <c r="I19" s="87"/>
      <c r="J19" s="87"/>
      <c r="K19" s="8"/>
      <c r="L19" s="8"/>
      <c r="M19" s="8"/>
    </row>
    <row r="20" spans="1:13" s="45" customFormat="1" ht="15" x14ac:dyDescent="0.25">
      <c r="A20" s="8" t="s">
        <v>111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s="45" customFormat="1" ht="15" x14ac:dyDescent="0.25">
      <c r="A21" s="8" t="s">
        <v>26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s="45" customFormat="1" ht="15" x14ac:dyDescent="0.25">
      <c r="A22" s="8" t="s">
        <v>34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s="45" customFormat="1" ht="15" x14ac:dyDescent="0.25">
      <c r="A23" s="8" t="s">
        <v>35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s="8" customFormat="1" x14ac:dyDescent="0.2">
      <c r="A24" s="8" t="s">
        <v>41</v>
      </c>
    </row>
    <row r="25" spans="1:13" s="8" customFormat="1" x14ac:dyDescent="0.2">
      <c r="A25" s="8" t="s">
        <v>80</v>
      </c>
    </row>
    <row r="26" spans="1:13" s="8" customFormat="1" x14ac:dyDescent="0.2">
      <c r="A26" s="8" t="s">
        <v>81</v>
      </c>
    </row>
  </sheetData>
  <mergeCells count="8">
    <mergeCell ref="A19:J19"/>
    <mergeCell ref="A16:J16"/>
    <mergeCell ref="D8:D9"/>
    <mergeCell ref="A6:J6"/>
    <mergeCell ref="A8:A9"/>
    <mergeCell ref="B8:B9"/>
    <mergeCell ref="C8:C9"/>
    <mergeCell ref="E8:J8"/>
  </mergeCells>
  <pageMargins left="0.7" right="0.7" top="0.75" bottom="0.75" header="0.3" footer="0.3"/>
  <pageSetup paperSize="9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zoomScaleNormal="100" workbookViewId="0">
      <selection sqref="A1:I23"/>
    </sheetView>
  </sheetViews>
  <sheetFormatPr defaultColWidth="8.85546875" defaultRowHeight="12.75" x14ac:dyDescent="0.2"/>
  <cols>
    <col min="1" max="1" width="5.140625" style="7" customWidth="1"/>
    <col min="2" max="2" width="38.85546875" style="7" customWidth="1"/>
    <col min="3" max="4" width="15.28515625" style="7" customWidth="1"/>
    <col min="5" max="7" width="17.5703125" style="7" customWidth="1"/>
    <col min="8" max="16384" width="8.85546875" style="7"/>
  </cols>
  <sheetData>
    <row r="1" spans="1:10" x14ac:dyDescent="0.2">
      <c r="G1" s="64" t="s">
        <v>36</v>
      </c>
    </row>
    <row r="2" spans="1:10" x14ac:dyDescent="0.2">
      <c r="G2" s="64" t="s">
        <v>22</v>
      </c>
    </row>
    <row r="3" spans="1:10" x14ac:dyDescent="0.2">
      <c r="G3" s="64" t="s">
        <v>23</v>
      </c>
    </row>
    <row r="4" spans="1:10" x14ac:dyDescent="0.2">
      <c r="G4" s="64" t="s">
        <v>117</v>
      </c>
    </row>
    <row r="5" spans="1:10" x14ac:dyDescent="0.2">
      <c r="G5" s="2"/>
    </row>
    <row r="6" spans="1:10" ht="14.45" customHeight="1" x14ac:dyDescent="0.2">
      <c r="A6" s="102" t="s">
        <v>56</v>
      </c>
      <c r="B6" s="102"/>
      <c r="C6" s="102"/>
      <c r="D6" s="102"/>
      <c r="E6" s="102"/>
      <c r="F6" s="102"/>
      <c r="G6" s="102"/>
    </row>
    <row r="8" spans="1:10" s="12" customFormat="1" ht="13.15" customHeight="1" x14ac:dyDescent="0.25">
      <c r="A8" s="84" t="s">
        <v>5</v>
      </c>
      <c r="B8" s="74" t="s">
        <v>0</v>
      </c>
      <c r="C8" s="89" t="s">
        <v>1</v>
      </c>
      <c r="D8" s="89" t="s">
        <v>37</v>
      </c>
      <c r="E8" s="74" t="s">
        <v>3</v>
      </c>
      <c r="F8" s="74"/>
      <c r="G8" s="74"/>
    </row>
    <row r="9" spans="1:10" s="12" customFormat="1" ht="63.75" x14ac:dyDescent="0.25">
      <c r="A9" s="85"/>
      <c r="B9" s="74"/>
      <c r="C9" s="103"/>
      <c r="D9" s="103"/>
      <c r="E9" s="65" t="s">
        <v>108</v>
      </c>
      <c r="F9" s="65" t="s">
        <v>109</v>
      </c>
      <c r="G9" s="65" t="s">
        <v>106</v>
      </c>
    </row>
    <row r="10" spans="1:10" s="8" customFormat="1" ht="38.25" x14ac:dyDescent="0.2">
      <c r="A10" s="13">
        <v>1</v>
      </c>
      <c r="B10" s="14" t="s">
        <v>86</v>
      </c>
      <c r="C10" s="53">
        <v>15</v>
      </c>
      <c r="D10" s="53">
        <v>1</v>
      </c>
      <c r="E10" s="58">
        <f>C10*14*91.8</f>
        <v>19278</v>
      </c>
      <c r="F10" s="58">
        <f>C10*30*14</f>
        <v>6300</v>
      </c>
      <c r="G10" s="9">
        <f>E10+F10</f>
        <v>25578</v>
      </c>
    </row>
    <row r="11" spans="1:10" s="8" customFormat="1" x14ac:dyDescent="0.2">
      <c r="A11" s="13"/>
      <c r="B11" s="15"/>
      <c r="C11" s="59"/>
      <c r="D11" s="59"/>
      <c r="E11" s="60"/>
      <c r="F11" s="60"/>
      <c r="G11" s="10"/>
    </row>
    <row r="12" spans="1:10" s="8" customFormat="1" x14ac:dyDescent="0.2">
      <c r="A12" s="37"/>
      <c r="B12" s="38" t="s">
        <v>4</v>
      </c>
      <c r="C12" s="61">
        <f t="shared" ref="C12:G12" si="0">C10</f>
        <v>15</v>
      </c>
      <c r="D12" s="61">
        <f t="shared" si="0"/>
        <v>1</v>
      </c>
      <c r="E12" s="62">
        <f t="shared" si="0"/>
        <v>19278</v>
      </c>
      <c r="F12" s="62">
        <f t="shared" si="0"/>
        <v>6300</v>
      </c>
      <c r="G12" s="36">
        <f t="shared" si="0"/>
        <v>25578</v>
      </c>
    </row>
    <row r="13" spans="1:10" s="8" customFormat="1" x14ac:dyDescent="0.2"/>
    <row r="14" spans="1:10" s="45" customFormat="1" ht="15" x14ac:dyDescent="0.25">
      <c r="A14" s="8" t="s">
        <v>25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 s="45" customFormat="1" ht="15" x14ac:dyDescent="0.25">
      <c r="A15" s="8" t="s">
        <v>83</v>
      </c>
      <c r="B15" s="63"/>
      <c r="C15" s="8"/>
      <c r="D15" s="8"/>
      <c r="E15" s="8"/>
      <c r="F15" s="8"/>
      <c r="G15" s="8"/>
      <c r="H15" s="8"/>
      <c r="I15" s="8"/>
      <c r="J15" s="8"/>
    </row>
    <row r="16" spans="1:10" s="45" customFormat="1" ht="26.45" customHeight="1" x14ac:dyDescent="0.25">
      <c r="A16" s="87" t="s">
        <v>84</v>
      </c>
      <c r="B16" s="87"/>
      <c r="C16" s="87"/>
      <c r="D16" s="87"/>
      <c r="E16" s="87"/>
      <c r="F16" s="87"/>
      <c r="G16" s="87"/>
      <c r="H16" s="8"/>
      <c r="I16" s="8"/>
      <c r="J16" s="8"/>
    </row>
    <row r="17" spans="1:10" s="45" customFormat="1" ht="15" x14ac:dyDescent="0.25">
      <c r="A17" s="8" t="s">
        <v>85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 s="45" customFormat="1" ht="15" x14ac:dyDescent="0.25">
      <c r="A18" s="8" t="s">
        <v>26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s="45" customFormat="1" ht="15" x14ac:dyDescent="0.25">
      <c r="A19" s="8" t="s">
        <v>34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s="45" customFormat="1" ht="15" x14ac:dyDescent="0.25">
      <c r="A20" s="8" t="s">
        <v>35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s="8" customFormat="1" x14ac:dyDescent="0.2">
      <c r="A21" s="8" t="s">
        <v>41</v>
      </c>
    </row>
    <row r="22" spans="1:10" s="8" customFormat="1" x14ac:dyDescent="0.2">
      <c r="A22" s="8" t="s">
        <v>87</v>
      </c>
    </row>
    <row r="23" spans="1:10" x14ac:dyDescent="0.2">
      <c r="A23" s="40"/>
      <c r="B23" s="40"/>
      <c r="C23" s="40"/>
      <c r="D23" s="40"/>
      <c r="E23" s="40"/>
      <c r="F23" s="40"/>
      <c r="G23" s="40"/>
    </row>
  </sheetData>
  <mergeCells count="7">
    <mergeCell ref="A16:G16"/>
    <mergeCell ref="A6:G6"/>
    <mergeCell ref="C8:C9"/>
    <mergeCell ref="D8:D9"/>
    <mergeCell ref="A8:A9"/>
    <mergeCell ref="B8:B9"/>
    <mergeCell ref="E8:G8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zoomScaleNormal="100" workbookViewId="0">
      <selection sqref="A1:H24"/>
    </sheetView>
  </sheetViews>
  <sheetFormatPr defaultRowHeight="12.75" x14ac:dyDescent="0.2"/>
  <cols>
    <col min="1" max="1" width="5.140625" style="7" customWidth="1"/>
    <col min="2" max="2" width="40.42578125" style="7" customWidth="1"/>
    <col min="3" max="4" width="15.28515625" style="7" customWidth="1"/>
    <col min="5" max="5" width="18.7109375" style="7" customWidth="1"/>
    <col min="6" max="7" width="17.5703125" style="7" customWidth="1"/>
    <col min="8" max="256" width="8.85546875" style="7"/>
    <col min="257" max="257" width="5.140625" style="7" customWidth="1"/>
    <col min="258" max="258" width="52.7109375" style="7" customWidth="1"/>
    <col min="259" max="260" width="18.7109375" style="7" customWidth="1"/>
    <col min="261" max="262" width="17.5703125" style="7" customWidth="1"/>
    <col min="263" max="263" width="16.85546875" style="7" customWidth="1"/>
    <col min="264" max="512" width="8.85546875" style="7"/>
    <col min="513" max="513" width="5.140625" style="7" customWidth="1"/>
    <col min="514" max="514" width="52.7109375" style="7" customWidth="1"/>
    <col min="515" max="516" width="18.7109375" style="7" customWidth="1"/>
    <col min="517" max="518" width="17.5703125" style="7" customWidth="1"/>
    <col min="519" max="519" width="16.85546875" style="7" customWidth="1"/>
    <col min="520" max="768" width="8.85546875" style="7"/>
    <col min="769" max="769" width="5.140625" style="7" customWidth="1"/>
    <col min="770" max="770" width="52.7109375" style="7" customWidth="1"/>
    <col min="771" max="772" width="18.7109375" style="7" customWidth="1"/>
    <col min="773" max="774" width="17.5703125" style="7" customWidth="1"/>
    <col min="775" max="775" width="16.85546875" style="7" customWidth="1"/>
    <col min="776" max="1024" width="8.85546875" style="7"/>
    <col min="1025" max="1025" width="5.140625" style="7" customWidth="1"/>
    <col min="1026" max="1026" width="52.7109375" style="7" customWidth="1"/>
    <col min="1027" max="1028" width="18.7109375" style="7" customWidth="1"/>
    <col min="1029" max="1030" width="17.5703125" style="7" customWidth="1"/>
    <col min="1031" max="1031" width="16.85546875" style="7" customWidth="1"/>
    <col min="1032" max="1280" width="8.85546875" style="7"/>
    <col min="1281" max="1281" width="5.140625" style="7" customWidth="1"/>
    <col min="1282" max="1282" width="52.7109375" style="7" customWidth="1"/>
    <col min="1283" max="1284" width="18.7109375" style="7" customWidth="1"/>
    <col min="1285" max="1286" width="17.5703125" style="7" customWidth="1"/>
    <col min="1287" max="1287" width="16.85546875" style="7" customWidth="1"/>
    <col min="1288" max="1536" width="8.85546875" style="7"/>
    <col min="1537" max="1537" width="5.140625" style="7" customWidth="1"/>
    <col min="1538" max="1538" width="52.7109375" style="7" customWidth="1"/>
    <col min="1539" max="1540" width="18.7109375" style="7" customWidth="1"/>
    <col min="1541" max="1542" width="17.5703125" style="7" customWidth="1"/>
    <col min="1543" max="1543" width="16.85546875" style="7" customWidth="1"/>
    <col min="1544" max="1792" width="8.85546875" style="7"/>
    <col min="1793" max="1793" width="5.140625" style="7" customWidth="1"/>
    <col min="1794" max="1794" width="52.7109375" style="7" customWidth="1"/>
    <col min="1795" max="1796" width="18.7109375" style="7" customWidth="1"/>
    <col min="1797" max="1798" width="17.5703125" style="7" customWidth="1"/>
    <col min="1799" max="1799" width="16.85546875" style="7" customWidth="1"/>
    <col min="1800" max="2048" width="8.85546875" style="7"/>
    <col min="2049" max="2049" width="5.140625" style="7" customWidth="1"/>
    <col min="2050" max="2050" width="52.7109375" style="7" customWidth="1"/>
    <col min="2051" max="2052" width="18.7109375" style="7" customWidth="1"/>
    <col min="2053" max="2054" width="17.5703125" style="7" customWidth="1"/>
    <col min="2055" max="2055" width="16.85546875" style="7" customWidth="1"/>
    <col min="2056" max="2304" width="8.85546875" style="7"/>
    <col min="2305" max="2305" width="5.140625" style="7" customWidth="1"/>
    <col min="2306" max="2306" width="52.7109375" style="7" customWidth="1"/>
    <col min="2307" max="2308" width="18.7109375" style="7" customWidth="1"/>
    <col min="2309" max="2310" width="17.5703125" style="7" customWidth="1"/>
    <col min="2311" max="2311" width="16.85546875" style="7" customWidth="1"/>
    <col min="2312" max="2560" width="8.85546875" style="7"/>
    <col min="2561" max="2561" width="5.140625" style="7" customWidth="1"/>
    <col min="2562" max="2562" width="52.7109375" style="7" customWidth="1"/>
    <col min="2563" max="2564" width="18.7109375" style="7" customWidth="1"/>
    <col min="2565" max="2566" width="17.5703125" style="7" customWidth="1"/>
    <col min="2567" max="2567" width="16.85546875" style="7" customWidth="1"/>
    <col min="2568" max="2816" width="8.85546875" style="7"/>
    <col min="2817" max="2817" width="5.140625" style="7" customWidth="1"/>
    <col min="2818" max="2818" width="52.7109375" style="7" customWidth="1"/>
    <col min="2819" max="2820" width="18.7109375" style="7" customWidth="1"/>
    <col min="2821" max="2822" width="17.5703125" style="7" customWidth="1"/>
    <col min="2823" max="2823" width="16.85546875" style="7" customWidth="1"/>
    <col min="2824" max="3072" width="8.85546875" style="7"/>
    <col min="3073" max="3073" width="5.140625" style="7" customWidth="1"/>
    <col min="3074" max="3074" width="52.7109375" style="7" customWidth="1"/>
    <col min="3075" max="3076" width="18.7109375" style="7" customWidth="1"/>
    <col min="3077" max="3078" width="17.5703125" style="7" customWidth="1"/>
    <col min="3079" max="3079" width="16.85546875" style="7" customWidth="1"/>
    <col min="3080" max="3328" width="8.85546875" style="7"/>
    <col min="3329" max="3329" width="5.140625" style="7" customWidth="1"/>
    <col min="3330" max="3330" width="52.7109375" style="7" customWidth="1"/>
    <col min="3331" max="3332" width="18.7109375" style="7" customWidth="1"/>
    <col min="3333" max="3334" width="17.5703125" style="7" customWidth="1"/>
    <col min="3335" max="3335" width="16.85546875" style="7" customWidth="1"/>
    <col min="3336" max="3584" width="8.85546875" style="7"/>
    <col min="3585" max="3585" width="5.140625" style="7" customWidth="1"/>
    <col min="3586" max="3586" width="52.7109375" style="7" customWidth="1"/>
    <col min="3587" max="3588" width="18.7109375" style="7" customWidth="1"/>
    <col min="3589" max="3590" width="17.5703125" style="7" customWidth="1"/>
    <col min="3591" max="3591" width="16.85546875" style="7" customWidth="1"/>
    <col min="3592" max="3840" width="8.85546875" style="7"/>
    <col min="3841" max="3841" width="5.140625" style="7" customWidth="1"/>
    <col min="3842" max="3842" width="52.7109375" style="7" customWidth="1"/>
    <col min="3843" max="3844" width="18.7109375" style="7" customWidth="1"/>
    <col min="3845" max="3846" width="17.5703125" style="7" customWidth="1"/>
    <col min="3847" max="3847" width="16.85546875" style="7" customWidth="1"/>
    <col min="3848" max="4096" width="8.85546875" style="7"/>
    <col min="4097" max="4097" width="5.140625" style="7" customWidth="1"/>
    <col min="4098" max="4098" width="52.7109375" style="7" customWidth="1"/>
    <col min="4099" max="4100" width="18.7109375" style="7" customWidth="1"/>
    <col min="4101" max="4102" width="17.5703125" style="7" customWidth="1"/>
    <col min="4103" max="4103" width="16.85546875" style="7" customWidth="1"/>
    <col min="4104" max="4352" width="8.85546875" style="7"/>
    <col min="4353" max="4353" width="5.140625" style="7" customWidth="1"/>
    <col min="4354" max="4354" width="52.7109375" style="7" customWidth="1"/>
    <col min="4355" max="4356" width="18.7109375" style="7" customWidth="1"/>
    <col min="4357" max="4358" width="17.5703125" style="7" customWidth="1"/>
    <col min="4359" max="4359" width="16.85546875" style="7" customWidth="1"/>
    <col min="4360" max="4608" width="8.85546875" style="7"/>
    <col min="4609" max="4609" width="5.140625" style="7" customWidth="1"/>
    <col min="4610" max="4610" width="52.7109375" style="7" customWidth="1"/>
    <col min="4611" max="4612" width="18.7109375" style="7" customWidth="1"/>
    <col min="4613" max="4614" width="17.5703125" style="7" customWidth="1"/>
    <col min="4615" max="4615" width="16.85546875" style="7" customWidth="1"/>
    <col min="4616" max="4864" width="8.85546875" style="7"/>
    <col min="4865" max="4865" width="5.140625" style="7" customWidth="1"/>
    <col min="4866" max="4866" width="52.7109375" style="7" customWidth="1"/>
    <col min="4867" max="4868" width="18.7109375" style="7" customWidth="1"/>
    <col min="4869" max="4870" width="17.5703125" style="7" customWidth="1"/>
    <col min="4871" max="4871" width="16.85546875" style="7" customWidth="1"/>
    <col min="4872" max="5120" width="8.85546875" style="7"/>
    <col min="5121" max="5121" width="5.140625" style="7" customWidth="1"/>
    <col min="5122" max="5122" width="52.7109375" style="7" customWidth="1"/>
    <col min="5123" max="5124" width="18.7109375" style="7" customWidth="1"/>
    <col min="5125" max="5126" width="17.5703125" style="7" customWidth="1"/>
    <col min="5127" max="5127" width="16.85546875" style="7" customWidth="1"/>
    <col min="5128" max="5376" width="8.85546875" style="7"/>
    <col min="5377" max="5377" width="5.140625" style="7" customWidth="1"/>
    <col min="5378" max="5378" width="52.7109375" style="7" customWidth="1"/>
    <col min="5379" max="5380" width="18.7109375" style="7" customWidth="1"/>
    <col min="5381" max="5382" width="17.5703125" style="7" customWidth="1"/>
    <col min="5383" max="5383" width="16.85546875" style="7" customWidth="1"/>
    <col min="5384" max="5632" width="8.85546875" style="7"/>
    <col min="5633" max="5633" width="5.140625" style="7" customWidth="1"/>
    <col min="5634" max="5634" width="52.7109375" style="7" customWidth="1"/>
    <col min="5635" max="5636" width="18.7109375" style="7" customWidth="1"/>
    <col min="5637" max="5638" width="17.5703125" style="7" customWidth="1"/>
    <col min="5639" max="5639" width="16.85546875" style="7" customWidth="1"/>
    <col min="5640" max="5888" width="8.85546875" style="7"/>
    <col min="5889" max="5889" width="5.140625" style="7" customWidth="1"/>
    <col min="5890" max="5890" width="52.7109375" style="7" customWidth="1"/>
    <col min="5891" max="5892" width="18.7109375" style="7" customWidth="1"/>
    <col min="5893" max="5894" width="17.5703125" style="7" customWidth="1"/>
    <col min="5895" max="5895" width="16.85546875" style="7" customWidth="1"/>
    <col min="5896" max="6144" width="8.85546875" style="7"/>
    <col min="6145" max="6145" width="5.140625" style="7" customWidth="1"/>
    <col min="6146" max="6146" width="52.7109375" style="7" customWidth="1"/>
    <col min="6147" max="6148" width="18.7109375" style="7" customWidth="1"/>
    <col min="6149" max="6150" width="17.5703125" style="7" customWidth="1"/>
    <col min="6151" max="6151" width="16.85546875" style="7" customWidth="1"/>
    <col min="6152" max="6400" width="8.85546875" style="7"/>
    <col min="6401" max="6401" width="5.140625" style="7" customWidth="1"/>
    <col min="6402" max="6402" width="52.7109375" style="7" customWidth="1"/>
    <col min="6403" max="6404" width="18.7109375" style="7" customWidth="1"/>
    <col min="6405" max="6406" width="17.5703125" style="7" customWidth="1"/>
    <col min="6407" max="6407" width="16.85546875" style="7" customWidth="1"/>
    <col min="6408" max="6656" width="8.85546875" style="7"/>
    <col min="6657" max="6657" width="5.140625" style="7" customWidth="1"/>
    <col min="6658" max="6658" width="52.7109375" style="7" customWidth="1"/>
    <col min="6659" max="6660" width="18.7109375" style="7" customWidth="1"/>
    <col min="6661" max="6662" width="17.5703125" style="7" customWidth="1"/>
    <col min="6663" max="6663" width="16.85546875" style="7" customWidth="1"/>
    <col min="6664" max="6912" width="8.85546875" style="7"/>
    <col min="6913" max="6913" width="5.140625" style="7" customWidth="1"/>
    <col min="6914" max="6914" width="52.7109375" style="7" customWidth="1"/>
    <col min="6915" max="6916" width="18.7109375" style="7" customWidth="1"/>
    <col min="6917" max="6918" width="17.5703125" style="7" customWidth="1"/>
    <col min="6919" max="6919" width="16.85546875" style="7" customWidth="1"/>
    <col min="6920" max="7168" width="8.85546875" style="7"/>
    <col min="7169" max="7169" width="5.140625" style="7" customWidth="1"/>
    <col min="7170" max="7170" width="52.7109375" style="7" customWidth="1"/>
    <col min="7171" max="7172" width="18.7109375" style="7" customWidth="1"/>
    <col min="7173" max="7174" width="17.5703125" style="7" customWidth="1"/>
    <col min="7175" max="7175" width="16.85546875" style="7" customWidth="1"/>
    <col min="7176" max="7424" width="8.85546875" style="7"/>
    <col min="7425" max="7425" width="5.140625" style="7" customWidth="1"/>
    <col min="7426" max="7426" width="52.7109375" style="7" customWidth="1"/>
    <col min="7427" max="7428" width="18.7109375" style="7" customWidth="1"/>
    <col min="7429" max="7430" width="17.5703125" style="7" customWidth="1"/>
    <col min="7431" max="7431" width="16.85546875" style="7" customWidth="1"/>
    <col min="7432" max="7680" width="8.85546875" style="7"/>
    <col min="7681" max="7681" width="5.140625" style="7" customWidth="1"/>
    <col min="7682" max="7682" width="52.7109375" style="7" customWidth="1"/>
    <col min="7683" max="7684" width="18.7109375" style="7" customWidth="1"/>
    <col min="7685" max="7686" width="17.5703125" style="7" customWidth="1"/>
    <col min="7687" max="7687" width="16.85546875" style="7" customWidth="1"/>
    <col min="7688" max="7936" width="8.85546875" style="7"/>
    <col min="7937" max="7937" width="5.140625" style="7" customWidth="1"/>
    <col min="7938" max="7938" width="52.7109375" style="7" customWidth="1"/>
    <col min="7939" max="7940" width="18.7109375" style="7" customWidth="1"/>
    <col min="7941" max="7942" width="17.5703125" style="7" customWidth="1"/>
    <col min="7943" max="7943" width="16.85546875" style="7" customWidth="1"/>
    <col min="7944" max="8192" width="8.85546875" style="7"/>
    <col min="8193" max="8193" width="5.140625" style="7" customWidth="1"/>
    <col min="8194" max="8194" width="52.7109375" style="7" customWidth="1"/>
    <col min="8195" max="8196" width="18.7109375" style="7" customWidth="1"/>
    <col min="8197" max="8198" width="17.5703125" style="7" customWidth="1"/>
    <col min="8199" max="8199" width="16.85546875" style="7" customWidth="1"/>
    <col min="8200" max="8448" width="8.85546875" style="7"/>
    <col min="8449" max="8449" width="5.140625" style="7" customWidth="1"/>
    <col min="8450" max="8450" width="52.7109375" style="7" customWidth="1"/>
    <col min="8451" max="8452" width="18.7109375" style="7" customWidth="1"/>
    <col min="8453" max="8454" width="17.5703125" style="7" customWidth="1"/>
    <col min="8455" max="8455" width="16.85546875" style="7" customWidth="1"/>
    <col min="8456" max="8704" width="8.85546875" style="7"/>
    <col min="8705" max="8705" width="5.140625" style="7" customWidth="1"/>
    <col min="8706" max="8706" width="52.7109375" style="7" customWidth="1"/>
    <col min="8707" max="8708" width="18.7109375" style="7" customWidth="1"/>
    <col min="8709" max="8710" width="17.5703125" style="7" customWidth="1"/>
    <col min="8711" max="8711" width="16.85546875" style="7" customWidth="1"/>
    <col min="8712" max="8960" width="8.85546875" style="7"/>
    <col min="8961" max="8961" width="5.140625" style="7" customWidth="1"/>
    <col min="8962" max="8962" width="52.7109375" style="7" customWidth="1"/>
    <col min="8963" max="8964" width="18.7109375" style="7" customWidth="1"/>
    <col min="8965" max="8966" width="17.5703125" style="7" customWidth="1"/>
    <col min="8967" max="8967" width="16.85546875" style="7" customWidth="1"/>
    <col min="8968" max="9216" width="8.85546875" style="7"/>
    <col min="9217" max="9217" width="5.140625" style="7" customWidth="1"/>
    <col min="9218" max="9218" width="52.7109375" style="7" customWidth="1"/>
    <col min="9219" max="9220" width="18.7109375" style="7" customWidth="1"/>
    <col min="9221" max="9222" width="17.5703125" style="7" customWidth="1"/>
    <col min="9223" max="9223" width="16.85546875" style="7" customWidth="1"/>
    <col min="9224" max="9472" width="8.85546875" style="7"/>
    <col min="9473" max="9473" width="5.140625" style="7" customWidth="1"/>
    <col min="9474" max="9474" width="52.7109375" style="7" customWidth="1"/>
    <col min="9475" max="9476" width="18.7109375" style="7" customWidth="1"/>
    <col min="9477" max="9478" width="17.5703125" style="7" customWidth="1"/>
    <col min="9479" max="9479" width="16.85546875" style="7" customWidth="1"/>
    <col min="9480" max="9728" width="8.85546875" style="7"/>
    <col min="9729" max="9729" width="5.140625" style="7" customWidth="1"/>
    <col min="9730" max="9730" width="52.7109375" style="7" customWidth="1"/>
    <col min="9731" max="9732" width="18.7109375" style="7" customWidth="1"/>
    <col min="9733" max="9734" width="17.5703125" style="7" customWidth="1"/>
    <col min="9735" max="9735" width="16.85546875" style="7" customWidth="1"/>
    <col min="9736" max="9984" width="8.85546875" style="7"/>
    <col min="9985" max="9985" width="5.140625" style="7" customWidth="1"/>
    <col min="9986" max="9986" width="52.7109375" style="7" customWidth="1"/>
    <col min="9987" max="9988" width="18.7109375" style="7" customWidth="1"/>
    <col min="9989" max="9990" width="17.5703125" style="7" customWidth="1"/>
    <col min="9991" max="9991" width="16.85546875" style="7" customWidth="1"/>
    <col min="9992" max="10240" width="8.85546875" style="7"/>
    <col min="10241" max="10241" width="5.140625" style="7" customWidth="1"/>
    <col min="10242" max="10242" width="52.7109375" style="7" customWidth="1"/>
    <col min="10243" max="10244" width="18.7109375" style="7" customWidth="1"/>
    <col min="10245" max="10246" width="17.5703125" style="7" customWidth="1"/>
    <col min="10247" max="10247" width="16.85546875" style="7" customWidth="1"/>
    <col min="10248" max="10496" width="8.85546875" style="7"/>
    <col min="10497" max="10497" width="5.140625" style="7" customWidth="1"/>
    <col min="10498" max="10498" width="52.7109375" style="7" customWidth="1"/>
    <col min="10499" max="10500" width="18.7109375" style="7" customWidth="1"/>
    <col min="10501" max="10502" width="17.5703125" style="7" customWidth="1"/>
    <col min="10503" max="10503" width="16.85546875" style="7" customWidth="1"/>
    <col min="10504" max="10752" width="8.85546875" style="7"/>
    <col min="10753" max="10753" width="5.140625" style="7" customWidth="1"/>
    <col min="10754" max="10754" width="52.7109375" style="7" customWidth="1"/>
    <col min="10755" max="10756" width="18.7109375" style="7" customWidth="1"/>
    <col min="10757" max="10758" width="17.5703125" style="7" customWidth="1"/>
    <col min="10759" max="10759" width="16.85546875" style="7" customWidth="1"/>
    <col min="10760" max="11008" width="8.85546875" style="7"/>
    <col min="11009" max="11009" width="5.140625" style="7" customWidth="1"/>
    <col min="11010" max="11010" width="52.7109375" style="7" customWidth="1"/>
    <col min="11011" max="11012" width="18.7109375" style="7" customWidth="1"/>
    <col min="11013" max="11014" width="17.5703125" style="7" customWidth="1"/>
    <col min="11015" max="11015" width="16.85546875" style="7" customWidth="1"/>
    <col min="11016" max="11264" width="8.85546875" style="7"/>
    <col min="11265" max="11265" width="5.140625" style="7" customWidth="1"/>
    <col min="11266" max="11266" width="52.7109375" style="7" customWidth="1"/>
    <col min="11267" max="11268" width="18.7109375" style="7" customWidth="1"/>
    <col min="11269" max="11270" width="17.5703125" style="7" customWidth="1"/>
    <col min="11271" max="11271" width="16.85546875" style="7" customWidth="1"/>
    <col min="11272" max="11520" width="8.85546875" style="7"/>
    <col min="11521" max="11521" width="5.140625" style="7" customWidth="1"/>
    <col min="11522" max="11522" width="52.7109375" style="7" customWidth="1"/>
    <col min="11523" max="11524" width="18.7109375" style="7" customWidth="1"/>
    <col min="11525" max="11526" width="17.5703125" style="7" customWidth="1"/>
    <col min="11527" max="11527" width="16.85546875" style="7" customWidth="1"/>
    <col min="11528" max="11776" width="8.85546875" style="7"/>
    <col min="11777" max="11777" width="5.140625" style="7" customWidth="1"/>
    <col min="11778" max="11778" width="52.7109375" style="7" customWidth="1"/>
    <col min="11779" max="11780" width="18.7109375" style="7" customWidth="1"/>
    <col min="11781" max="11782" width="17.5703125" style="7" customWidth="1"/>
    <col min="11783" max="11783" width="16.85546875" style="7" customWidth="1"/>
    <col min="11784" max="12032" width="8.85546875" style="7"/>
    <col min="12033" max="12033" width="5.140625" style="7" customWidth="1"/>
    <col min="12034" max="12034" width="52.7109375" style="7" customWidth="1"/>
    <col min="12035" max="12036" width="18.7109375" style="7" customWidth="1"/>
    <col min="12037" max="12038" width="17.5703125" style="7" customWidth="1"/>
    <col min="12039" max="12039" width="16.85546875" style="7" customWidth="1"/>
    <col min="12040" max="12288" width="8.85546875" style="7"/>
    <col min="12289" max="12289" width="5.140625" style="7" customWidth="1"/>
    <col min="12290" max="12290" width="52.7109375" style="7" customWidth="1"/>
    <col min="12291" max="12292" width="18.7109375" style="7" customWidth="1"/>
    <col min="12293" max="12294" width="17.5703125" style="7" customWidth="1"/>
    <col min="12295" max="12295" width="16.85546875" style="7" customWidth="1"/>
    <col min="12296" max="12544" width="8.85546875" style="7"/>
    <col min="12545" max="12545" width="5.140625" style="7" customWidth="1"/>
    <col min="12546" max="12546" width="52.7109375" style="7" customWidth="1"/>
    <col min="12547" max="12548" width="18.7109375" style="7" customWidth="1"/>
    <col min="12549" max="12550" width="17.5703125" style="7" customWidth="1"/>
    <col min="12551" max="12551" width="16.85546875" style="7" customWidth="1"/>
    <col min="12552" max="12800" width="8.85546875" style="7"/>
    <col min="12801" max="12801" width="5.140625" style="7" customWidth="1"/>
    <col min="12802" max="12802" width="52.7109375" style="7" customWidth="1"/>
    <col min="12803" max="12804" width="18.7109375" style="7" customWidth="1"/>
    <col min="12805" max="12806" width="17.5703125" style="7" customWidth="1"/>
    <col min="12807" max="12807" width="16.85546875" style="7" customWidth="1"/>
    <col min="12808" max="13056" width="8.85546875" style="7"/>
    <col min="13057" max="13057" width="5.140625" style="7" customWidth="1"/>
    <col min="13058" max="13058" width="52.7109375" style="7" customWidth="1"/>
    <col min="13059" max="13060" width="18.7109375" style="7" customWidth="1"/>
    <col min="13061" max="13062" width="17.5703125" style="7" customWidth="1"/>
    <col min="13063" max="13063" width="16.85546875" style="7" customWidth="1"/>
    <col min="13064" max="13312" width="8.85546875" style="7"/>
    <col min="13313" max="13313" width="5.140625" style="7" customWidth="1"/>
    <col min="13314" max="13314" width="52.7109375" style="7" customWidth="1"/>
    <col min="13315" max="13316" width="18.7109375" style="7" customWidth="1"/>
    <col min="13317" max="13318" width="17.5703125" style="7" customWidth="1"/>
    <col min="13319" max="13319" width="16.85546875" style="7" customWidth="1"/>
    <col min="13320" max="13568" width="8.85546875" style="7"/>
    <col min="13569" max="13569" width="5.140625" style="7" customWidth="1"/>
    <col min="13570" max="13570" width="52.7109375" style="7" customWidth="1"/>
    <col min="13571" max="13572" width="18.7109375" style="7" customWidth="1"/>
    <col min="13573" max="13574" width="17.5703125" style="7" customWidth="1"/>
    <col min="13575" max="13575" width="16.85546875" style="7" customWidth="1"/>
    <col min="13576" max="13824" width="8.85546875" style="7"/>
    <col min="13825" max="13825" width="5.140625" style="7" customWidth="1"/>
    <col min="13826" max="13826" width="52.7109375" style="7" customWidth="1"/>
    <col min="13827" max="13828" width="18.7109375" style="7" customWidth="1"/>
    <col min="13829" max="13830" width="17.5703125" style="7" customWidth="1"/>
    <col min="13831" max="13831" width="16.85546875" style="7" customWidth="1"/>
    <col min="13832" max="14080" width="8.85546875" style="7"/>
    <col min="14081" max="14081" width="5.140625" style="7" customWidth="1"/>
    <col min="14082" max="14082" width="52.7109375" style="7" customWidth="1"/>
    <col min="14083" max="14084" width="18.7109375" style="7" customWidth="1"/>
    <col min="14085" max="14086" width="17.5703125" style="7" customWidth="1"/>
    <col min="14087" max="14087" width="16.85546875" style="7" customWidth="1"/>
    <col min="14088" max="14336" width="8.85546875" style="7"/>
    <col min="14337" max="14337" width="5.140625" style="7" customWidth="1"/>
    <col min="14338" max="14338" width="52.7109375" style="7" customWidth="1"/>
    <col min="14339" max="14340" width="18.7109375" style="7" customWidth="1"/>
    <col min="14341" max="14342" width="17.5703125" style="7" customWidth="1"/>
    <col min="14343" max="14343" width="16.85546875" style="7" customWidth="1"/>
    <col min="14344" max="14592" width="8.85546875" style="7"/>
    <col min="14593" max="14593" width="5.140625" style="7" customWidth="1"/>
    <col min="14594" max="14594" width="52.7109375" style="7" customWidth="1"/>
    <col min="14595" max="14596" width="18.7109375" style="7" customWidth="1"/>
    <col min="14597" max="14598" width="17.5703125" style="7" customWidth="1"/>
    <col min="14599" max="14599" width="16.85546875" style="7" customWidth="1"/>
    <col min="14600" max="14848" width="8.85546875" style="7"/>
    <col min="14849" max="14849" width="5.140625" style="7" customWidth="1"/>
    <col min="14850" max="14850" width="52.7109375" style="7" customWidth="1"/>
    <col min="14851" max="14852" width="18.7109375" style="7" customWidth="1"/>
    <col min="14853" max="14854" width="17.5703125" style="7" customWidth="1"/>
    <col min="14855" max="14855" width="16.85546875" style="7" customWidth="1"/>
    <col min="14856" max="15104" width="8.85546875" style="7"/>
    <col min="15105" max="15105" width="5.140625" style="7" customWidth="1"/>
    <col min="15106" max="15106" width="52.7109375" style="7" customWidth="1"/>
    <col min="15107" max="15108" width="18.7109375" style="7" customWidth="1"/>
    <col min="15109" max="15110" width="17.5703125" style="7" customWidth="1"/>
    <col min="15111" max="15111" width="16.85546875" style="7" customWidth="1"/>
    <col min="15112" max="15360" width="8.85546875" style="7"/>
    <col min="15361" max="15361" width="5.140625" style="7" customWidth="1"/>
    <col min="15362" max="15362" width="52.7109375" style="7" customWidth="1"/>
    <col min="15363" max="15364" width="18.7109375" style="7" customWidth="1"/>
    <col min="15365" max="15366" width="17.5703125" style="7" customWidth="1"/>
    <col min="15367" max="15367" width="16.85546875" style="7" customWidth="1"/>
    <col min="15368" max="15616" width="8.85546875" style="7"/>
    <col min="15617" max="15617" width="5.140625" style="7" customWidth="1"/>
    <col min="15618" max="15618" width="52.7109375" style="7" customWidth="1"/>
    <col min="15619" max="15620" width="18.7109375" style="7" customWidth="1"/>
    <col min="15621" max="15622" width="17.5703125" style="7" customWidth="1"/>
    <col min="15623" max="15623" width="16.85546875" style="7" customWidth="1"/>
    <col min="15624" max="15872" width="8.85546875" style="7"/>
    <col min="15873" max="15873" width="5.140625" style="7" customWidth="1"/>
    <col min="15874" max="15874" width="52.7109375" style="7" customWidth="1"/>
    <col min="15875" max="15876" width="18.7109375" style="7" customWidth="1"/>
    <col min="15877" max="15878" width="17.5703125" style="7" customWidth="1"/>
    <col min="15879" max="15879" width="16.85546875" style="7" customWidth="1"/>
    <col min="15880" max="16128" width="8.85546875" style="7"/>
    <col min="16129" max="16129" width="5.140625" style="7" customWidth="1"/>
    <col min="16130" max="16130" width="52.7109375" style="7" customWidth="1"/>
    <col min="16131" max="16132" width="18.7109375" style="7" customWidth="1"/>
    <col min="16133" max="16134" width="17.5703125" style="7" customWidth="1"/>
    <col min="16135" max="16135" width="16.85546875" style="7" customWidth="1"/>
    <col min="16136" max="16384" width="8.85546875" style="7"/>
  </cols>
  <sheetData>
    <row r="1" spans="1:10" x14ac:dyDescent="0.2">
      <c r="G1" s="64" t="s">
        <v>33</v>
      </c>
    </row>
    <row r="2" spans="1:10" x14ac:dyDescent="0.2">
      <c r="G2" s="64" t="s">
        <v>22</v>
      </c>
    </row>
    <row r="3" spans="1:10" x14ac:dyDescent="0.2">
      <c r="G3" s="64" t="s">
        <v>23</v>
      </c>
    </row>
    <row r="4" spans="1:10" x14ac:dyDescent="0.2">
      <c r="G4" s="64" t="s">
        <v>117</v>
      </c>
    </row>
    <row r="5" spans="1:10" x14ac:dyDescent="0.2">
      <c r="G5" s="22"/>
    </row>
    <row r="6" spans="1:10" x14ac:dyDescent="0.2">
      <c r="A6" s="102" t="s">
        <v>60</v>
      </c>
      <c r="B6" s="102"/>
      <c r="C6" s="102"/>
      <c r="D6" s="102"/>
      <c r="E6" s="102"/>
      <c r="F6" s="102"/>
      <c r="G6" s="102"/>
    </row>
    <row r="8" spans="1:10" s="12" customFormat="1" ht="13.15" customHeight="1" x14ac:dyDescent="0.25">
      <c r="A8" s="84" t="s">
        <v>5</v>
      </c>
      <c r="B8" s="74" t="s">
        <v>0</v>
      </c>
      <c r="C8" s="89" t="s">
        <v>1</v>
      </c>
      <c r="D8" s="89" t="s">
        <v>37</v>
      </c>
      <c r="E8" s="74" t="s">
        <v>3</v>
      </c>
      <c r="F8" s="74"/>
      <c r="G8" s="74"/>
    </row>
    <row r="9" spans="1:10" s="12" customFormat="1" ht="63.75" x14ac:dyDescent="0.25">
      <c r="A9" s="85"/>
      <c r="B9" s="74"/>
      <c r="C9" s="103"/>
      <c r="D9" s="103"/>
      <c r="E9" s="65" t="s">
        <v>108</v>
      </c>
      <c r="F9" s="65" t="s">
        <v>109</v>
      </c>
      <c r="G9" s="65" t="s">
        <v>106</v>
      </c>
    </row>
    <row r="10" spans="1:10" s="12" customFormat="1" ht="13.15" customHeight="1" x14ac:dyDescent="0.25">
      <c r="A10" s="104" t="s">
        <v>61</v>
      </c>
      <c r="B10" s="104"/>
      <c r="C10" s="104"/>
      <c r="D10" s="104"/>
      <c r="E10" s="104"/>
      <c r="F10" s="104"/>
      <c r="G10" s="104"/>
    </row>
    <row r="11" spans="1:10" s="8" customFormat="1" x14ac:dyDescent="0.2">
      <c r="A11" s="13">
        <v>1</v>
      </c>
      <c r="B11" s="15" t="s">
        <v>38</v>
      </c>
      <c r="C11" s="65">
        <v>15</v>
      </c>
      <c r="D11" s="65">
        <v>1</v>
      </c>
      <c r="E11" s="9">
        <f>C11*14*91.8</f>
        <v>19278</v>
      </c>
      <c r="F11" s="9">
        <f>C11*30*14</f>
        <v>6300</v>
      </c>
      <c r="G11" s="9">
        <f>E11+F11</f>
        <v>25578</v>
      </c>
    </row>
    <row r="12" spans="1:10" s="8" customFormat="1" x14ac:dyDescent="0.2">
      <c r="A12" s="13">
        <v>2</v>
      </c>
      <c r="B12" s="15" t="s">
        <v>88</v>
      </c>
      <c r="C12" s="65">
        <v>15</v>
      </c>
      <c r="D12" s="65">
        <v>1</v>
      </c>
      <c r="E12" s="9">
        <f>C12*14*91.8</f>
        <v>19278</v>
      </c>
      <c r="F12" s="9">
        <f>C12*30*14</f>
        <v>6300</v>
      </c>
      <c r="G12" s="9">
        <f>E12+F12</f>
        <v>25578</v>
      </c>
    </row>
    <row r="13" spans="1:10" s="8" customFormat="1" x14ac:dyDescent="0.2">
      <c r="A13" s="13"/>
      <c r="B13" s="15"/>
      <c r="C13" s="16"/>
      <c r="D13" s="16"/>
      <c r="E13" s="10"/>
      <c r="F13" s="10"/>
      <c r="G13" s="10"/>
    </row>
    <row r="14" spans="1:10" x14ac:dyDescent="0.2">
      <c r="A14" s="33"/>
      <c r="B14" s="34" t="s">
        <v>4</v>
      </c>
      <c r="C14" s="35">
        <f>C11+C12</f>
        <v>30</v>
      </c>
      <c r="D14" s="35">
        <f>D11+D12</f>
        <v>2</v>
      </c>
      <c r="E14" s="41">
        <f>E11+E12</f>
        <v>38556</v>
      </c>
      <c r="F14" s="41">
        <f t="shared" ref="F14:G14" si="0">F11+F12</f>
        <v>12600</v>
      </c>
      <c r="G14" s="41">
        <f t="shared" si="0"/>
        <v>51156</v>
      </c>
    </row>
    <row r="16" spans="1:10" s="45" customFormat="1" ht="15" x14ac:dyDescent="0.25">
      <c r="A16" s="8" t="s">
        <v>25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s="45" customFormat="1" ht="15" x14ac:dyDescent="0.25">
      <c r="A17" s="8" t="s">
        <v>89</v>
      </c>
      <c r="B17" s="63"/>
      <c r="C17" s="8"/>
      <c r="D17" s="8"/>
      <c r="E17" s="8"/>
      <c r="F17" s="8"/>
      <c r="G17" s="8"/>
      <c r="H17" s="8"/>
      <c r="I17" s="8"/>
      <c r="J17" s="8"/>
    </row>
    <row r="18" spans="1:10" s="45" customFormat="1" ht="28.15" customHeight="1" x14ac:dyDescent="0.25">
      <c r="A18" s="87" t="s">
        <v>90</v>
      </c>
      <c r="B18" s="87"/>
      <c r="C18" s="87"/>
      <c r="D18" s="87"/>
      <c r="E18" s="87"/>
      <c r="F18" s="87"/>
      <c r="G18" s="87"/>
      <c r="H18" s="8"/>
      <c r="I18" s="8"/>
      <c r="J18" s="8"/>
    </row>
    <row r="19" spans="1:10" s="45" customFormat="1" ht="15" x14ac:dyDescent="0.25">
      <c r="A19" s="8" t="s">
        <v>85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s="45" customFormat="1" ht="15" x14ac:dyDescent="0.25">
      <c r="A20" s="8" t="s">
        <v>26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s="45" customFormat="1" ht="15" x14ac:dyDescent="0.25">
      <c r="A21" s="8" t="s">
        <v>34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s="45" customFormat="1" ht="15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</sheetData>
  <mergeCells count="8">
    <mergeCell ref="A6:G6"/>
    <mergeCell ref="A18:G18"/>
    <mergeCell ref="A10:G10"/>
    <mergeCell ref="A8:A9"/>
    <mergeCell ref="B8:B9"/>
    <mergeCell ref="C8:C9"/>
    <mergeCell ref="D8:D9"/>
    <mergeCell ref="E8:G8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tabSelected="1" zoomScaleNormal="100" workbookViewId="0">
      <selection sqref="A1:H25"/>
    </sheetView>
  </sheetViews>
  <sheetFormatPr defaultRowHeight="12.75" x14ac:dyDescent="0.2"/>
  <cols>
    <col min="1" max="1" width="5.140625" style="7" customWidth="1"/>
    <col min="2" max="2" width="38.85546875" style="7" customWidth="1"/>
    <col min="3" max="4" width="15.28515625" style="7" customWidth="1"/>
    <col min="5" max="5" width="18.7109375" style="7" customWidth="1"/>
    <col min="6" max="7" width="17.5703125" style="7" customWidth="1"/>
    <col min="8" max="256" width="8.85546875" style="7"/>
    <col min="257" max="257" width="5.140625" style="7" customWidth="1"/>
    <col min="258" max="258" width="52.7109375" style="7" customWidth="1"/>
    <col min="259" max="260" width="18.7109375" style="7" customWidth="1"/>
    <col min="261" max="262" width="17.5703125" style="7" customWidth="1"/>
    <col min="263" max="263" width="16.85546875" style="7" customWidth="1"/>
    <col min="264" max="512" width="8.85546875" style="7"/>
    <col min="513" max="513" width="5.140625" style="7" customWidth="1"/>
    <col min="514" max="514" width="52.7109375" style="7" customWidth="1"/>
    <col min="515" max="516" width="18.7109375" style="7" customWidth="1"/>
    <col min="517" max="518" width="17.5703125" style="7" customWidth="1"/>
    <col min="519" max="519" width="16.85546875" style="7" customWidth="1"/>
    <col min="520" max="768" width="8.85546875" style="7"/>
    <col min="769" max="769" width="5.140625" style="7" customWidth="1"/>
    <col min="770" max="770" width="52.7109375" style="7" customWidth="1"/>
    <col min="771" max="772" width="18.7109375" style="7" customWidth="1"/>
    <col min="773" max="774" width="17.5703125" style="7" customWidth="1"/>
    <col min="775" max="775" width="16.85546875" style="7" customWidth="1"/>
    <col min="776" max="1024" width="8.85546875" style="7"/>
    <col min="1025" max="1025" width="5.140625" style="7" customWidth="1"/>
    <col min="1026" max="1026" width="52.7109375" style="7" customWidth="1"/>
    <col min="1027" max="1028" width="18.7109375" style="7" customWidth="1"/>
    <col min="1029" max="1030" width="17.5703125" style="7" customWidth="1"/>
    <col min="1031" max="1031" width="16.85546875" style="7" customWidth="1"/>
    <col min="1032" max="1280" width="8.85546875" style="7"/>
    <col min="1281" max="1281" width="5.140625" style="7" customWidth="1"/>
    <col min="1282" max="1282" width="52.7109375" style="7" customWidth="1"/>
    <col min="1283" max="1284" width="18.7109375" style="7" customWidth="1"/>
    <col min="1285" max="1286" width="17.5703125" style="7" customWidth="1"/>
    <col min="1287" max="1287" width="16.85546875" style="7" customWidth="1"/>
    <col min="1288" max="1536" width="8.85546875" style="7"/>
    <col min="1537" max="1537" width="5.140625" style="7" customWidth="1"/>
    <col min="1538" max="1538" width="52.7109375" style="7" customWidth="1"/>
    <col min="1539" max="1540" width="18.7109375" style="7" customWidth="1"/>
    <col min="1541" max="1542" width="17.5703125" style="7" customWidth="1"/>
    <col min="1543" max="1543" width="16.85546875" style="7" customWidth="1"/>
    <col min="1544" max="1792" width="8.85546875" style="7"/>
    <col min="1793" max="1793" width="5.140625" style="7" customWidth="1"/>
    <col min="1794" max="1794" width="52.7109375" style="7" customWidth="1"/>
    <col min="1795" max="1796" width="18.7109375" style="7" customWidth="1"/>
    <col min="1797" max="1798" width="17.5703125" style="7" customWidth="1"/>
    <col min="1799" max="1799" width="16.85546875" style="7" customWidth="1"/>
    <col min="1800" max="2048" width="8.85546875" style="7"/>
    <col min="2049" max="2049" width="5.140625" style="7" customWidth="1"/>
    <col min="2050" max="2050" width="52.7109375" style="7" customWidth="1"/>
    <col min="2051" max="2052" width="18.7109375" style="7" customWidth="1"/>
    <col min="2053" max="2054" width="17.5703125" style="7" customWidth="1"/>
    <col min="2055" max="2055" width="16.85546875" style="7" customWidth="1"/>
    <col min="2056" max="2304" width="8.85546875" style="7"/>
    <col min="2305" max="2305" width="5.140625" style="7" customWidth="1"/>
    <col min="2306" max="2306" width="52.7109375" style="7" customWidth="1"/>
    <col min="2307" max="2308" width="18.7109375" style="7" customWidth="1"/>
    <col min="2309" max="2310" width="17.5703125" style="7" customWidth="1"/>
    <col min="2311" max="2311" width="16.85546875" style="7" customWidth="1"/>
    <col min="2312" max="2560" width="8.85546875" style="7"/>
    <col min="2561" max="2561" width="5.140625" style="7" customWidth="1"/>
    <col min="2562" max="2562" width="52.7109375" style="7" customWidth="1"/>
    <col min="2563" max="2564" width="18.7109375" style="7" customWidth="1"/>
    <col min="2565" max="2566" width="17.5703125" style="7" customWidth="1"/>
    <col min="2567" max="2567" width="16.85546875" style="7" customWidth="1"/>
    <col min="2568" max="2816" width="8.85546875" style="7"/>
    <col min="2817" max="2817" width="5.140625" style="7" customWidth="1"/>
    <col min="2818" max="2818" width="52.7109375" style="7" customWidth="1"/>
    <col min="2819" max="2820" width="18.7109375" style="7" customWidth="1"/>
    <col min="2821" max="2822" width="17.5703125" style="7" customWidth="1"/>
    <col min="2823" max="2823" width="16.85546875" style="7" customWidth="1"/>
    <col min="2824" max="3072" width="8.85546875" style="7"/>
    <col min="3073" max="3073" width="5.140625" style="7" customWidth="1"/>
    <col min="3074" max="3074" width="52.7109375" style="7" customWidth="1"/>
    <col min="3075" max="3076" width="18.7109375" style="7" customWidth="1"/>
    <col min="3077" max="3078" width="17.5703125" style="7" customWidth="1"/>
    <col min="3079" max="3079" width="16.85546875" style="7" customWidth="1"/>
    <col min="3080" max="3328" width="8.85546875" style="7"/>
    <col min="3329" max="3329" width="5.140625" style="7" customWidth="1"/>
    <col min="3330" max="3330" width="52.7109375" style="7" customWidth="1"/>
    <col min="3331" max="3332" width="18.7109375" style="7" customWidth="1"/>
    <col min="3333" max="3334" width="17.5703125" style="7" customWidth="1"/>
    <col min="3335" max="3335" width="16.85546875" style="7" customWidth="1"/>
    <col min="3336" max="3584" width="8.85546875" style="7"/>
    <col min="3585" max="3585" width="5.140625" style="7" customWidth="1"/>
    <col min="3586" max="3586" width="52.7109375" style="7" customWidth="1"/>
    <col min="3587" max="3588" width="18.7109375" style="7" customWidth="1"/>
    <col min="3589" max="3590" width="17.5703125" style="7" customWidth="1"/>
    <col min="3591" max="3591" width="16.85546875" style="7" customWidth="1"/>
    <col min="3592" max="3840" width="8.85546875" style="7"/>
    <col min="3841" max="3841" width="5.140625" style="7" customWidth="1"/>
    <col min="3842" max="3842" width="52.7109375" style="7" customWidth="1"/>
    <col min="3843" max="3844" width="18.7109375" style="7" customWidth="1"/>
    <col min="3845" max="3846" width="17.5703125" style="7" customWidth="1"/>
    <col min="3847" max="3847" width="16.85546875" style="7" customWidth="1"/>
    <col min="3848" max="4096" width="8.85546875" style="7"/>
    <col min="4097" max="4097" width="5.140625" style="7" customWidth="1"/>
    <col min="4098" max="4098" width="52.7109375" style="7" customWidth="1"/>
    <col min="4099" max="4100" width="18.7109375" style="7" customWidth="1"/>
    <col min="4101" max="4102" width="17.5703125" style="7" customWidth="1"/>
    <col min="4103" max="4103" width="16.85546875" style="7" customWidth="1"/>
    <col min="4104" max="4352" width="8.85546875" style="7"/>
    <col min="4353" max="4353" width="5.140625" style="7" customWidth="1"/>
    <col min="4354" max="4354" width="52.7109375" style="7" customWidth="1"/>
    <col min="4355" max="4356" width="18.7109375" style="7" customWidth="1"/>
    <col min="4357" max="4358" width="17.5703125" style="7" customWidth="1"/>
    <col min="4359" max="4359" width="16.85546875" style="7" customWidth="1"/>
    <col min="4360" max="4608" width="8.85546875" style="7"/>
    <col min="4609" max="4609" width="5.140625" style="7" customWidth="1"/>
    <col min="4610" max="4610" width="52.7109375" style="7" customWidth="1"/>
    <col min="4611" max="4612" width="18.7109375" style="7" customWidth="1"/>
    <col min="4613" max="4614" width="17.5703125" style="7" customWidth="1"/>
    <col min="4615" max="4615" width="16.85546875" style="7" customWidth="1"/>
    <col min="4616" max="4864" width="8.85546875" style="7"/>
    <col min="4865" max="4865" width="5.140625" style="7" customWidth="1"/>
    <col min="4866" max="4866" width="52.7109375" style="7" customWidth="1"/>
    <col min="4867" max="4868" width="18.7109375" style="7" customWidth="1"/>
    <col min="4869" max="4870" width="17.5703125" style="7" customWidth="1"/>
    <col min="4871" max="4871" width="16.85546875" style="7" customWidth="1"/>
    <col min="4872" max="5120" width="8.85546875" style="7"/>
    <col min="5121" max="5121" width="5.140625" style="7" customWidth="1"/>
    <col min="5122" max="5122" width="52.7109375" style="7" customWidth="1"/>
    <col min="5123" max="5124" width="18.7109375" style="7" customWidth="1"/>
    <col min="5125" max="5126" width="17.5703125" style="7" customWidth="1"/>
    <col min="5127" max="5127" width="16.85546875" style="7" customWidth="1"/>
    <col min="5128" max="5376" width="8.85546875" style="7"/>
    <col min="5377" max="5377" width="5.140625" style="7" customWidth="1"/>
    <col min="5378" max="5378" width="52.7109375" style="7" customWidth="1"/>
    <col min="5379" max="5380" width="18.7109375" style="7" customWidth="1"/>
    <col min="5381" max="5382" width="17.5703125" style="7" customWidth="1"/>
    <col min="5383" max="5383" width="16.85546875" style="7" customWidth="1"/>
    <col min="5384" max="5632" width="8.85546875" style="7"/>
    <col min="5633" max="5633" width="5.140625" style="7" customWidth="1"/>
    <col min="5634" max="5634" width="52.7109375" style="7" customWidth="1"/>
    <col min="5635" max="5636" width="18.7109375" style="7" customWidth="1"/>
    <col min="5637" max="5638" width="17.5703125" style="7" customWidth="1"/>
    <col min="5639" max="5639" width="16.85546875" style="7" customWidth="1"/>
    <col min="5640" max="5888" width="8.85546875" style="7"/>
    <col min="5889" max="5889" width="5.140625" style="7" customWidth="1"/>
    <col min="5890" max="5890" width="52.7109375" style="7" customWidth="1"/>
    <col min="5891" max="5892" width="18.7109375" style="7" customWidth="1"/>
    <col min="5893" max="5894" width="17.5703125" style="7" customWidth="1"/>
    <col min="5895" max="5895" width="16.85546875" style="7" customWidth="1"/>
    <col min="5896" max="6144" width="8.85546875" style="7"/>
    <col min="6145" max="6145" width="5.140625" style="7" customWidth="1"/>
    <col min="6146" max="6146" width="52.7109375" style="7" customWidth="1"/>
    <col min="6147" max="6148" width="18.7109375" style="7" customWidth="1"/>
    <col min="6149" max="6150" width="17.5703125" style="7" customWidth="1"/>
    <col min="6151" max="6151" width="16.85546875" style="7" customWidth="1"/>
    <col min="6152" max="6400" width="8.85546875" style="7"/>
    <col min="6401" max="6401" width="5.140625" style="7" customWidth="1"/>
    <col min="6402" max="6402" width="52.7109375" style="7" customWidth="1"/>
    <col min="6403" max="6404" width="18.7109375" style="7" customWidth="1"/>
    <col min="6405" max="6406" width="17.5703125" style="7" customWidth="1"/>
    <col min="6407" max="6407" width="16.85546875" style="7" customWidth="1"/>
    <col min="6408" max="6656" width="8.85546875" style="7"/>
    <col min="6657" max="6657" width="5.140625" style="7" customWidth="1"/>
    <col min="6658" max="6658" width="52.7109375" style="7" customWidth="1"/>
    <col min="6659" max="6660" width="18.7109375" style="7" customWidth="1"/>
    <col min="6661" max="6662" width="17.5703125" style="7" customWidth="1"/>
    <col min="6663" max="6663" width="16.85546875" style="7" customWidth="1"/>
    <col min="6664" max="6912" width="8.85546875" style="7"/>
    <col min="6913" max="6913" width="5.140625" style="7" customWidth="1"/>
    <col min="6914" max="6914" width="52.7109375" style="7" customWidth="1"/>
    <col min="6915" max="6916" width="18.7109375" style="7" customWidth="1"/>
    <col min="6917" max="6918" width="17.5703125" style="7" customWidth="1"/>
    <col min="6919" max="6919" width="16.85546875" style="7" customWidth="1"/>
    <col min="6920" max="7168" width="8.85546875" style="7"/>
    <col min="7169" max="7169" width="5.140625" style="7" customWidth="1"/>
    <col min="7170" max="7170" width="52.7109375" style="7" customWidth="1"/>
    <col min="7171" max="7172" width="18.7109375" style="7" customWidth="1"/>
    <col min="7173" max="7174" width="17.5703125" style="7" customWidth="1"/>
    <col min="7175" max="7175" width="16.85546875" style="7" customWidth="1"/>
    <col min="7176" max="7424" width="8.85546875" style="7"/>
    <col min="7425" max="7425" width="5.140625" style="7" customWidth="1"/>
    <col min="7426" max="7426" width="52.7109375" style="7" customWidth="1"/>
    <col min="7427" max="7428" width="18.7109375" style="7" customWidth="1"/>
    <col min="7429" max="7430" width="17.5703125" style="7" customWidth="1"/>
    <col min="7431" max="7431" width="16.85546875" style="7" customWidth="1"/>
    <col min="7432" max="7680" width="8.85546875" style="7"/>
    <col min="7681" max="7681" width="5.140625" style="7" customWidth="1"/>
    <col min="7682" max="7682" width="52.7109375" style="7" customWidth="1"/>
    <col min="7683" max="7684" width="18.7109375" style="7" customWidth="1"/>
    <col min="7685" max="7686" width="17.5703125" style="7" customWidth="1"/>
    <col min="7687" max="7687" width="16.85546875" style="7" customWidth="1"/>
    <col min="7688" max="7936" width="8.85546875" style="7"/>
    <col min="7937" max="7937" width="5.140625" style="7" customWidth="1"/>
    <col min="7938" max="7938" width="52.7109375" style="7" customWidth="1"/>
    <col min="7939" max="7940" width="18.7109375" style="7" customWidth="1"/>
    <col min="7941" max="7942" width="17.5703125" style="7" customWidth="1"/>
    <col min="7943" max="7943" width="16.85546875" style="7" customWidth="1"/>
    <col min="7944" max="8192" width="8.85546875" style="7"/>
    <col min="8193" max="8193" width="5.140625" style="7" customWidth="1"/>
    <col min="8194" max="8194" width="52.7109375" style="7" customWidth="1"/>
    <col min="8195" max="8196" width="18.7109375" style="7" customWidth="1"/>
    <col min="8197" max="8198" width="17.5703125" style="7" customWidth="1"/>
    <col min="8199" max="8199" width="16.85546875" style="7" customWidth="1"/>
    <col min="8200" max="8448" width="8.85546875" style="7"/>
    <col min="8449" max="8449" width="5.140625" style="7" customWidth="1"/>
    <col min="8450" max="8450" width="52.7109375" style="7" customWidth="1"/>
    <col min="8451" max="8452" width="18.7109375" style="7" customWidth="1"/>
    <col min="8453" max="8454" width="17.5703125" style="7" customWidth="1"/>
    <col min="8455" max="8455" width="16.85546875" style="7" customWidth="1"/>
    <col min="8456" max="8704" width="8.85546875" style="7"/>
    <col min="8705" max="8705" width="5.140625" style="7" customWidth="1"/>
    <col min="8706" max="8706" width="52.7109375" style="7" customWidth="1"/>
    <col min="8707" max="8708" width="18.7109375" style="7" customWidth="1"/>
    <col min="8709" max="8710" width="17.5703125" style="7" customWidth="1"/>
    <col min="8711" max="8711" width="16.85546875" style="7" customWidth="1"/>
    <col min="8712" max="8960" width="8.85546875" style="7"/>
    <col min="8961" max="8961" width="5.140625" style="7" customWidth="1"/>
    <col min="8962" max="8962" width="52.7109375" style="7" customWidth="1"/>
    <col min="8963" max="8964" width="18.7109375" style="7" customWidth="1"/>
    <col min="8965" max="8966" width="17.5703125" style="7" customWidth="1"/>
    <col min="8967" max="8967" width="16.85546875" style="7" customWidth="1"/>
    <col min="8968" max="9216" width="8.85546875" style="7"/>
    <col min="9217" max="9217" width="5.140625" style="7" customWidth="1"/>
    <col min="9218" max="9218" width="52.7109375" style="7" customWidth="1"/>
    <col min="9219" max="9220" width="18.7109375" style="7" customWidth="1"/>
    <col min="9221" max="9222" width="17.5703125" style="7" customWidth="1"/>
    <col min="9223" max="9223" width="16.85546875" style="7" customWidth="1"/>
    <col min="9224" max="9472" width="8.85546875" style="7"/>
    <col min="9473" max="9473" width="5.140625" style="7" customWidth="1"/>
    <col min="9474" max="9474" width="52.7109375" style="7" customWidth="1"/>
    <col min="9475" max="9476" width="18.7109375" style="7" customWidth="1"/>
    <col min="9477" max="9478" width="17.5703125" style="7" customWidth="1"/>
    <col min="9479" max="9479" width="16.85546875" style="7" customWidth="1"/>
    <col min="9480" max="9728" width="8.85546875" style="7"/>
    <col min="9729" max="9729" width="5.140625" style="7" customWidth="1"/>
    <col min="9730" max="9730" width="52.7109375" style="7" customWidth="1"/>
    <col min="9731" max="9732" width="18.7109375" style="7" customWidth="1"/>
    <col min="9733" max="9734" width="17.5703125" style="7" customWidth="1"/>
    <col min="9735" max="9735" width="16.85546875" style="7" customWidth="1"/>
    <col min="9736" max="9984" width="8.85546875" style="7"/>
    <col min="9985" max="9985" width="5.140625" style="7" customWidth="1"/>
    <col min="9986" max="9986" width="52.7109375" style="7" customWidth="1"/>
    <col min="9987" max="9988" width="18.7109375" style="7" customWidth="1"/>
    <col min="9989" max="9990" width="17.5703125" style="7" customWidth="1"/>
    <col min="9991" max="9991" width="16.85546875" style="7" customWidth="1"/>
    <col min="9992" max="10240" width="8.85546875" style="7"/>
    <col min="10241" max="10241" width="5.140625" style="7" customWidth="1"/>
    <col min="10242" max="10242" width="52.7109375" style="7" customWidth="1"/>
    <col min="10243" max="10244" width="18.7109375" style="7" customWidth="1"/>
    <col min="10245" max="10246" width="17.5703125" style="7" customWidth="1"/>
    <col min="10247" max="10247" width="16.85546875" style="7" customWidth="1"/>
    <col min="10248" max="10496" width="8.85546875" style="7"/>
    <col min="10497" max="10497" width="5.140625" style="7" customWidth="1"/>
    <col min="10498" max="10498" width="52.7109375" style="7" customWidth="1"/>
    <col min="10499" max="10500" width="18.7109375" style="7" customWidth="1"/>
    <col min="10501" max="10502" width="17.5703125" style="7" customWidth="1"/>
    <col min="10503" max="10503" width="16.85546875" style="7" customWidth="1"/>
    <col min="10504" max="10752" width="8.85546875" style="7"/>
    <col min="10753" max="10753" width="5.140625" style="7" customWidth="1"/>
    <col min="10754" max="10754" width="52.7109375" style="7" customWidth="1"/>
    <col min="10755" max="10756" width="18.7109375" style="7" customWidth="1"/>
    <col min="10757" max="10758" width="17.5703125" style="7" customWidth="1"/>
    <col min="10759" max="10759" width="16.85546875" style="7" customWidth="1"/>
    <col min="10760" max="11008" width="8.85546875" style="7"/>
    <col min="11009" max="11009" width="5.140625" style="7" customWidth="1"/>
    <col min="11010" max="11010" width="52.7109375" style="7" customWidth="1"/>
    <col min="11011" max="11012" width="18.7109375" style="7" customWidth="1"/>
    <col min="11013" max="11014" width="17.5703125" style="7" customWidth="1"/>
    <col min="11015" max="11015" width="16.85546875" style="7" customWidth="1"/>
    <col min="11016" max="11264" width="8.85546875" style="7"/>
    <col min="11265" max="11265" width="5.140625" style="7" customWidth="1"/>
    <col min="11266" max="11266" width="52.7109375" style="7" customWidth="1"/>
    <col min="11267" max="11268" width="18.7109375" style="7" customWidth="1"/>
    <col min="11269" max="11270" width="17.5703125" style="7" customWidth="1"/>
    <col min="11271" max="11271" width="16.85546875" style="7" customWidth="1"/>
    <col min="11272" max="11520" width="8.85546875" style="7"/>
    <col min="11521" max="11521" width="5.140625" style="7" customWidth="1"/>
    <col min="11522" max="11522" width="52.7109375" style="7" customWidth="1"/>
    <col min="11523" max="11524" width="18.7109375" style="7" customWidth="1"/>
    <col min="11525" max="11526" width="17.5703125" style="7" customWidth="1"/>
    <col min="11527" max="11527" width="16.85546875" style="7" customWidth="1"/>
    <col min="11528" max="11776" width="8.85546875" style="7"/>
    <col min="11777" max="11777" width="5.140625" style="7" customWidth="1"/>
    <col min="11778" max="11778" width="52.7109375" style="7" customWidth="1"/>
    <col min="11779" max="11780" width="18.7109375" style="7" customWidth="1"/>
    <col min="11781" max="11782" width="17.5703125" style="7" customWidth="1"/>
    <col min="11783" max="11783" width="16.85546875" style="7" customWidth="1"/>
    <col min="11784" max="12032" width="8.85546875" style="7"/>
    <col min="12033" max="12033" width="5.140625" style="7" customWidth="1"/>
    <col min="12034" max="12034" width="52.7109375" style="7" customWidth="1"/>
    <col min="12035" max="12036" width="18.7109375" style="7" customWidth="1"/>
    <col min="12037" max="12038" width="17.5703125" style="7" customWidth="1"/>
    <col min="12039" max="12039" width="16.85546875" style="7" customWidth="1"/>
    <col min="12040" max="12288" width="8.85546875" style="7"/>
    <col min="12289" max="12289" width="5.140625" style="7" customWidth="1"/>
    <col min="12290" max="12290" width="52.7109375" style="7" customWidth="1"/>
    <col min="12291" max="12292" width="18.7109375" style="7" customWidth="1"/>
    <col min="12293" max="12294" width="17.5703125" style="7" customWidth="1"/>
    <col min="12295" max="12295" width="16.85546875" style="7" customWidth="1"/>
    <col min="12296" max="12544" width="8.85546875" style="7"/>
    <col min="12545" max="12545" width="5.140625" style="7" customWidth="1"/>
    <col min="12546" max="12546" width="52.7109375" style="7" customWidth="1"/>
    <col min="12547" max="12548" width="18.7109375" style="7" customWidth="1"/>
    <col min="12549" max="12550" width="17.5703125" style="7" customWidth="1"/>
    <col min="12551" max="12551" width="16.85546875" style="7" customWidth="1"/>
    <col min="12552" max="12800" width="8.85546875" style="7"/>
    <col min="12801" max="12801" width="5.140625" style="7" customWidth="1"/>
    <col min="12802" max="12802" width="52.7109375" style="7" customWidth="1"/>
    <col min="12803" max="12804" width="18.7109375" style="7" customWidth="1"/>
    <col min="12805" max="12806" width="17.5703125" style="7" customWidth="1"/>
    <col min="12807" max="12807" width="16.85546875" style="7" customWidth="1"/>
    <col min="12808" max="13056" width="8.85546875" style="7"/>
    <col min="13057" max="13057" width="5.140625" style="7" customWidth="1"/>
    <col min="13058" max="13058" width="52.7109375" style="7" customWidth="1"/>
    <col min="13059" max="13060" width="18.7109375" style="7" customWidth="1"/>
    <col min="13061" max="13062" width="17.5703125" style="7" customWidth="1"/>
    <col min="13063" max="13063" width="16.85546875" style="7" customWidth="1"/>
    <col min="13064" max="13312" width="8.85546875" style="7"/>
    <col min="13313" max="13313" width="5.140625" style="7" customWidth="1"/>
    <col min="13314" max="13314" width="52.7109375" style="7" customWidth="1"/>
    <col min="13315" max="13316" width="18.7109375" style="7" customWidth="1"/>
    <col min="13317" max="13318" width="17.5703125" style="7" customWidth="1"/>
    <col min="13319" max="13319" width="16.85546875" style="7" customWidth="1"/>
    <col min="13320" max="13568" width="8.85546875" style="7"/>
    <col min="13569" max="13569" width="5.140625" style="7" customWidth="1"/>
    <col min="13570" max="13570" width="52.7109375" style="7" customWidth="1"/>
    <col min="13571" max="13572" width="18.7109375" style="7" customWidth="1"/>
    <col min="13573" max="13574" width="17.5703125" style="7" customWidth="1"/>
    <col min="13575" max="13575" width="16.85546875" style="7" customWidth="1"/>
    <col min="13576" max="13824" width="8.85546875" style="7"/>
    <col min="13825" max="13825" width="5.140625" style="7" customWidth="1"/>
    <col min="13826" max="13826" width="52.7109375" style="7" customWidth="1"/>
    <col min="13827" max="13828" width="18.7109375" style="7" customWidth="1"/>
    <col min="13829" max="13830" width="17.5703125" style="7" customWidth="1"/>
    <col min="13831" max="13831" width="16.85546875" style="7" customWidth="1"/>
    <col min="13832" max="14080" width="8.85546875" style="7"/>
    <col min="14081" max="14081" width="5.140625" style="7" customWidth="1"/>
    <col min="14082" max="14082" width="52.7109375" style="7" customWidth="1"/>
    <col min="14083" max="14084" width="18.7109375" style="7" customWidth="1"/>
    <col min="14085" max="14086" width="17.5703125" style="7" customWidth="1"/>
    <col min="14087" max="14087" width="16.85546875" style="7" customWidth="1"/>
    <col min="14088" max="14336" width="8.85546875" style="7"/>
    <col min="14337" max="14337" width="5.140625" style="7" customWidth="1"/>
    <col min="14338" max="14338" width="52.7109375" style="7" customWidth="1"/>
    <col min="14339" max="14340" width="18.7109375" style="7" customWidth="1"/>
    <col min="14341" max="14342" width="17.5703125" style="7" customWidth="1"/>
    <col min="14343" max="14343" width="16.85546875" style="7" customWidth="1"/>
    <col min="14344" max="14592" width="8.85546875" style="7"/>
    <col min="14593" max="14593" width="5.140625" style="7" customWidth="1"/>
    <col min="14594" max="14594" width="52.7109375" style="7" customWidth="1"/>
    <col min="14595" max="14596" width="18.7109375" style="7" customWidth="1"/>
    <col min="14597" max="14598" width="17.5703125" style="7" customWidth="1"/>
    <col min="14599" max="14599" width="16.85546875" style="7" customWidth="1"/>
    <col min="14600" max="14848" width="8.85546875" style="7"/>
    <col min="14849" max="14849" width="5.140625" style="7" customWidth="1"/>
    <col min="14850" max="14850" width="52.7109375" style="7" customWidth="1"/>
    <col min="14851" max="14852" width="18.7109375" style="7" customWidth="1"/>
    <col min="14853" max="14854" width="17.5703125" style="7" customWidth="1"/>
    <col min="14855" max="14855" width="16.85546875" style="7" customWidth="1"/>
    <col min="14856" max="15104" width="8.85546875" style="7"/>
    <col min="15105" max="15105" width="5.140625" style="7" customWidth="1"/>
    <col min="15106" max="15106" width="52.7109375" style="7" customWidth="1"/>
    <col min="15107" max="15108" width="18.7109375" style="7" customWidth="1"/>
    <col min="15109" max="15110" width="17.5703125" style="7" customWidth="1"/>
    <col min="15111" max="15111" width="16.85546875" style="7" customWidth="1"/>
    <col min="15112" max="15360" width="8.85546875" style="7"/>
    <col min="15361" max="15361" width="5.140625" style="7" customWidth="1"/>
    <col min="15362" max="15362" width="52.7109375" style="7" customWidth="1"/>
    <col min="15363" max="15364" width="18.7109375" style="7" customWidth="1"/>
    <col min="15365" max="15366" width="17.5703125" style="7" customWidth="1"/>
    <col min="15367" max="15367" width="16.85546875" style="7" customWidth="1"/>
    <col min="15368" max="15616" width="8.85546875" style="7"/>
    <col min="15617" max="15617" width="5.140625" style="7" customWidth="1"/>
    <col min="15618" max="15618" width="52.7109375" style="7" customWidth="1"/>
    <col min="15619" max="15620" width="18.7109375" style="7" customWidth="1"/>
    <col min="15621" max="15622" width="17.5703125" style="7" customWidth="1"/>
    <col min="15623" max="15623" width="16.85546875" style="7" customWidth="1"/>
    <col min="15624" max="15872" width="8.85546875" style="7"/>
    <col min="15873" max="15873" width="5.140625" style="7" customWidth="1"/>
    <col min="15874" max="15874" width="52.7109375" style="7" customWidth="1"/>
    <col min="15875" max="15876" width="18.7109375" style="7" customWidth="1"/>
    <col min="15877" max="15878" width="17.5703125" style="7" customWidth="1"/>
    <col min="15879" max="15879" width="16.85546875" style="7" customWidth="1"/>
    <col min="15880" max="16128" width="8.85546875" style="7"/>
    <col min="16129" max="16129" width="5.140625" style="7" customWidth="1"/>
    <col min="16130" max="16130" width="52.7109375" style="7" customWidth="1"/>
    <col min="16131" max="16132" width="18.7109375" style="7" customWidth="1"/>
    <col min="16133" max="16134" width="17.5703125" style="7" customWidth="1"/>
    <col min="16135" max="16135" width="16.85546875" style="7" customWidth="1"/>
    <col min="16136" max="16384" width="8.85546875" style="7"/>
  </cols>
  <sheetData>
    <row r="1" spans="1:10" x14ac:dyDescent="0.2">
      <c r="G1" s="64" t="s">
        <v>28</v>
      </c>
    </row>
    <row r="2" spans="1:10" x14ac:dyDescent="0.2">
      <c r="G2" s="64" t="s">
        <v>22</v>
      </c>
    </row>
    <row r="3" spans="1:10" x14ac:dyDescent="0.2">
      <c r="G3" s="64" t="s">
        <v>23</v>
      </c>
    </row>
    <row r="4" spans="1:10" x14ac:dyDescent="0.2">
      <c r="G4" s="64" t="s">
        <v>117</v>
      </c>
    </row>
    <row r="5" spans="1:10" x14ac:dyDescent="0.2">
      <c r="G5" s="22"/>
    </row>
    <row r="6" spans="1:10" x14ac:dyDescent="0.2">
      <c r="A6" s="102" t="s">
        <v>44</v>
      </c>
      <c r="B6" s="102"/>
      <c r="C6" s="102"/>
      <c r="D6" s="102"/>
      <c r="E6" s="102"/>
      <c r="F6" s="102"/>
      <c r="G6" s="102"/>
    </row>
    <row r="8" spans="1:10" s="3" customFormat="1" ht="13.15" customHeight="1" x14ac:dyDescent="0.25">
      <c r="A8" s="97" t="s">
        <v>5</v>
      </c>
      <c r="B8" s="97" t="s">
        <v>0</v>
      </c>
      <c r="C8" s="97" t="s">
        <v>1</v>
      </c>
      <c r="D8" s="97" t="s">
        <v>37</v>
      </c>
      <c r="E8" s="97" t="s">
        <v>3</v>
      </c>
      <c r="F8" s="97"/>
      <c r="G8" s="97"/>
    </row>
    <row r="9" spans="1:10" s="3" customFormat="1" ht="51" x14ac:dyDescent="0.25">
      <c r="A9" s="97"/>
      <c r="B9" s="97"/>
      <c r="C9" s="97"/>
      <c r="D9" s="97"/>
      <c r="E9" s="65" t="s">
        <v>114</v>
      </c>
      <c r="F9" s="65" t="s">
        <v>107</v>
      </c>
      <c r="G9" s="65" t="s">
        <v>106</v>
      </c>
    </row>
    <row r="10" spans="1:10" s="3" customFormat="1" x14ac:dyDescent="0.25">
      <c r="A10" s="105" t="s">
        <v>59</v>
      </c>
      <c r="B10" s="105"/>
      <c r="C10" s="105"/>
      <c r="D10" s="105"/>
      <c r="E10" s="105"/>
      <c r="F10" s="105"/>
      <c r="G10" s="105"/>
    </row>
    <row r="11" spans="1:10" s="8" customFormat="1" ht="38.25" x14ac:dyDescent="0.2">
      <c r="A11" s="13">
        <v>1</v>
      </c>
      <c r="B11" s="14" t="s">
        <v>42</v>
      </c>
      <c r="C11" s="65">
        <v>15</v>
      </c>
      <c r="D11" s="65">
        <v>1</v>
      </c>
      <c r="E11" s="9">
        <f>C11*91.8*5</f>
        <v>6885</v>
      </c>
      <c r="F11" s="9">
        <f>C11*30*5</f>
        <v>2250</v>
      </c>
      <c r="G11" s="9">
        <f>E11+F11</f>
        <v>9135</v>
      </c>
    </row>
    <row r="12" spans="1:10" x14ac:dyDescent="0.2">
      <c r="A12" s="5"/>
      <c r="B12" s="6"/>
      <c r="C12" s="72"/>
      <c r="D12" s="72"/>
      <c r="E12" s="73"/>
      <c r="F12" s="73"/>
      <c r="G12" s="73"/>
    </row>
    <row r="13" spans="1:10" x14ac:dyDescent="0.2">
      <c r="A13" s="33"/>
      <c r="B13" s="34" t="s">
        <v>4</v>
      </c>
      <c r="C13" s="35">
        <f t="shared" ref="C13:G13" si="0">C11</f>
        <v>15</v>
      </c>
      <c r="D13" s="35">
        <f t="shared" si="0"/>
        <v>1</v>
      </c>
      <c r="E13" s="41">
        <f t="shared" si="0"/>
        <v>6885</v>
      </c>
      <c r="F13" s="41">
        <f t="shared" si="0"/>
        <v>2250</v>
      </c>
      <c r="G13" s="41">
        <f t="shared" si="0"/>
        <v>9135</v>
      </c>
    </row>
    <row r="15" spans="1:10" s="45" customFormat="1" ht="15" x14ac:dyDescent="0.25">
      <c r="A15" s="8" t="s">
        <v>25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s="45" customFormat="1" ht="15" x14ac:dyDescent="0.25">
      <c r="A16" s="8" t="s">
        <v>58</v>
      </c>
      <c r="B16" s="63"/>
      <c r="C16" s="8"/>
      <c r="D16" s="8"/>
      <c r="E16" s="8"/>
      <c r="F16" s="8"/>
      <c r="G16" s="8"/>
      <c r="H16" s="8"/>
      <c r="I16" s="8"/>
      <c r="J16" s="8"/>
    </row>
    <row r="17" spans="1:10" s="45" customFormat="1" ht="28.15" customHeight="1" x14ac:dyDescent="0.25">
      <c r="A17" s="87" t="s">
        <v>91</v>
      </c>
      <c r="B17" s="87"/>
      <c r="C17" s="87"/>
      <c r="D17" s="87"/>
      <c r="E17" s="87"/>
      <c r="F17" s="87"/>
      <c r="G17" s="87"/>
      <c r="H17" s="8"/>
      <c r="I17" s="8"/>
      <c r="J17" s="8"/>
    </row>
    <row r="18" spans="1:10" s="45" customFormat="1" ht="15" x14ac:dyDescent="0.25">
      <c r="A18" s="8" t="s">
        <v>92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 s="45" customFormat="1" ht="15" x14ac:dyDescent="0.25">
      <c r="A19" s="8" t="s">
        <v>26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 s="45" customFormat="1" ht="15" x14ac:dyDescent="0.25">
      <c r="A20" s="8" t="s">
        <v>34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 s="45" customFormat="1" ht="15" x14ac:dyDescent="0.25">
      <c r="A21" s="8" t="s">
        <v>35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 s="8" customFormat="1" x14ac:dyDescent="0.2">
      <c r="A22" s="8" t="s">
        <v>41</v>
      </c>
    </row>
    <row r="23" spans="1:10" s="8" customFormat="1" x14ac:dyDescent="0.2">
      <c r="A23" s="8" t="s">
        <v>43</v>
      </c>
    </row>
  </sheetData>
  <mergeCells count="8">
    <mergeCell ref="A17:G17"/>
    <mergeCell ref="A10:G10"/>
    <mergeCell ref="D8:D9"/>
    <mergeCell ref="A6:G6"/>
    <mergeCell ref="A8:A9"/>
    <mergeCell ref="B8:B9"/>
    <mergeCell ref="C8:C9"/>
    <mergeCell ref="E8:G8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лето</vt:lpstr>
      <vt:lpstr>весна, осень</vt:lpstr>
      <vt:lpstr>твое призвание</vt:lpstr>
      <vt:lpstr>школа мол. актива (дневной)</vt:lpstr>
      <vt:lpstr>слет кадетов (дневной)</vt:lpstr>
      <vt:lpstr>мы-патриоты (дневной)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2020-05-27T07:04:57Z</dcterms:modified>
</cp:coreProperties>
</file>