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6673F822-9632-43B2-B321-96750D719987}" xr6:coauthVersionLast="45" xr6:coauthVersionMax="45" xr10:uidLastSave="{00000000-0000-0000-0000-000000000000}"/>
  <bookViews>
    <workbookView xWindow="11085" yWindow="570" windowWidth="15615" windowHeight="13035" activeTab="1" xr2:uid="{00000000-000D-0000-FFFF-FFFF00000000}"/>
  </bookViews>
  <sheets>
    <sheet name="лето" sheetId="1" r:id="rId1"/>
    <sheet name="весна, осень" sheetId="2" r:id="rId2"/>
    <sheet name="Лист4" sheetId="14" r:id="rId3"/>
  </sheets>
  <definedNames>
    <definedName name="_xlnm.Print_Area" localSheetId="0">лето!$A$1:$Q$61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7" i="2" l="1"/>
  <c r="D31" i="2"/>
  <c r="D37" i="2" s="1"/>
  <c r="C18" i="2"/>
  <c r="D12" i="2"/>
  <c r="D18" i="2" s="1"/>
  <c r="O46" i="1"/>
  <c r="P46" i="1"/>
  <c r="Q46" i="1"/>
  <c r="D46" i="1"/>
  <c r="E46" i="1"/>
  <c r="C40" i="1"/>
  <c r="C46" i="1" s="1"/>
  <c r="D18" i="1"/>
  <c r="E18" i="1"/>
  <c r="C12" i="1"/>
  <c r="C18" i="1" s="1"/>
  <c r="I40" i="1" l="1"/>
  <c r="F40" i="1"/>
  <c r="I36" i="2" l="1"/>
  <c r="H36" i="2"/>
  <c r="F36" i="2"/>
  <c r="E36" i="2"/>
  <c r="G36" i="2" s="1"/>
  <c r="I35" i="2"/>
  <c r="H35" i="2"/>
  <c r="I34" i="2"/>
  <c r="H34" i="2"/>
  <c r="F34" i="2"/>
  <c r="E34" i="2"/>
  <c r="I33" i="2"/>
  <c r="H33" i="2"/>
  <c r="F33" i="2"/>
  <c r="E33" i="2"/>
  <c r="I32" i="2"/>
  <c r="H32" i="2"/>
  <c r="F32" i="2"/>
  <c r="E32" i="2"/>
  <c r="I31" i="2"/>
  <c r="H31" i="2"/>
  <c r="F31" i="2"/>
  <c r="E31" i="2"/>
  <c r="I30" i="2"/>
  <c r="H30" i="2"/>
  <c r="H37" i="2" s="1"/>
  <c r="F30" i="2"/>
  <c r="F37" i="2" s="1"/>
  <c r="E30" i="2"/>
  <c r="I17" i="2"/>
  <c r="H17" i="2"/>
  <c r="J17" i="2" s="1"/>
  <c r="I16" i="2"/>
  <c r="H16" i="2"/>
  <c r="I15" i="2"/>
  <c r="H15" i="2"/>
  <c r="J15" i="2" s="1"/>
  <c r="I14" i="2"/>
  <c r="H14" i="2"/>
  <c r="I13" i="2"/>
  <c r="H13" i="2"/>
  <c r="I12" i="2"/>
  <c r="H12" i="2"/>
  <c r="I11" i="2"/>
  <c r="H11" i="2"/>
  <c r="F17" i="2"/>
  <c r="F12" i="2"/>
  <c r="F13" i="2"/>
  <c r="F14" i="2"/>
  <c r="F15" i="2"/>
  <c r="F11" i="2"/>
  <c r="E17" i="2"/>
  <c r="E12" i="2"/>
  <c r="E13" i="2"/>
  <c r="G13" i="2" s="1"/>
  <c r="E14" i="2"/>
  <c r="E15" i="2"/>
  <c r="E11" i="2"/>
  <c r="P17" i="1"/>
  <c r="P15" i="1"/>
  <c r="P13" i="1"/>
  <c r="P12" i="1"/>
  <c r="O13" i="1"/>
  <c r="O14" i="1"/>
  <c r="O15" i="1"/>
  <c r="O16" i="1"/>
  <c r="O17" i="1"/>
  <c r="O12" i="1"/>
  <c r="Q11" i="1"/>
  <c r="Q18" i="1" s="1"/>
  <c r="L40" i="1"/>
  <c r="J45" i="1"/>
  <c r="I45" i="1"/>
  <c r="G45" i="1"/>
  <c r="F45" i="1"/>
  <c r="I44" i="1"/>
  <c r="F44" i="1"/>
  <c r="J43" i="1"/>
  <c r="I43" i="1"/>
  <c r="G43" i="1"/>
  <c r="F43" i="1"/>
  <c r="I42" i="1"/>
  <c r="F42" i="1"/>
  <c r="L42" i="1" s="1"/>
  <c r="J41" i="1"/>
  <c r="I41" i="1"/>
  <c r="I46" i="1" s="1"/>
  <c r="G41" i="1"/>
  <c r="F41" i="1"/>
  <c r="F46" i="1" s="1"/>
  <c r="J40" i="1"/>
  <c r="J46" i="1" s="1"/>
  <c r="G40" i="1"/>
  <c r="K39" i="1"/>
  <c r="K46" i="1" s="1"/>
  <c r="H39" i="1"/>
  <c r="H46" i="1" s="1"/>
  <c r="J17" i="1"/>
  <c r="J15" i="1"/>
  <c r="J13" i="1"/>
  <c r="J12" i="1"/>
  <c r="G17" i="1"/>
  <c r="M17" i="1" s="1"/>
  <c r="G15" i="1"/>
  <c r="M15" i="1" s="1"/>
  <c r="G13" i="1"/>
  <c r="M13" i="1" s="1"/>
  <c r="G12" i="1"/>
  <c r="I13" i="1"/>
  <c r="I14" i="1"/>
  <c r="I15" i="1"/>
  <c r="I16" i="1"/>
  <c r="I17" i="1"/>
  <c r="I12" i="1"/>
  <c r="F13" i="1"/>
  <c r="F14" i="1"/>
  <c r="F15" i="1"/>
  <c r="F16" i="1"/>
  <c r="F17" i="1"/>
  <c r="F12" i="1"/>
  <c r="K11" i="1"/>
  <c r="K18" i="1" s="1"/>
  <c r="H11" i="1"/>
  <c r="H18" i="1" s="1"/>
  <c r="I18" i="1" l="1"/>
  <c r="M40" i="1"/>
  <c r="G46" i="1"/>
  <c r="L43" i="1"/>
  <c r="L44" i="1"/>
  <c r="G14" i="2"/>
  <c r="F18" i="2"/>
  <c r="J14" i="2"/>
  <c r="J16" i="2"/>
  <c r="G30" i="2"/>
  <c r="E37" i="2"/>
  <c r="G31" i="2"/>
  <c r="G32" i="2"/>
  <c r="G33" i="2"/>
  <c r="L46" i="1"/>
  <c r="L17" i="1"/>
  <c r="L13" i="1"/>
  <c r="L15" i="1"/>
  <c r="M41" i="1"/>
  <c r="M45" i="1"/>
  <c r="I18" i="2"/>
  <c r="I37" i="2"/>
  <c r="G15" i="2"/>
  <c r="G17" i="2"/>
  <c r="H18" i="2"/>
  <c r="J11" i="2"/>
  <c r="J13" i="2"/>
  <c r="G11" i="2"/>
  <c r="E18" i="2"/>
  <c r="G12" i="2"/>
  <c r="J31" i="2"/>
  <c r="J35" i="2"/>
  <c r="J12" i="2"/>
  <c r="N11" i="1"/>
  <c r="N18" i="1" s="1"/>
  <c r="M43" i="1"/>
  <c r="O18" i="1"/>
  <c r="L12" i="1"/>
  <c r="F18" i="1"/>
  <c r="L16" i="1"/>
  <c r="J18" i="1"/>
  <c r="L41" i="1"/>
  <c r="L45" i="1"/>
  <c r="L14" i="1"/>
  <c r="M12" i="1"/>
  <c r="M18" i="1" s="1"/>
  <c r="G18" i="1"/>
  <c r="P18" i="1"/>
  <c r="N39" i="1"/>
  <c r="N46" i="1" s="1"/>
  <c r="J36" i="2"/>
  <c r="J34" i="2"/>
  <c r="J33" i="2"/>
  <c r="J32" i="2"/>
  <c r="J30" i="2"/>
  <c r="G34" i="2"/>
  <c r="J37" i="2" l="1"/>
  <c r="G37" i="2"/>
  <c r="M46" i="1"/>
  <c r="L18" i="1"/>
  <c r="J18" i="2"/>
  <c r="G18" i="2"/>
  <c r="E61" i="1"/>
  <c r="E65" i="1" s="1"/>
  <c r="F61" i="1" l="1"/>
  <c r="F65" i="1" s="1"/>
  <c r="C61" i="1" l="1"/>
</calcChain>
</file>

<file path=xl/sharedStrings.xml><?xml version="1.0" encoding="utf-8"?>
<sst xmlns="http://schemas.openxmlformats.org/spreadsheetml/2006/main" count="148" uniqueCount="56">
  <si>
    <t>Наименование образовательной организации</t>
  </si>
  <si>
    <t>Численность детей в смену</t>
  </si>
  <si>
    <t>1 смена (июнь)</t>
  </si>
  <si>
    <t>Источники финансирования</t>
  </si>
  <si>
    <t>Итого</t>
  </si>
  <si>
    <t>№ п/п</t>
  </si>
  <si>
    <t>средства республиканского бюджета</t>
  </si>
  <si>
    <t>средства местного бюджета</t>
  </si>
  <si>
    <t>МАОУ "НШДС" г. Емвы</t>
  </si>
  <si>
    <t>МБОУ "СОШ" пгт. Синдор</t>
  </si>
  <si>
    <t>МБОУ "СОШ" с. Шошка</t>
  </si>
  <si>
    <t>МБОУ "СОШ" пст. Чиньяворык</t>
  </si>
  <si>
    <t xml:space="preserve">МБОУ "СОШ №1" г. Емвы </t>
  </si>
  <si>
    <t>осенние каникулы</t>
  </si>
  <si>
    <t>Приложение №2</t>
  </si>
  <si>
    <t>к Постановлению администрации</t>
  </si>
  <si>
    <t>муниципального района "Княжпогостский"</t>
  </si>
  <si>
    <t>Приложение №3</t>
  </si>
  <si>
    <t>Примечание 1:</t>
  </si>
  <si>
    <t>Примечание 2:</t>
  </si>
  <si>
    <t>2 смена (июнь-июль)</t>
  </si>
  <si>
    <t>3 смена (июль-август)</t>
  </si>
  <si>
    <t>весенние каникулы</t>
  </si>
  <si>
    <t>1. Образовательные организации организуют работу лагерей с дневным пребыванием детей согласно плану организации учебного процесса.</t>
  </si>
  <si>
    <t>2. Родительский взнос не взимается.</t>
  </si>
  <si>
    <t>3. Сумма оплаты страховки на период действия лагеря с дневным пребыванием не входит в родительский взнос. Оплата страхового взноса осуществляется родителями.</t>
  </si>
  <si>
    <t>Родительский взнос за смену                   (600 рублей) без учета детей ТЖС</t>
  </si>
  <si>
    <t>3. Третья смена будет работать с 20 июля по 09 августа 2020 года на базе МБОУ "СОШ №1" г. Емвы. Открытие смены состоится 20 июля 2020 года в 10.00 ч.</t>
  </si>
  <si>
    <t xml:space="preserve">    Закрытие 3 смены 07 августа 2020 года в 14.00 ч. Выходные дни - 25 и 26 июля 2020 года 1,2,8 и 9 августа 2020 года.</t>
  </si>
  <si>
    <t>1. Родительский взнос в виде безвозмездного поступления на укрепление материально-технической базы в размере 600 рублей с одного ребенка в смену.</t>
  </si>
  <si>
    <t>МАУДО "ДДТ" Княжпогостского района (питание организовано на базе МБОУ "СОШ им. А. Ларионова" г. Емвы)</t>
  </si>
  <si>
    <t>МБОУ "СОШ им. А. Ларионова" г. Емвы</t>
  </si>
  <si>
    <t>Итого на питание</t>
  </si>
  <si>
    <t>1 смена</t>
  </si>
  <si>
    <t>2 смена</t>
  </si>
  <si>
    <t>3 смена</t>
  </si>
  <si>
    <t>итого</t>
  </si>
  <si>
    <t>План организации оздоровительных лагерей с дневным пребыванием детей при образовательных организациях в период летних каникул (за исключением детей, находящихся в трудной жизненной ситуации)</t>
  </si>
  <si>
    <t>1. Первая смена будет работать с 1 по 21 июня 2021 года. Торжественное открытие оздоровительных лагерей с дневным пребыванием детей состоится 1 июня 2021 года в 10.00 ч.</t>
  </si>
  <si>
    <t xml:space="preserve">    Закрытие смены 21 июня 2021 года в 14.00 ч. Выходные дни - 5, 6, 12, 13, 14, 19, 20 июня 2021 года (14 рабочих дней).</t>
  </si>
  <si>
    <t>2. Вторая смена будет работать с 24 июня по 14 июля 2021 года. Торжественное открытие оздоровительных лагерей с дневным пребыванием детей состоится 24 июня 2021 года в 10.00 ч.</t>
  </si>
  <si>
    <t xml:space="preserve">    Закрытие смены 14 июля 2021 года в 14.00 ч. Выходные дни - 26, 27 июня и 3, 4, 10, 11 июля 2021 года (15 рабочих дней).</t>
  </si>
  <si>
    <t>3. Третья смена будет работать с 2 по 22 августа 2021 года. Торжественное открытие оздоровительных лагерей с дневным пребыванием детей состоится 2 августа 2021 года в 10.00 ч.</t>
  </si>
  <si>
    <t xml:space="preserve">    Закрытие смены 20 июня 2021 года в 14.00 ч. Выходные дни - 7,8,14,15,21,22 августа 2021 года (15 рабочих дней).</t>
  </si>
  <si>
    <t>1 смена (июнь),            139,25 руб. * 14 раб. дней</t>
  </si>
  <si>
    <t>2 смена (июнь-июль),         139,25 руб. * 15 раб. дней</t>
  </si>
  <si>
    <t>3 смена (август),            139,25 руб. * 15 раб. дней</t>
  </si>
  <si>
    <r>
      <t xml:space="preserve">2. Родители могут вносить добровольные пожертвования </t>
    </r>
    <r>
      <rPr>
        <b/>
        <sz val="10"/>
        <rFont val="Times New Roman"/>
        <family val="1"/>
        <charset val="204"/>
      </rPr>
      <t>на укрепление материально-технической базы оздоровительного лагеря с дневным пребыванием детей.</t>
    </r>
  </si>
  <si>
    <t>План организации оздоровительных лагерей с дневным пребыванием детей, находящихся в трудной жизненной ситуации, при образовательных организациях в период летних каникул</t>
  </si>
  <si>
    <t>План организации оздоровительных лагерей с дневным пребыванием детей при образовательных организациях в период весенних и осенних каникул (за исключением детей, находящихся в трудной жизненной ситуации)</t>
  </si>
  <si>
    <t>средства местного бюджета,            139,25 руб. * 5 раб. дней</t>
  </si>
  <si>
    <t>МАУДО "ДДТ" Княжпогостского района (питание в период весенних каникулорганизовано на базе МБОУ "СОШ №1" г. Емвы, питание в период осенних каникул организовано на базе МБОУ "СОШ им. А. Ларионова" г. Емвы)</t>
  </si>
  <si>
    <t>средства республиканского бюджета,            139,25 руб. * 5 раб. дней</t>
  </si>
  <si>
    <t>План организации оздоровительных лагерей с дневным пребыванием детей, находящихся в трудной жизненной ситуации, при образовательных организациях в период весенних и осенних каникул</t>
  </si>
  <si>
    <t>3 смена (август)</t>
  </si>
  <si>
    <t>от 17 мая 2021 года № 187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</si>
</sst>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F7D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" fontId="2" fillId="0" borderId="0" xfId="0" applyNumberFormat="1" applyFont="1"/>
    <xf numFmtId="4" fontId="1" fillId="0" borderId="0" xfId="0" applyNumberFormat="1" applyFont="1"/>
    <xf numFmtId="0" fontId="6" fillId="0" borderId="0" xfId="0" applyFont="1" applyAlignment="1">
      <alignment horizontal="right"/>
    </xf>
    <xf numFmtId="0" fontId="2" fillId="0" borderId="0" xfId="0" applyFont="1" applyFill="1"/>
    <xf numFmtId="4" fontId="2" fillId="0" borderId="0" xfId="0" applyNumberFormat="1" applyFont="1" applyFill="1"/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4" fontId="5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left" wrapText="1"/>
    </xf>
    <xf numFmtId="0" fontId="2" fillId="0" borderId="0" xfId="0" applyFont="1" applyAlignment="1">
      <alignment horizontal="left" wrapText="1"/>
    </xf>
    <xf numFmtId="4" fontId="2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49" fontId="2" fillId="0" borderId="0" xfId="0" applyNumberFormat="1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CF7D2"/>
      <color rgb="FFD2FC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65"/>
  <sheetViews>
    <sheetView topLeftCell="F1" zoomScaleNormal="100" workbookViewId="0">
      <selection activeCell="H12" sqref="H12"/>
    </sheetView>
  </sheetViews>
  <sheetFormatPr defaultColWidth="8.85546875" defaultRowHeight="12.75" x14ac:dyDescent="0.2"/>
  <cols>
    <col min="1" max="1" width="5.140625" style="5" customWidth="1"/>
    <col min="2" max="2" width="40.28515625" style="5" customWidth="1"/>
    <col min="3" max="5" width="8.28515625" style="5" customWidth="1"/>
    <col min="6" max="14" width="11.42578125" style="5" customWidth="1"/>
    <col min="15" max="17" width="10" style="5" customWidth="1"/>
    <col min="18" max="21" width="9.85546875" style="5" bestFit="1" customWidth="1"/>
    <col min="22" max="16384" width="8.85546875" style="5"/>
  </cols>
  <sheetData>
    <row r="1" spans="1:21" x14ac:dyDescent="0.2">
      <c r="O1" s="53" t="s">
        <v>14</v>
      </c>
      <c r="P1" s="53"/>
      <c r="Q1" s="53"/>
    </row>
    <row r="2" spans="1:21" x14ac:dyDescent="0.2">
      <c r="O2" s="53" t="s">
        <v>15</v>
      </c>
      <c r="P2" s="53"/>
      <c r="Q2" s="53"/>
    </row>
    <row r="3" spans="1:21" ht="14.45" customHeight="1" x14ac:dyDescent="0.2">
      <c r="N3" s="53" t="s">
        <v>16</v>
      </c>
      <c r="O3" s="53"/>
      <c r="P3" s="53"/>
      <c r="Q3" s="53"/>
    </row>
    <row r="4" spans="1:21" x14ac:dyDescent="0.2">
      <c r="O4" s="54" t="s">
        <v>55</v>
      </c>
      <c r="P4" s="54"/>
      <c r="Q4" s="54"/>
    </row>
    <row r="5" spans="1:21" x14ac:dyDescent="0.2">
      <c r="O5" s="18"/>
      <c r="P5" s="18"/>
      <c r="Q5" s="18"/>
    </row>
    <row r="6" spans="1:21" x14ac:dyDescent="0.2">
      <c r="A6" s="55" t="s">
        <v>37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</row>
    <row r="8" spans="1:21" s="8" customFormat="1" ht="14.45" customHeight="1" x14ac:dyDescent="0.25">
      <c r="A8" s="56" t="s">
        <v>5</v>
      </c>
      <c r="B8" s="59" t="s">
        <v>0</v>
      </c>
      <c r="C8" s="60" t="s">
        <v>1</v>
      </c>
      <c r="D8" s="61"/>
      <c r="E8" s="61"/>
      <c r="F8" s="59" t="s">
        <v>3</v>
      </c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</row>
    <row r="9" spans="1:21" s="8" customFormat="1" ht="39.6" customHeight="1" x14ac:dyDescent="0.25">
      <c r="A9" s="57"/>
      <c r="B9" s="59"/>
      <c r="C9" s="62"/>
      <c r="D9" s="63"/>
      <c r="E9" s="63"/>
      <c r="F9" s="59" t="s">
        <v>7</v>
      </c>
      <c r="G9" s="59"/>
      <c r="H9" s="59"/>
      <c r="I9" s="59" t="s">
        <v>6</v>
      </c>
      <c r="J9" s="59"/>
      <c r="K9" s="59"/>
      <c r="L9" s="64" t="s">
        <v>32</v>
      </c>
      <c r="M9" s="65"/>
      <c r="N9" s="66"/>
      <c r="O9" s="59" t="s">
        <v>26</v>
      </c>
      <c r="P9" s="59"/>
      <c r="Q9" s="59"/>
    </row>
    <row r="10" spans="1:21" s="8" customFormat="1" ht="63.75" x14ac:dyDescent="0.25">
      <c r="A10" s="58"/>
      <c r="B10" s="59"/>
      <c r="C10" s="22" t="s">
        <v>2</v>
      </c>
      <c r="D10" s="22" t="s">
        <v>20</v>
      </c>
      <c r="E10" s="22" t="s">
        <v>54</v>
      </c>
      <c r="F10" s="35" t="s">
        <v>44</v>
      </c>
      <c r="G10" s="35" t="s">
        <v>45</v>
      </c>
      <c r="H10" s="35" t="s">
        <v>46</v>
      </c>
      <c r="I10" s="46" t="s">
        <v>44</v>
      </c>
      <c r="J10" s="46" t="s">
        <v>45</v>
      </c>
      <c r="K10" s="46" t="s">
        <v>46</v>
      </c>
      <c r="L10" s="40" t="s">
        <v>33</v>
      </c>
      <c r="M10" s="40" t="s">
        <v>34</v>
      </c>
      <c r="N10" s="40" t="s">
        <v>35</v>
      </c>
      <c r="O10" s="22" t="s">
        <v>2</v>
      </c>
      <c r="P10" s="22" t="s">
        <v>20</v>
      </c>
      <c r="Q10" s="22" t="s">
        <v>21</v>
      </c>
    </row>
    <row r="11" spans="1:21" x14ac:dyDescent="0.2">
      <c r="A11" s="9">
        <v>1</v>
      </c>
      <c r="B11" s="10" t="s">
        <v>12</v>
      </c>
      <c r="C11" s="22"/>
      <c r="D11" s="22"/>
      <c r="E11" s="22">
        <v>50</v>
      </c>
      <c r="F11" s="6"/>
      <c r="G11" s="6"/>
      <c r="H11" s="6">
        <f>E11*139.25*15*0.4</f>
        <v>41775</v>
      </c>
      <c r="I11" s="6"/>
      <c r="J11" s="6"/>
      <c r="K11" s="38">
        <f>E11*139.25*15*0.6</f>
        <v>62662.5</v>
      </c>
      <c r="L11" s="6"/>
      <c r="M11" s="6"/>
      <c r="N11" s="6">
        <f>H11+K11</f>
        <v>104437.5</v>
      </c>
      <c r="O11" s="6"/>
      <c r="P11" s="6"/>
      <c r="Q11" s="6">
        <f>E11*600</f>
        <v>30000</v>
      </c>
      <c r="R11" s="17"/>
      <c r="S11" s="17"/>
      <c r="T11" s="16"/>
      <c r="U11" s="16"/>
    </row>
    <row r="12" spans="1:21" x14ac:dyDescent="0.2">
      <c r="A12" s="9">
        <v>2</v>
      </c>
      <c r="B12" s="11" t="s">
        <v>31</v>
      </c>
      <c r="C12" s="12">
        <f>42+6</f>
        <v>48</v>
      </c>
      <c r="D12" s="12">
        <v>35</v>
      </c>
      <c r="E12" s="12"/>
      <c r="F12" s="51">
        <f>C12*139.25*14*0.4</f>
        <v>37430.400000000001</v>
      </c>
      <c r="G12" s="51">
        <f>D12*139.25*15*0.4</f>
        <v>29242.5</v>
      </c>
      <c r="H12" s="51"/>
      <c r="I12" s="51">
        <f>C12*139.25*14*0.6</f>
        <v>56145.599999999999</v>
      </c>
      <c r="J12" s="51">
        <f>D12*139.25*15*0.6</f>
        <v>43863.75</v>
      </c>
      <c r="K12" s="51"/>
      <c r="L12" s="51">
        <f>F12+I12</f>
        <v>93576</v>
      </c>
      <c r="M12" s="51">
        <f>G12+J12</f>
        <v>73106.25</v>
      </c>
      <c r="N12" s="51"/>
      <c r="O12" s="51">
        <f>C12*600</f>
        <v>28800</v>
      </c>
      <c r="P12" s="51">
        <f>D12*600</f>
        <v>21000</v>
      </c>
      <c r="Q12" s="51"/>
      <c r="R12" s="17"/>
      <c r="S12" s="17"/>
      <c r="T12" s="16"/>
      <c r="U12" s="16"/>
    </row>
    <row r="13" spans="1:21" x14ac:dyDescent="0.2">
      <c r="A13" s="9">
        <v>3</v>
      </c>
      <c r="B13" s="11" t="s">
        <v>8</v>
      </c>
      <c r="C13" s="12">
        <v>14</v>
      </c>
      <c r="D13" s="12">
        <v>14</v>
      </c>
      <c r="E13" s="12"/>
      <c r="F13" s="51">
        <f t="shared" ref="F13:F17" si="0">C13*139.25*14*0.4</f>
        <v>10917.2</v>
      </c>
      <c r="G13" s="51">
        <f>D13*139.25*15*0.4</f>
        <v>11697</v>
      </c>
      <c r="H13" s="51"/>
      <c r="I13" s="51">
        <f t="shared" ref="I13:I17" si="1">C13*139.25*14*0.6</f>
        <v>16375.8</v>
      </c>
      <c r="J13" s="51">
        <f>D13*139.25*15*0.6</f>
        <v>17545.5</v>
      </c>
      <c r="K13" s="52"/>
      <c r="L13" s="51">
        <f t="shared" ref="L13:L17" si="2">F13+I13</f>
        <v>27293</v>
      </c>
      <c r="M13" s="51">
        <f>G13+J13</f>
        <v>29242.5</v>
      </c>
      <c r="N13" s="51"/>
      <c r="O13" s="51">
        <f t="shared" ref="O13:O17" si="3">C13*600</f>
        <v>8400</v>
      </c>
      <c r="P13" s="51">
        <f>D13*600</f>
        <v>8400</v>
      </c>
      <c r="Q13" s="6"/>
      <c r="R13" s="17"/>
      <c r="S13" s="17"/>
      <c r="T13" s="16"/>
      <c r="U13" s="16"/>
    </row>
    <row r="14" spans="1:21" x14ac:dyDescent="0.2">
      <c r="A14" s="9">
        <v>4</v>
      </c>
      <c r="B14" s="11" t="s">
        <v>9</v>
      </c>
      <c r="C14" s="12">
        <v>35</v>
      </c>
      <c r="D14" s="12"/>
      <c r="E14" s="12"/>
      <c r="F14" s="51">
        <f t="shared" si="0"/>
        <v>27293</v>
      </c>
      <c r="G14" s="51"/>
      <c r="H14" s="51"/>
      <c r="I14" s="51">
        <f t="shared" si="1"/>
        <v>40939.5</v>
      </c>
      <c r="J14" s="6"/>
      <c r="K14" s="52"/>
      <c r="L14" s="51">
        <f t="shared" si="2"/>
        <v>68232.5</v>
      </c>
      <c r="M14" s="51"/>
      <c r="N14" s="51"/>
      <c r="O14" s="51">
        <f t="shared" si="3"/>
        <v>21000</v>
      </c>
      <c r="P14" s="51"/>
      <c r="Q14" s="51"/>
      <c r="R14" s="17"/>
      <c r="S14" s="17"/>
      <c r="T14" s="16"/>
      <c r="U14" s="16"/>
    </row>
    <row r="15" spans="1:21" x14ac:dyDescent="0.2">
      <c r="A15" s="9">
        <v>5</v>
      </c>
      <c r="B15" s="11" t="s">
        <v>11</v>
      </c>
      <c r="C15" s="12">
        <v>30</v>
      </c>
      <c r="D15" s="12">
        <v>25</v>
      </c>
      <c r="E15" s="12"/>
      <c r="F15" s="51">
        <f t="shared" si="0"/>
        <v>23394</v>
      </c>
      <c r="G15" s="51">
        <f>D15*139.25*15*0.4</f>
        <v>20887.5</v>
      </c>
      <c r="H15" s="51"/>
      <c r="I15" s="51">
        <f t="shared" si="1"/>
        <v>35091</v>
      </c>
      <c r="J15" s="51">
        <f>D15*139.25*15*0.6</f>
        <v>31331.25</v>
      </c>
      <c r="K15" s="52"/>
      <c r="L15" s="51">
        <f t="shared" si="2"/>
        <v>58485</v>
      </c>
      <c r="M15" s="51">
        <f>G15+J15</f>
        <v>52218.75</v>
      </c>
      <c r="N15" s="51"/>
      <c r="O15" s="51">
        <f t="shared" si="3"/>
        <v>18000</v>
      </c>
      <c r="P15" s="51">
        <f>D15*600</f>
        <v>15000</v>
      </c>
      <c r="Q15" s="51"/>
      <c r="R15" s="17"/>
      <c r="S15" s="17"/>
      <c r="T15" s="16"/>
      <c r="U15" s="16"/>
    </row>
    <row r="16" spans="1:21" x14ac:dyDescent="0.2">
      <c r="A16" s="9">
        <v>6</v>
      </c>
      <c r="B16" s="11" t="s">
        <v>10</v>
      </c>
      <c r="C16" s="12">
        <v>6</v>
      </c>
      <c r="D16" s="12"/>
      <c r="E16" s="12"/>
      <c r="F16" s="51">
        <f t="shared" si="0"/>
        <v>4678.8</v>
      </c>
      <c r="G16" s="51"/>
      <c r="H16" s="51"/>
      <c r="I16" s="51">
        <f t="shared" si="1"/>
        <v>7018.2</v>
      </c>
      <c r="J16" s="51"/>
      <c r="K16" s="52"/>
      <c r="L16" s="51">
        <f t="shared" si="2"/>
        <v>11697</v>
      </c>
      <c r="M16" s="51"/>
      <c r="N16" s="51"/>
      <c r="O16" s="51">
        <f t="shared" si="3"/>
        <v>3600</v>
      </c>
      <c r="P16" s="51"/>
      <c r="Q16" s="51"/>
      <c r="R16" s="17"/>
      <c r="S16" s="17"/>
      <c r="T16" s="16"/>
      <c r="U16" s="16"/>
    </row>
    <row r="17" spans="1:21" ht="38.25" x14ac:dyDescent="0.2">
      <c r="A17" s="9">
        <v>7</v>
      </c>
      <c r="B17" s="10" t="s">
        <v>30</v>
      </c>
      <c r="C17" s="9">
        <v>30</v>
      </c>
      <c r="D17" s="9">
        <v>35</v>
      </c>
      <c r="E17" s="9"/>
      <c r="F17" s="51">
        <f t="shared" si="0"/>
        <v>23394</v>
      </c>
      <c r="G17" s="51">
        <f>D17*139.25*15*0.4</f>
        <v>29242.5</v>
      </c>
      <c r="H17" s="6"/>
      <c r="I17" s="51">
        <f t="shared" si="1"/>
        <v>35091</v>
      </c>
      <c r="J17" s="51">
        <f>D17*139.25*15*0.6</f>
        <v>43863.75</v>
      </c>
      <c r="K17" s="38"/>
      <c r="L17" s="51">
        <f t="shared" si="2"/>
        <v>58485</v>
      </c>
      <c r="M17" s="51">
        <f>G17+J17</f>
        <v>73106.25</v>
      </c>
      <c r="N17" s="6"/>
      <c r="O17" s="51">
        <f t="shared" si="3"/>
        <v>18000</v>
      </c>
      <c r="P17" s="51">
        <f>D17*600</f>
        <v>21000</v>
      </c>
      <c r="Q17" s="6"/>
      <c r="R17" s="17"/>
      <c r="S17" s="17"/>
      <c r="T17" s="17"/>
      <c r="U17" s="17"/>
    </row>
    <row r="18" spans="1:21" x14ac:dyDescent="0.2">
      <c r="A18" s="27"/>
      <c r="B18" s="28" t="s">
        <v>4</v>
      </c>
      <c r="C18" s="29">
        <f>C11+C12+C13+C14+C15+C16+C17</f>
        <v>163</v>
      </c>
      <c r="D18" s="29">
        <f t="shared" ref="D18:E18" si="4">D11+D12+D13+D14+D15+D16+D17</f>
        <v>109</v>
      </c>
      <c r="E18" s="29">
        <f t="shared" si="4"/>
        <v>50</v>
      </c>
      <c r="F18" s="26">
        <f>F11+F12+F13+F14+F15+F16+F17</f>
        <v>127107.40000000001</v>
      </c>
      <c r="G18" s="26">
        <f t="shared" ref="G18:P18" si="5">G11+G12+G13+G14+G15+G16+G17</f>
        <v>91069.5</v>
      </c>
      <c r="H18" s="26">
        <f t="shared" si="5"/>
        <v>41775</v>
      </c>
      <c r="I18" s="26">
        <f t="shared" si="5"/>
        <v>190661.1</v>
      </c>
      <c r="J18" s="26">
        <f t="shared" si="5"/>
        <v>136604.25</v>
      </c>
      <c r="K18" s="26">
        <f t="shared" si="5"/>
        <v>62662.5</v>
      </c>
      <c r="L18" s="26">
        <f t="shared" si="5"/>
        <v>317768.5</v>
      </c>
      <c r="M18" s="26">
        <f t="shared" si="5"/>
        <v>227673.75</v>
      </c>
      <c r="N18" s="26">
        <f t="shared" si="5"/>
        <v>104437.5</v>
      </c>
      <c r="O18" s="26">
        <f t="shared" si="5"/>
        <v>97800</v>
      </c>
      <c r="P18" s="26">
        <f t="shared" si="5"/>
        <v>65400</v>
      </c>
      <c r="Q18" s="26">
        <f>Q11+Q12+Q13+Q14+Q15+Q16+Q17</f>
        <v>30000</v>
      </c>
      <c r="R18" s="17"/>
      <c r="S18" s="17"/>
      <c r="T18" s="16"/>
      <c r="U18" s="16"/>
    </row>
    <row r="19" spans="1:21" x14ac:dyDescent="0.2">
      <c r="I19" s="13"/>
      <c r="J19" s="13"/>
      <c r="R19" s="16"/>
      <c r="S19" s="16"/>
      <c r="T19" s="17"/>
      <c r="U19" s="16"/>
    </row>
    <row r="20" spans="1:21" ht="14.45" customHeight="1" x14ac:dyDescent="0.2">
      <c r="A20" s="45" t="s">
        <v>18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</row>
    <row r="21" spans="1:21" ht="12.75" customHeight="1" x14ac:dyDescent="0.25">
      <c r="A21" s="67" t="s">
        <v>38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36"/>
      <c r="T21" s="47"/>
    </row>
    <row r="22" spans="1:21" ht="15" x14ac:dyDescent="0.25">
      <c r="A22" s="69" t="s">
        <v>39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48"/>
      <c r="P22" s="48"/>
      <c r="Q22" s="48"/>
      <c r="R22" s="36"/>
      <c r="S22" s="47"/>
      <c r="T22" s="47"/>
    </row>
    <row r="23" spans="1:21" ht="15" x14ac:dyDescent="0.25">
      <c r="A23" s="67" t="s">
        <v>40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45"/>
      <c r="T23" s="45"/>
    </row>
    <row r="24" spans="1:21" ht="15" x14ac:dyDescent="0.25">
      <c r="A24" s="69" t="s">
        <v>41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48"/>
      <c r="P24" s="48"/>
      <c r="Q24" s="48"/>
      <c r="R24" s="36"/>
      <c r="S24" s="45"/>
      <c r="T24" s="45"/>
    </row>
    <row r="25" spans="1:21" ht="14.45" customHeight="1" x14ac:dyDescent="0.25">
      <c r="A25" s="67" t="s">
        <v>42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45"/>
      <c r="T25" s="45"/>
    </row>
    <row r="26" spans="1:21" ht="15" x14ac:dyDescent="0.25">
      <c r="A26" s="69" t="s">
        <v>43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48"/>
      <c r="P26" s="48"/>
      <c r="Q26" s="48"/>
      <c r="R26" s="36"/>
      <c r="S26" s="45"/>
      <c r="T26" s="45"/>
    </row>
    <row r="27" spans="1:21" ht="12.75" customHeight="1" x14ac:dyDescent="0.25">
      <c r="A27" s="67" t="s">
        <v>27</v>
      </c>
      <c r="B27" s="68"/>
      <c r="C27" s="68"/>
      <c r="D27" s="68"/>
      <c r="E27" s="68"/>
      <c r="F27" s="68"/>
      <c r="G27" s="68"/>
      <c r="H27" s="37"/>
      <c r="I27" s="37"/>
      <c r="J27" s="37"/>
      <c r="K27" s="37"/>
      <c r="L27" s="41"/>
      <c r="M27" s="41"/>
      <c r="N27" s="41"/>
      <c r="O27" s="37"/>
      <c r="P27" s="37"/>
      <c r="Q27" s="37"/>
    </row>
    <row r="28" spans="1:21" ht="15" x14ac:dyDescent="0.25">
      <c r="A28" s="67" t="s">
        <v>28</v>
      </c>
      <c r="B28" s="68"/>
      <c r="C28" s="68"/>
      <c r="D28" s="68"/>
      <c r="E28" s="68"/>
      <c r="F28" s="68"/>
      <c r="G28" s="68"/>
      <c r="H28" s="68"/>
      <c r="I28" s="34"/>
      <c r="J28" s="34"/>
      <c r="K28" s="34"/>
      <c r="L28" s="43"/>
      <c r="M28" s="43"/>
      <c r="N28" s="43"/>
      <c r="O28" s="32"/>
      <c r="P28" s="31"/>
      <c r="Q28" s="31"/>
    </row>
    <row r="29" spans="1:21" ht="12.75" customHeight="1" x14ac:dyDescent="0.2">
      <c r="A29" s="31" t="s">
        <v>19</v>
      </c>
      <c r="B29" s="31"/>
      <c r="C29" s="34"/>
      <c r="D29" s="34"/>
      <c r="E29" s="34"/>
      <c r="F29" s="34"/>
      <c r="G29" s="34"/>
      <c r="H29" s="34"/>
      <c r="I29" s="34"/>
      <c r="J29" s="34"/>
      <c r="K29" s="34"/>
      <c r="L29" s="43"/>
      <c r="M29" s="43"/>
      <c r="N29" s="43"/>
      <c r="O29" s="31"/>
      <c r="P29" s="31"/>
      <c r="Q29" s="31"/>
    </row>
    <row r="30" spans="1:21" ht="12.75" customHeight="1" x14ac:dyDescent="0.2">
      <c r="A30" s="71" t="s">
        <v>29</v>
      </c>
      <c r="B30" s="71"/>
      <c r="C30" s="71"/>
      <c r="D30" s="71"/>
      <c r="E30" s="71"/>
      <c r="F30" s="71"/>
      <c r="G30" s="71"/>
      <c r="H30" s="71"/>
      <c r="I30" s="71"/>
      <c r="J30" s="71"/>
      <c r="K30" s="31"/>
      <c r="L30" s="42"/>
      <c r="M30" s="42"/>
      <c r="N30" s="42"/>
      <c r="O30" s="31"/>
      <c r="P30" s="31"/>
      <c r="Q30" s="31"/>
    </row>
    <row r="31" spans="1:21" x14ac:dyDescent="0.2">
      <c r="A31" s="31" t="s">
        <v>47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42"/>
      <c r="M31" s="42"/>
      <c r="N31" s="42"/>
      <c r="O31" s="31"/>
      <c r="P31" s="31"/>
      <c r="Q31" s="31"/>
    </row>
    <row r="32" spans="1:21" x14ac:dyDescent="0.2">
      <c r="A32" s="31" t="s">
        <v>25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42"/>
      <c r="M32" s="42"/>
      <c r="N32" s="42"/>
      <c r="O32" s="31"/>
      <c r="P32" s="31"/>
      <c r="Q32" s="31"/>
    </row>
    <row r="34" spans="1:21" x14ac:dyDescent="0.2">
      <c r="A34" s="55" t="s">
        <v>48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</row>
    <row r="36" spans="1:21" s="8" customFormat="1" ht="14.45" customHeight="1" x14ac:dyDescent="0.25">
      <c r="A36" s="56" t="s">
        <v>5</v>
      </c>
      <c r="B36" s="59" t="s">
        <v>0</v>
      </c>
      <c r="C36" s="60" t="s">
        <v>1</v>
      </c>
      <c r="D36" s="61"/>
      <c r="E36" s="61"/>
      <c r="F36" s="59" t="s">
        <v>3</v>
      </c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</row>
    <row r="37" spans="1:21" s="8" customFormat="1" ht="39.6" customHeight="1" x14ac:dyDescent="0.25">
      <c r="A37" s="57"/>
      <c r="B37" s="59"/>
      <c r="C37" s="62"/>
      <c r="D37" s="63"/>
      <c r="E37" s="63"/>
      <c r="F37" s="59" t="s">
        <v>7</v>
      </c>
      <c r="G37" s="59"/>
      <c r="H37" s="59"/>
      <c r="I37" s="59" t="s">
        <v>6</v>
      </c>
      <c r="J37" s="59"/>
      <c r="K37" s="59"/>
      <c r="L37" s="64" t="s">
        <v>32</v>
      </c>
      <c r="M37" s="65"/>
      <c r="N37" s="66"/>
      <c r="O37" s="59" t="s">
        <v>26</v>
      </c>
      <c r="P37" s="59"/>
      <c r="Q37" s="59"/>
    </row>
    <row r="38" spans="1:21" s="8" customFormat="1" ht="63.75" x14ac:dyDescent="0.25">
      <c r="A38" s="58"/>
      <c r="B38" s="59"/>
      <c r="C38" s="46" t="s">
        <v>2</v>
      </c>
      <c r="D38" s="46" t="s">
        <v>20</v>
      </c>
      <c r="E38" s="46" t="s">
        <v>54</v>
      </c>
      <c r="F38" s="46" t="s">
        <v>44</v>
      </c>
      <c r="G38" s="46" t="s">
        <v>45</v>
      </c>
      <c r="H38" s="46" t="s">
        <v>46</v>
      </c>
      <c r="I38" s="46" t="s">
        <v>44</v>
      </c>
      <c r="J38" s="46" t="s">
        <v>45</v>
      </c>
      <c r="K38" s="46" t="s">
        <v>46</v>
      </c>
      <c r="L38" s="46" t="s">
        <v>33</v>
      </c>
      <c r="M38" s="46" t="s">
        <v>34</v>
      </c>
      <c r="N38" s="46" t="s">
        <v>35</v>
      </c>
      <c r="O38" s="46" t="s">
        <v>2</v>
      </c>
      <c r="P38" s="46" t="s">
        <v>20</v>
      </c>
      <c r="Q38" s="46" t="s">
        <v>21</v>
      </c>
    </row>
    <row r="39" spans="1:21" x14ac:dyDescent="0.2">
      <c r="A39" s="9">
        <v>1</v>
      </c>
      <c r="B39" s="10" t="s">
        <v>12</v>
      </c>
      <c r="C39" s="46"/>
      <c r="D39" s="46"/>
      <c r="E39" s="46">
        <v>20</v>
      </c>
      <c r="F39" s="6"/>
      <c r="G39" s="6"/>
      <c r="H39" s="6">
        <f>E39*139.25*15*0.4</f>
        <v>16710</v>
      </c>
      <c r="I39" s="6"/>
      <c r="J39" s="6"/>
      <c r="K39" s="38">
        <f>E39*139.25*15*0.6</f>
        <v>25065</v>
      </c>
      <c r="L39" s="6"/>
      <c r="M39" s="6"/>
      <c r="N39" s="6">
        <f>H39+K39</f>
        <v>41775</v>
      </c>
      <c r="O39" s="6"/>
      <c r="P39" s="6"/>
      <c r="Q39" s="6"/>
      <c r="R39" s="17"/>
      <c r="S39" s="17"/>
      <c r="T39" s="16"/>
      <c r="U39" s="16"/>
    </row>
    <row r="40" spans="1:21" x14ac:dyDescent="0.2">
      <c r="A40" s="9">
        <v>2</v>
      </c>
      <c r="B40" s="11" t="s">
        <v>31</v>
      </c>
      <c r="C40" s="12">
        <f>18+4</f>
        <v>22</v>
      </c>
      <c r="D40" s="12">
        <v>15</v>
      </c>
      <c r="E40" s="12"/>
      <c r="F40" s="51">
        <f>C40*139.25*14*0.4-0.23</f>
        <v>17155.370000000003</v>
      </c>
      <c r="G40" s="51">
        <f>D40*139.25*15*0.4</f>
        <v>12532.5</v>
      </c>
      <c r="H40" s="51"/>
      <c r="I40" s="51">
        <f>C40*139.25*14*0.6-0.35</f>
        <v>25733.05</v>
      </c>
      <c r="J40" s="51">
        <f>D40*139.25*15*0.6</f>
        <v>18798.75</v>
      </c>
      <c r="K40" s="51"/>
      <c r="L40" s="51">
        <f>F40+I40</f>
        <v>42888.42</v>
      </c>
      <c r="M40" s="51">
        <f>G40+J40</f>
        <v>31331.25</v>
      </c>
      <c r="N40" s="51"/>
      <c r="O40" s="51"/>
      <c r="P40" s="51"/>
      <c r="Q40" s="51"/>
      <c r="R40" s="17"/>
      <c r="S40" s="17"/>
      <c r="T40" s="16"/>
      <c r="U40" s="16"/>
    </row>
    <row r="41" spans="1:21" x14ac:dyDescent="0.2">
      <c r="A41" s="9">
        <v>3</v>
      </c>
      <c r="B41" s="11" t="s">
        <v>8</v>
      </c>
      <c r="C41" s="12">
        <v>6</v>
      </c>
      <c r="D41" s="12">
        <v>6</v>
      </c>
      <c r="E41" s="12"/>
      <c r="F41" s="51">
        <f t="shared" ref="F41:F45" si="6">C41*139.25*14*0.4</f>
        <v>4678.8</v>
      </c>
      <c r="G41" s="51">
        <f>D41*139.25*15*0.4</f>
        <v>5013</v>
      </c>
      <c r="H41" s="51"/>
      <c r="I41" s="51">
        <f t="shared" ref="I41:I45" si="7">C41*139.25*14*0.6</f>
        <v>7018.2</v>
      </c>
      <c r="J41" s="51">
        <f>D41*139.25*15*0.6</f>
        <v>7519.5</v>
      </c>
      <c r="K41" s="52"/>
      <c r="L41" s="51">
        <f t="shared" ref="L41:L45" si="8">F41+I41</f>
        <v>11697</v>
      </c>
      <c r="M41" s="51">
        <f>G41+J41</f>
        <v>12532.5</v>
      </c>
      <c r="N41" s="51"/>
      <c r="O41" s="6"/>
      <c r="P41" s="6"/>
      <c r="Q41" s="6"/>
      <c r="R41" s="17"/>
      <c r="S41" s="17"/>
      <c r="T41" s="16"/>
      <c r="U41" s="16"/>
    </row>
    <row r="42" spans="1:21" x14ac:dyDescent="0.2">
      <c r="A42" s="9">
        <v>4</v>
      </c>
      <c r="B42" s="11" t="s">
        <v>9</v>
      </c>
      <c r="C42" s="12">
        <v>15</v>
      </c>
      <c r="D42" s="12"/>
      <c r="E42" s="12"/>
      <c r="F42" s="51">
        <f t="shared" si="6"/>
        <v>11697</v>
      </c>
      <c r="G42" s="51"/>
      <c r="H42" s="51"/>
      <c r="I42" s="51">
        <f t="shared" si="7"/>
        <v>17545.5</v>
      </c>
      <c r="J42" s="6"/>
      <c r="K42" s="52"/>
      <c r="L42" s="51">
        <f t="shared" si="8"/>
        <v>29242.5</v>
      </c>
      <c r="M42" s="51"/>
      <c r="N42" s="51"/>
      <c r="O42" s="51"/>
      <c r="P42" s="51"/>
      <c r="Q42" s="51"/>
      <c r="R42" s="17"/>
      <c r="S42" s="17"/>
      <c r="T42" s="16"/>
      <c r="U42" s="16"/>
    </row>
    <row r="43" spans="1:21" x14ac:dyDescent="0.2">
      <c r="A43" s="9">
        <v>5</v>
      </c>
      <c r="B43" s="11" t="s">
        <v>11</v>
      </c>
      <c r="C43" s="12">
        <v>5</v>
      </c>
      <c r="D43" s="12">
        <v>5</v>
      </c>
      <c r="E43" s="12"/>
      <c r="F43" s="51">
        <f t="shared" si="6"/>
        <v>3899</v>
      </c>
      <c r="G43" s="51">
        <f>D43*139.25*15*0.4</f>
        <v>4177.5</v>
      </c>
      <c r="H43" s="51"/>
      <c r="I43" s="51">
        <f t="shared" si="7"/>
        <v>5848.5</v>
      </c>
      <c r="J43" s="51">
        <f>D43*139.25*15*0.6</f>
        <v>6266.25</v>
      </c>
      <c r="K43" s="52"/>
      <c r="L43" s="51">
        <f t="shared" si="8"/>
        <v>9747.5</v>
      </c>
      <c r="M43" s="51">
        <f>G43+J43</f>
        <v>10443.75</v>
      </c>
      <c r="N43" s="51"/>
      <c r="O43" s="51"/>
      <c r="P43" s="51"/>
      <c r="Q43" s="51"/>
      <c r="R43" s="17"/>
      <c r="S43" s="17"/>
      <c r="T43" s="16"/>
      <c r="U43" s="16"/>
    </row>
    <row r="44" spans="1:21" x14ac:dyDescent="0.2">
      <c r="A44" s="9">
        <v>6</v>
      </c>
      <c r="B44" s="11" t="s">
        <v>10</v>
      </c>
      <c r="C44" s="12">
        <v>4</v>
      </c>
      <c r="D44" s="12"/>
      <c r="E44" s="12"/>
      <c r="F44" s="51">
        <f t="shared" si="6"/>
        <v>3119.2000000000003</v>
      </c>
      <c r="G44" s="51"/>
      <c r="H44" s="51"/>
      <c r="I44" s="51">
        <f t="shared" si="7"/>
        <v>4678.8</v>
      </c>
      <c r="J44" s="51"/>
      <c r="K44" s="52"/>
      <c r="L44" s="51">
        <f t="shared" si="8"/>
        <v>7798</v>
      </c>
      <c r="M44" s="51"/>
      <c r="N44" s="51"/>
      <c r="O44" s="51"/>
      <c r="P44" s="51"/>
      <c r="Q44" s="51"/>
      <c r="R44" s="17"/>
      <c r="S44" s="17"/>
      <c r="T44" s="16"/>
      <c r="U44" s="16"/>
    </row>
    <row r="45" spans="1:21" ht="38.25" x14ac:dyDescent="0.2">
      <c r="A45" s="9">
        <v>7</v>
      </c>
      <c r="B45" s="10" t="s">
        <v>30</v>
      </c>
      <c r="C45" s="9">
        <v>10</v>
      </c>
      <c r="D45" s="9">
        <v>15</v>
      </c>
      <c r="E45" s="9"/>
      <c r="F45" s="51">
        <f t="shared" si="6"/>
        <v>7798</v>
      </c>
      <c r="G45" s="51">
        <f>D45*139.25*15*0.4</f>
        <v>12532.5</v>
      </c>
      <c r="H45" s="6"/>
      <c r="I45" s="51">
        <f t="shared" si="7"/>
        <v>11697</v>
      </c>
      <c r="J45" s="51">
        <f>D45*139.25*15*0.6</f>
        <v>18798.75</v>
      </c>
      <c r="K45" s="38"/>
      <c r="L45" s="51">
        <f t="shared" si="8"/>
        <v>19495</v>
      </c>
      <c r="M45" s="51">
        <f>G45+J45</f>
        <v>31331.25</v>
      </c>
      <c r="N45" s="6"/>
      <c r="O45" s="6"/>
      <c r="P45" s="6"/>
      <c r="Q45" s="6"/>
      <c r="R45" s="17"/>
      <c r="S45" s="17"/>
      <c r="T45" s="17"/>
      <c r="U45" s="17"/>
    </row>
    <row r="46" spans="1:21" x14ac:dyDescent="0.2">
      <c r="A46" s="27"/>
      <c r="B46" s="28" t="s">
        <v>4</v>
      </c>
      <c r="C46" s="29">
        <f>C39+C40+C41+C42+C43+C44+C45</f>
        <v>62</v>
      </c>
      <c r="D46" s="29">
        <f t="shared" ref="D46:E46" si="9">D39+D40+D41+D42+D43+D44+D45</f>
        <v>41</v>
      </c>
      <c r="E46" s="29">
        <f t="shared" si="9"/>
        <v>20</v>
      </c>
      <c r="F46" s="26">
        <f>F39+F40+F41+F42+F43+F44+F45</f>
        <v>48347.369999999995</v>
      </c>
      <c r="G46" s="26">
        <f t="shared" ref="G46:Q46" si="10">G39+G40+G41+G42+G43+G44+G45</f>
        <v>34255.5</v>
      </c>
      <c r="H46" s="26">
        <f t="shared" si="10"/>
        <v>16710</v>
      </c>
      <c r="I46" s="26">
        <f t="shared" si="10"/>
        <v>72521.05</v>
      </c>
      <c r="J46" s="26">
        <f t="shared" si="10"/>
        <v>51383.25</v>
      </c>
      <c r="K46" s="26">
        <f t="shared" si="10"/>
        <v>25065</v>
      </c>
      <c r="L46" s="26">
        <f t="shared" si="10"/>
        <v>120868.42</v>
      </c>
      <c r="M46" s="26">
        <f t="shared" si="10"/>
        <v>85638.75</v>
      </c>
      <c r="N46" s="26">
        <f t="shared" si="10"/>
        <v>41775</v>
      </c>
      <c r="O46" s="26">
        <f t="shared" si="10"/>
        <v>0</v>
      </c>
      <c r="P46" s="26">
        <f t="shared" si="10"/>
        <v>0</v>
      </c>
      <c r="Q46" s="26">
        <f t="shared" si="10"/>
        <v>0</v>
      </c>
      <c r="R46" s="17"/>
      <c r="S46" s="17"/>
      <c r="T46" s="16"/>
      <c r="U46" s="16"/>
    </row>
    <row r="47" spans="1:21" x14ac:dyDescent="0.2">
      <c r="I47" s="13"/>
      <c r="J47" s="13"/>
      <c r="R47" s="16"/>
      <c r="S47" s="16"/>
      <c r="T47" s="17"/>
      <c r="U47" s="16"/>
    </row>
    <row r="48" spans="1:21" ht="14.45" customHeight="1" x14ac:dyDescent="0.2">
      <c r="A48" s="45" t="s">
        <v>18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</row>
    <row r="49" spans="1:20" ht="12.75" customHeight="1" x14ac:dyDescent="0.25">
      <c r="A49" s="67" t="s">
        <v>38</v>
      </c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36"/>
      <c r="T49" s="47"/>
    </row>
    <row r="50" spans="1:20" ht="15" x14ac:dyDescent="0.25">
      <c r="A50" s="69" t="s">
        <v>39</v>
      </c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48"/>
      <c r="P50" s="48"/>
      <c r="Q50" s="48"/>
      <c r="R50" s="36"/>
      <c r="S50" s="47"/>
      <c r="T50" s="47"/>
    </row>
    <row r="51" spans="1:20" ht="15" x14ac:dyDescent="0.25">
      <c r="A51" s="67" t="s">
        <v>40</v>
      </c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45"/>
      <c r="T51" s="45"/>
    </row>
    <row r="52" spans="1:20" ht="15" x14ac:dyDescent="0.25">
      <c r="A52" s="69" t="s">
        <v>41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48"/>
      <c r="P52" s="48"/>
      <c r="Q52" s="48"/>
      <c r="R52" s="36"/>
      <c r="S52" s="45"/>
      <c r="T52" s="45"/>
    </row>
    <row r="53" spans="1:20" ht="14.45" customHeight="1" x14ac:dyDescent="0.25">
      <c r="A53" s="67" t="s">
        <v>42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45"/>
      <c r="T53" s="45"/>
    </row>
    <row r="54" spans="1:20" ht="15" x14ac:dyDescent="0.25">
      <c r="A54" s="69" t="s">
        <v>43</v>
      </c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48"/>
      <c r="P54" s="48"/>
      <c r="Q54" s="48"/>
      <c r="R54" s="36"/>
      <c r="S54" s="45"/>
      <c r="T54" s="45"/>
    </row>
    <row r="55" spans="1:20" ht="12.75" customHeight="1" x14ac:dyDescent="0.25">
      <c r="A55" s="67" t="s">
        <v>27</v>
      </c>
      <c r="B55" s="68"/>
      <c r="C55" s="68"/>
      <c r="D55" s="68"/>
      <c r="E55" s="68"/>
      <c r="F55" s="68"/>
      <c r="G55" s="68"/>
      <c r="H55" s="47"/>
      <c r="I55" s="47"/>
      <c r="J55" s="47"/>
      <c r="K55" s="47"/>
      <c r="L55" s="47"/>
      <c r="M55" s="47"/>
      <c r="N55" s="47"/>
      <c r="O55" s="47"/>
      <c r="P55" s="47"/>
      <c r="Q55" s="47"/>
    </row>
    <row r="56" spans="1:20" ht="15" x14ac:dyDescent="0.25">
      <c r="A56" s="67" t="s">
        <v>28</v>
      </c>
      <c r="B56" s="68"/>
      <c r="C56" s="68"/>
      <c r="D56" s="68"/>
      <c r="E56" s="68"/>
      <c r="F56" s="68"/>
      <c r="G56" s="68"/>
      <c r="H56" s="68"/>
      <c r="I56" s="44"/>
      <c r="J56" s="44"/>
      <c r="K56" s="44"/>
      <c r="L56" s="44"/>
      <c r="M56" s="44"/>
      <c r="N56" s="44"/>
      <c r="O56" s="32"/>
      <c r="P56" s="45"/>
      <c r="Q56" s="45"/>
    </row>
    <row r="58" spans="1:20" x14ac:dyDescent="0.2">
      <c r="G58" s="13"/>
    </row>
    <row r="60" spans="1:20" x14ac:dyDescent="0.2">
      <c r="G60" s="13"/>
    </row>
    <row r="61" spans="1:20" x14ac:dyDescent="0.2">
      <c r="C61" s="5" t="e">
        <f>C18+D18+E18+C46+D46+E46+'весна, осень'!C18+'весна, осень'!D18+'весна, осень'!C37+'весна, осень'!D37+#REF!+#REF!+#REF!</f>
        <v>#REF!</v>
      </c>
      <c r="E61" s="21" t="e">
        <f>I18+J18+K18+I46+J46+K46+'весна, осень'!F18+'весна, осень'!I18+'весна, осень'!F37+'весна, осень'!I37+#REF!+#REF!+#REF!</f>
        <v>#REF!</v>
      </c>
      <c r="F61" s="21" t="e">
        <f>F18+G18+H18+F46+G46+H46+'весна, осень'!E18+'весна, осень'!H18+'весна, осень'!E37+'весна, осень'!H37+#REF!+#REF!+#REF!</f>
        <v>#REF!</v>
      </c>
    </row>
    <row r="62" spans="1:20" x14ac:dyDescent="0.2">
      <c r="G62" s="13"/>
    </row>
    <row r="63" spans="1:20" x14ac:dyDescent="0.2">
      <c r="E63" s="21">
        <v>803500</v>
      </c>
      <c r="F63" s="21">
        <v>535666.67000000004</v>
      </c>
      <c r="G63" s="13"/>
    </row>
    <row r="65" spans="5:6" x14ac:dyDescent="0.2">
      <c r="E65" s="21" t="e">
        <f>E63-E61</f>
        <v>#REF!</v>
      </c>
      <c r="F65" s="21" t="e">
        <f>F63-F61</f>
        <v>#REF!</v>
      </c>
    </row>
  </sheetData>
  <mergeCells count="39">
    <mergeCell ref="A54:N54"/>
    <mergeCell ref="A55:G55"/>
    <mergeCell ref="A56:H56"/>
    <mergeCell ref="N3:Q3"/>
    <mergeCell ref="A49:R49"/>
    <mergeCell ref="A50:N50"/>
    <mergeCell ref="A51:R51"/>
    <mergeCell ref="A52:N52"/>
    <mergeCell ref="A53:R53"/>
    <mergeCell ref="A26:N26"/>
    <mergeCell ref="A34:Q34"/>
    <mergeCell ref="A36:A38"/>
    <mergeCell ref="B36:B38"/>
    <mergeCell ref="C36:E37"/>
    <mergeCell ref="F36:Q36"/>
    <mergeCell ref="F37:H37"/>
    <mergeCell ref="I37:K37"/>
    <mergeCell ref="L37:N37"/>
    <mergeCell ref="O37:Q37"/>
    <mergeCell ref="A21:R21"/>
    <mergeCell ref="A22:N22"/>
    <mergeCell ref="A23:R23"/>
    <mergeCell ref="A24:N24"/>
    <mergeCell ref="A25:R25"/>
    <mergeCell ref="A30:J30"/>
    <mergeCell ref="A27:G27"/>
    <mergeCell ref="A28:H28"/>
    <mergeCell ref="O1:Q1"/>
    <mergeCell ref="O2:Q2"/>
    <mergeCell ref="O4:Q4"/>
    <mergeCell ref="A6:Q6"/>
    <mergeCell ref="A8:A10"/>
    <mergeCell ref="B8:B10"/>
    <mergeCell ref="C8:E9"/>
    <mergeCell ref="F9:H9"/>
    <mergeCell ref="I9:K9"/>
    <mergeCell ref="F8:Q8"/>
    <mergeCell ref="O9:Q9"/>
    <mergeCell ref="L9:N9"/>
  </mergeCells>
  <pageMargins left="0.70866141732283472" right="0.70866141732283472" top="0.74803149606299213" bottom="0.74803149606299213" header="0.31496062992125984" footer="0.31496062992125984"/>
  <pageSetup paperSize="9" scale="4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2"/>
  <sheetViews>
    <sheetView tabSelected="1" zoomScaleNormal="100" workbookViewId="0">
      <selection activeCell="F11" sqref="F11"/>
    </sheetView>
  </sheetViews>
  <sheetFormatPr defaultColWidth="8.85546875" defaultRowHeight="12.75" x14ac:dyDescent="0.2"/>
  <cols>
    <col min="1" max="1" width="5.140625" style="1" customWidth="1"/>
    <col min="2" max="2" width="40" style="1" customWidth="1"/>
    <col min="3" max="4" width="8.28515625" style="1" customWidth="1"/>
    <col min="5" max="6" width="12.5703125" style="5" customWidth="1"/>
    <col min="7" max="10" width="12.5703125" style="4" customWidth="1"/>
    <col min="11" max="11" width="8.85546875" style="1"/>
    <col min="12" max="12" width="9.85546875" style="1" bestFit="1" customWidth="1"/>
    <col min="13" max="16384" width="8.85546875" style="1"/>
  </cols>
  <sheetData>
    <row r="1" spans="1:10" ht="14.45" customHeight="1" x14ac:dyDescent="0.2">
      <c r="D1" s="53" t="s">
        <v>17</v>
      </c>
      <c r="E1" s="53"/>
      <c r="F1" s="53"/>
      <c r="G1" s="53"/>
      <c r="H1" s="53"/>
      <c r="I1" s="53"/>
      <c r="J1" s="53"/>
    </row>
    <row r="2" spans="1:10" ht="14.45" customHeight="1" x14ac:dyDescent="0.2">
      <c r="D2" s="53" t="s">
        <v>15</v>
      </c>
      <c r="E2" s="53"/>
      <c r="F2" s="53"/>
      <c r="G2" s="53"/>
      <c r="H2" s="53"/>
      <c r="I2" s="53"/>
      <c r="J2" s="53"/>
    </row>
    <row r="3" spans="1:10" ht="14.45" customHeight="1" x14ac:dyDescent="0.2">
      <c r="D3" s="53" t="s">
        <v>16</v>
      </c>
      <c r="E3" s="53"/>
      <c r="F3" s="53"/>
      <c r="G3" s="53"/>
      <c r="H3" s="53"/>
      <c r="I3" s="53"/>
      <c r="J3" s="53"/>
    </row>
    <row r="4" spans="1:10" ht="14.45" customHeight="1" x14ac:dyDescent="0.2">
      <c r="D4" s="53" t="s">
        <v>55</v>
      </c>
      <c r="E4" s="53"/>
      <c r="F4" s="53"/>
      <c r="G4" s="53"/>
      <c r="H4" s="53"/>
      <c r="I4" s="53"/>
      <c r="J4" s="53"/>
    </row>
    <row r="5" spans="1:10" s="4" customFormat="1" ht="14.45" customHeight="1" x14ac:dyDescent="0.2">
      <c r="D5" s="15"/>
      <c r="E5" s="18"/>
      <c r="F5" s="18"/>
      <c r="G5" s="39"/>
      <c r="H5" s="39"/>
      <c r="I5" s="49"/>
      <c r="J5" s="39"/>
    </row>
    <row r="6" spans="1:10" s="4" customFormat="1" ht="26.45" customHeight="1" x14ac:dyDescent="0.2">
      <c r="A6" s="77" t="s">
        <v>49</v>
      </c>
      <c r="B6" s="77"/>
      <c r="C6" s="77"/>
      <c r="D6" s="77"/>
      <c r="E6" s="77"/>
      <c r="F6" s="77"/>
      <c r="G6" s="77"/>
      <c r="H6" s="77"/>
      <c r="I6" s="77"/>
      <c r="J6" s="77"/>
    </row>
    <row r="8" spans="1:10" s="2" customFormat="1" ht="13.15" customHeight="1" x14ac:dyDescent="0.25">
      <c r="A8" s="73" t="s">
        <v>5</v>
      </c>
      <c r="B8" s="76" t="s">
        <v>0</v>
      </c>
      <c r="C8" s="76" t="s">
        <v>1</v>
      </c>
      <c r="D8" s="76"/>
      <c r="E8" s="78" t="s">
        <v>3</v>
      </c>
      <c r="F8" s="79"/>
      <c r="G8" s="79"/>
      <c r="H8" s="79"/>
      <c r="I8" s="79"/>
      <c r="J8" s="80"/>
    </row>
    <row r="9" spans="1:10" s="2" customFormat="1" ht="53.45" customHeight="1" x14ac:dyDescent="0.25">
      <c r="A9" s="74"/>
      <c r="B9" s="76"/>
      <c r="C9" s="76"/>
      <c r="D9" s="76"/>
      <c r="E9" s="78" t="s">
        <v>22</v>
      </c>
      <c r="F9" s="79"/>
      <c r="G9" s="80"/>
      <c r="H9" s="78" t="s">
        <v>13</v>
      </c>
      <c r="I9" s="79"/>
      <c r="J9" s="80"/>
    </row>
    <row r="10" spans="1:10" s="2" customFormat="1" ht="63.75" x14ac:dyDescent="0.25">
      <c r="A10" s="75"/>
      <c r="B10" s="76"/>
      <c r="C10" s="3" t="s">
        <v>22</v>
      </c>
      <c r="D10" s="19" t="s">
        <v>13</v>
      </c>
      <c r="E10" s="35" t="s">
        <v>50</v>
      </c>
      <c r="F10" s="46" t="s">
        <v>52</v>
      </c>
      <c r="G10" s="40" t="s">
        <v>36</v>
      </c>
      <c r="H10" s="40" t="s">
        <v>50</v>
      </c>
      <c r="I10" s="46" t="s">
        <v>52</v>
      </c>
      <c r="J10" s="40" t="s">
        <v>36</v>
      </c>
    </row>
    <row r="11" spans="1:10" s="5" customFormat="1" x14ac:dyDescent="0.2">
      <c r="A11" s="9">
        <v>1</v>
      </c>
      <c r="B11" s="10" t="s">
        <v>12</v>
      </c>
      <c r="C11" s="33">
        <v>44</v>
      </c>
      <c r="D11" s="33">
        <v>44</v>
      </c>
      <c r="E11" s="6">
        <f>C11*139.25*5*0.4</f>
        <v>12254</v>
      </c>
      <c r="F11" s="6">
        <f>C11*139.25*5*0.6</f>
        <v>18381</v>
      </c>
      <c r="G11" s="6">
        <f>SUM(E11:F11)</f>
        <v>30635</v>
      </c>
      <c r="H11" s="6">
        <f t="shared" ref="H11:H17" si="0">D11*139.25*5*0.4</f>
        <v>12254</v>
      </c>
      <c r="I11" s="6">
        <f t="shared" ref="I11:I17" si="1">D11*139.25*5*0.6</f>
        <v>18381</v>
      </c>
      <c r="J11" s="6">
        <f t="shared" ref="J11:J17" si="2">SUM(H11:I11)</f>
        <v>30635</v>
      </c>
    </row>
    <row r="12" spans="1:10" s="5" customFormat="1" x14ac:dyDescent="0.2">
      <c r="A12" s="9">
        <v>2</v>
      </c>
      <c r="B12" s="11" t="s">
        <v>31</v>
      </c>
      <c r="C12" s="12">
        <v>35</v>
      </c>
      <c r="D12" s="12">
        <f>35+6</f>
        <v>41</v>
      </c>
      <c r="E12" s="6">
        <f t="shared" ref="E12:E15" si="3">C12*139.25*5*0.4</f>
        <v>9747.5</v>
      </c>
      <c r="F12" s="6">
        <f t="shared" ref="F12:F15" si="4">C12*139.25*5*0.6</f>
        <v>14621.25</v>
      </c>
      <c r="G12" s="6">
        <f>SUM(E12:F12)</f>
        <v>24368.75</v>
      </c>
      <c r="H12" s="6">
        <f t="shared" si="0"/>
        <v>11418.5</v>
      </c>
      <c r="I12" s="6">
        <f t="shared" si="1"/>
        <v>17127.75</v>
      </c>
      <c r="J12" s="6">
        <f t="shared" si="2"/>
        <v>28546.25</v>
      </c>
    </row>
    <row r="13" spans="1:10" s="5" customFormat="1" x14ac:dyDescent="0.2">
      <c r="A13" s="9">
        <v>3</v>
      </c>
      <c r="B13" s="11" t="s">
        <v>8</v>
      </c>
      <c r="C13" s="12">
        <v>19</v>
      </c>
      <c r="D13" s="12">
        <v>19</v>
      </c>
      <c r="E13" s="6">
        <f t="shared" si="3"/>
        <v>5291.5</v>
      </c>
      <c r="F13" s="6">
        <f t="shared" si="4"/>
        <v>7937.25</v>
      </c>
      <c r="G13" s="6">
        <f>SUM(E13:F13)</f>
        <v>13228.75</v>
      </c>
      <c r="H13" s="6">
        <f t="shared" si="0"/>
        <v>5291.5</v>
      </c>
      <c r="I13" s="6">
        <f t="shared" si="1"/>
        <v>7937.25</v>
      </c>
      <c r="J13" s="6">
        <f t="shared" si="2"/>
        <v>13228.75</v>
      </c>
    </row>
    <row r="14" spans="1:10" s="5" customFormat="1" x14ac:dyDescent="0.2">
      <c r="A14" s="9">
        <v>4</v>
      </c>
      <c r="B14" s="11" t="s">
        <v>9</v>
      </c>
      <c r="C14" s="12">
        <v>35</v>
      </c>
      <c r="D14" s="12">
        <v>35</v>
      </c>
      <c r="E14" s="6">
        <f t="shared" si="3"/>
        <v>9747.5</v>
      </c>
      <c r="F14" s="6">
        <f t="shared" si="4"/>
        <v>14621.25</v>
      </c>
      <c r="G14" s="6">
        <f>SUM(E14:F14)</f>
        <v>24368.75</v>
      </c>
      <c r="H14" s="6">
        <f t="shared" si="0"/>
        <v>9747.5</v>
      </c>
      <c r="I14" s="6">
        <f t="shared" si="1"/>
        <v>14621.25</v>
      </c>
      <c r="J14" s="6">
        <f t="shared" si="2"/>
        <v>24368.75</v>
      </c>
    </row>
    <row r="15" spans="1:10" s="5" customFormat="1" x14ac:dyDescent="0.2">
      <c r="A15" s="9">
        <v>5</v>
      </c>
      <c r="B15" s="11" t="s">
        <v>11</v>
      </c>
      <c r="C15" s="12">
        <v>30</v>
      </c>
      <c r="D15" s="12">
        <v>25</v>
      </c>
      <c r="E15" s="6">
        <f t="shared" si="3"/>
        <v>8355</v>
      </c>
      <c r="F15" s="6">
        <f t="shared" si="4"/>
        <v>12532.5</v>
      </c>
      <c r="G15" s="6">
        <f>SUM(E15:F15)</f>
        <v>20887.5</v>
      </c>
      <c r="H15" s="6">
        <f t="shared" si="0"/>
        <v>6962.5</v>
      </c>
      <c r="I15" s="6">
        <f t="shared" si="1"/>
        <v>10443.75</v>
      </c>
      <c r="J15" s="6">
        <f t="shared" si="2"/>
        <v>17406.25</v>
      </c>
    </row>
    <row r="16" spans="1:10" s="5" customFormat="1" x14ac:dyDescent="0.2">
      <c r="A16" s="9">
        <v>6</v>
      </c>
      <c r="B16" s="11" t="s">
        <v>10</v>
      </c>
      <c r="C16" s="12"/>
      <c r="D16" s="12">
        <v>6</v>
      </c>
      <c r="E16" s="7"/>
      <c r="F16" s="7"/>
      <c r="G16" s="7"/>
      <c r="H16" s="6">
        <f t="shared" si="0"/>
        <v>1671</v>
      </c>
      <c r="I16" s="6">
        <f t="shared" si="1"/>
        <v>2506.5</v>
      </c>
      <c r="J16" s="6">
        <f t="shared" si="2"/>
        <v>4177.5</v>
      </c>
    </row>
    <row r="17" spans="1:12" s="5" customFormat="1" ht="66.599999999999994" customHeight="1" x14ac:dyDescent="0.2">
      <c r="A17" s="9">
        <v>7</v>
      </c>
      <c r="B17" s="10" t="s">
        <v>51</v>
      </c>
      <c r="C17" s="9">
        <v>35</v>
      </c>
      <c r="D17" s="9">
        <v>35</v>
      </c>
      <c r="E17" s="6">
        <f t="shared" ref="E17" si="5">C17*139.25*5*0.4</f>
        <v>9747.5</v>
      </c>
      <c r="F17" s="6">
        <f t="shared" ref="F17" si="6">C17*139.25*5*0.6</f>
        <v>14621.25</v>
      </c>
      <c r="G17" s="6">
        <f>SUM(E17:F17)</f>
        <v>24368.75</v>
      </c>
      <c r="H17" s="6">
        <f t="shared" si="0"/>
        <v>9747.5</v>
      </c>
      <c r="I17" s="6">
        <f t="shared" si="1"/>
        <v>14621.25</v>
      </c>
      <c r="J17" s="6">
        <f t="shared" si="2"/>
        <v>24368.75</v>
      </c>
    </row>
    <row r="18" spans="1:12" x14ac:dyDescent="0.2">
      <c r="A18" s="23"/>
      <c r="B18" s="24" t="s">
        <v>4</v>
      </c>
      <c r="C18" s="25">
        <f>C11+C12+C13+C14+C15+C16+C17</f>
        <v>198</v>
      </c>
      <c r="D18" s="25">
        <f>D11+D12+D13+D14+D15+D16+D17</f>
        <v>205</v>
      </c>
      <c r="E18" s="30">
        <f>E11+E12+E13+E14+E15+E16+E17</f>
        <v>55143</v>
      </c>
      <c r="F18" s="30">
        <f t="shared" ref="F18:J18" si="7">F11+F12+F13+F14+F15+F16+F17</f>
        <v>82714.5</v>
      </c>
      <c r="G18" s="30">
        <f t="shared" si="7"/>
        <v>137857.5</v>
      </c>
      <c r="H18" s="30">
        <f t="shared" si="7"/>
        <v>57092.5</v>
      </c>
      <c r="I18" s="30">
        <f t="shared" si="7"/>
        <v>85638.75</v>
      </c>
      <c r="J18" s="30">
        <f t="shared" si="7"/>
        <v>142731.25</v>
      </c>
      <c r="L18" s="14"/>
    </row>
    <row r="20" spans="1:12" x14ac:dyDescent="0.2">
      <c r="A20" s="1" t="s">
        <v>18</v>
      </c>
      <c r="E20" s="13"/>
      <c r="F20" s="13"/>
      <c r="G20" s="14"/>
      <c r="H20" s="14"/>
      <c r="I20" s="14"/>
      <c r="J20" s="14"/>
    </row>
    <row r="21" spans="1:12" x14ac:dyDescent="0.2">
      <c r="A21" s="72" t="s">
        <v>23</v>
      </c>
      <c r="B21" s="72"/>
      <c r="C21" s="72"/>
      <c r="D21" s="72"/>
      <c r="E21" s="72"/>
      <c r="F21" s="72"/>
      <c r="G21" s="72"/>
      <c r="H21" s="72"/>
      <c r="I21" s="72"/>
      <c r="J21" s="72"/>
    </row>
    <row r="22" spans="1:12" x14ac:dyDescent="0.2">
      <c r="A22" s="1" t="s">
        <v>24</v>
      </c>
    </row>
    <row r="23" spans="1:12" s="20" customFormat="1" x14ac:dyDescent="0.2">
      <c r="A23" s="72" t="s">
        <v>25</v>
      </c>
      <c r="B23" s="72"/>
      <c r="C23" s="72"/>
      <c r="D23" s="72"/>
      <c r="E23" s="72"/>
      <c r="F23" s="72"/>
      <c r="G23" s="72"/>
      <c r="H23" s="72"/>
      <c r="I23" s="72"/>
      <c r="J23" s="72"/>
    </row>
    <row r="25" spans="1:12" ht="26.45" customHeight="1" x14ac:dyDescent="0.2">
      <c r="A25" s="77" t="s">
        <v>53</v>
      </c>
      <c r="B25" s="77"/>
      <c r="C25" s="77"/>
      <c r="D25" s="77"/>
      <c r="E25" s="77"/>
      <c r="F25" s="77"/>
      <c r="G25" s="77"/>
      <c r="H25" s="77"/>
      <c r="I25" s="77"/>
      <c r="J25" s="77"/>
    </row>
    <row r="26" spans="1:12" x14ac:dyDescent="0.2">
      <c r="A26" s="4"/>
      <c r="B26" s="4"/>
      <c r="C26" s="4"/>
      <c r="D26" s="4"/>
    </row>
    <row r="27" spans="1:12" x14ac:dyDescent="0.2">
      <c r="A27" s="73" t="s">
        <v>5</v>
      </c>
      <c r="B27" s="76" t="s">
        <v>0</v>
      </c>
      <c r="C27" s="76" t="s">
        <v>1</v>
      </c>
      <c r="D27" s="76"/>
      <c r="E27" s="78" t="s">
        <v>3</v>
      </c>
      <c r="F27" s="79"/>
      <c r="G27" s="79"/>
      <c r="H27" s="79"/>
      <c r="I27" s="79"/>
      <c r="J27" s="80"/>
    </row>
    <row r="28" spans="1:12" x14ac:dyDescent="0.2">
      <c r="A28" s="74"/>
      <c r="B28" s="76"/>
      <c r="C28" s="76"/>
      <c r="D28" s="76"/>
      <c r="E28" s="78" t="s">
        <v>22</v>
      </c>
      <c r="F28" s="79"/>
      <c r="G28" s="80"/>
      <c r="H28" s="78" t="s">
        <v>13</v>
      </c>
      <c r="I28" s="79"/>
      <c r="J28" s="80"/>
    </row>
    <row r="29" spans="1:12" ht="63.75" x14ac:dyDescent="0.2">
      <c r="A29" s="75"/>
      <c r="B29" s="76"/>
      <c r="C29" s="50" t="s">
        <v>22</v>
      </c>
      <c r="D29" s="50" t="s">
        <v>13</v>
      </c>
      <c r="E29" s="46" t="s">
        <v>50</v>
      </c>
      <c r="F29" s="46" t="s">
        <v>52</v>
      </c>
      <c r="G29" s="46" t="s">
        <v>36</v>
      </c>
      <c r="H29" s="46" t="s">
        <v>50</v>
      </c>
      <c r="I29" s="46" t="s">
        <v>52</v>
      </c>
      <c r="J29" s="46" t="s">
        <v>36</v>
      </c>
    </row>
    <row r="30" spans="1:12" x14ac:dyDescent="0.2">
      <c r="A30" s="9">
        <v>1</v>
      </c>
      <c r="B30" s="10" t="s">
        <v>12</v>
      </c>
      <c r="C30" s="46">
        <v>18</v>
      </c>
      <c r="D30" s="46">
        <v>18</v>
      </c>
      <c r="E30" s="6">
        <f>C30*139.25*5*0.4</f>
        <v>5013</v>
      </c>
      <c r="F30" s="6">
        <f>C30*139.25*5*0.6</f>
        <v>7519.5</v>
      </c>
      <c r="G30" s="6">
        <f>SUM(E30:F30)</f>
        <v>12532.5</v>
      </c>
      <c r="H30" s="6">
        <f t="shared" ref="H30:H36" si="8">D30*139.25*5*0.4</f>
        <v>5013</v>
      </c>
      <c r="I30" s="6">
        <f t="shared" ref="I30:I36" si="9">D30*139.25*5*0.6</f>
        <v>7519.5</v>
      </c>
      <c r="J30" s="6">
        <f t="shared" ref="J30:J36" si="10">SUM(H30:I30)</f>
        <v>12532.5</v>
      </c>
    </row>
    <row r="31" spans="1:12" x14ac:dyDescent="0.2">
      <c r="A31" s="9">
        <v>2</v>
      </c>
      <c r="B31" s="11" t="s">
        <v>31</v>
      </c>
      <c r="C31" s="12">
        <v>15</v>
      </c>
      <c r="D31" s="12">
        <f>18+3</f>
        <v>21</v>
      </c>
      <c r="E31" s="6">
        <f t="shared" ref="E31:E34" si="11">C31*139.25*5*0.4</f>
        <v>4177.5</v>
      </c>
      <c r="F31" s="6">
        <f t="shared" ref="F31:F34" si="12">C31*139.25*5*0.6</f>
        <v>6266.25</v>
      </c>
      <c r="G31" s="6">
        <f>SUM(E31:F31)</f>
        <v>10443.75</v>
      </c>
      <c r="H31" s="6">
        <f t="shared" si="8"/>
        <v>5848.5</v>
      </c>
      <c r="I31" s="6">
        <f t="shared" si="9"/>
        <v>8772.75</v>
      </c>
      <c r="J31" s="6">
        <f t="shared" si="10"/>
        <v>14621.25</v>
      </c>
    </row>
    <row r="32" spans="1:12" x14ac:dyDescent="0.2">
      <c r="A32" s="9">
        <v>3</v>
      </c>
      <c r="B32" s="11" t="s">
        <v>8</v>
      </c>
      <c r="C32" s="12">
        <v>6</v>
      </c>
      <c r="D32" s="12">
        <v>6</v>
      </c>
      <c r="E32" s="6">
        <f t="shared" si="11"/>
        <v>1671</v>
      </c>
      <c r="F32" s="6">
        <f t="shared" si="12"/>
        <v>2506.5</v>
      </c>
      <c r="G32" s="6">
        <f>SUM(E32:F32)</f>
        <v>4177.5</v>
      </c>
      <c r="H32" s="6">
        <f t="shared" si="8"/>
        <v>1671</v>
      </c>
      <c r="I32" s="6">
        <f t="shared" si="9"/>
        <v>2506.5</v>
      </c>
      <c r="J32" s="6">
        <f t="shared" si="10"/>
        <v>4177.5</v>
      </c>
    </row>
    <row r="33" spans="1:10" x14ac:dyDescent="0.2">
      <c r="A33" s="9">
        <v>4</v>
      </c>
      <c r="B33" s="11" t="s">
        <v>9</v>
      </c>
      <c r="C33" s="12">
        <v>15</v>
      </c>
      <c r="D33" s="12">
        <v>15</v>
      </c>
      <c r="E33" s="6">
        <f t="shared" si="11"/>
        <v>4177.5</v>
      </c>
      <c r="F33" s="6">
        <f t="shared" si="12"/>
        <v>6266.25</v>
      </c>
      <c r="G33" s="6">
        <f>SUM(E33:F33)</f>
        <v>10443.75</v>
      </c>
      <c r="H33" s="6">
        <f t="shared" si="8"/>
        <v>4177.5</v>
      </c>
      <c r="I33" s="6">
        <f t="shared" si="9"/>
        <v>6266.25</v>
      </c>
      <c r="J33" s="6">
        <f t="shared" si="10"/>
        <v>10443.75</v>
      </c>
    </row>
    <row r="34" spans="1:10" x14ac:dyDescent="0.2">
      <c r="A34" s="9">
        <v>5</v>
      </c>
      <c r="B34" s="11" t="s">
        <v>11</v>
      </c>
      <c r="C34" s="12">
        <v>5</v>
      </c>
      <c r="D34" s="12">
        <v>4</v>
      </c>
      <c r="E34" s="6">
        <f t="shared" si="11"/>
        <v>1392.5</v>
      </c>
      <c r="F34" s="6">
        <f t="shared" si="12"/>
        <v>2088.75</v>
      </c>
      <c r="G34" s="6">
        <f>SUM(E34:F34)</f>
        <v>3481.25</v>
      </c>
      <c r="H34" s="6">
        <f t="shared" si="8"/>
        <v>1114</v>
      </c>
      <c r="I34" s="6">
        <f t="shared" si="9"/>
        <v>1671</v>
      </c>
      <c r="J34" s="6">
        <f t="shared" si="10"/>
        <v>2785</v>
      </c>
    </row>
    <row r="35" spans="1:10" x14ac:dyDescent="0.2">
      <c r="A35" s="9">
        <v>6</v>
      </c>
      <c r="B35" s="11" t="s">
        <v>10</v>
      </c>
      <c r="C35" s="12"/>
      <c r="D35" s="12">
        <v>3</v>
      </c>
      <c r="E35" s="7"/>
      <c r="F35" s="7"/>
      <c r="G35" s="7"/>
      <c r="H35" s="6">
        <f t="shared" si="8"/>
        <v>835.5</v>
      </c>
      <c r="I35" s="6">
        <f t="shared" si="9"/>
        <v>1253.25</v>
      </c>
      <c r="J35" s="6">
        <f t="shared" si="10"/>
        <v>2088.75</v>
      </c>
    </row>
    <row r="36" spans="1:10" ht="66.599999999999994" customHeight="1" x14ac:dyDescent="0.2">
      <c r="A36" s="9">
        <v>7</v>
      </c>
      <c r="B36" s="10" t="s">
        <v>51</v>
      </c>
      <c r="C36" s="9">
        <v>15</v>
      </c>
      <c r="D36" s="9">
        <v>15</v>
      </c>
      <c r="E36" s="6">
        <f t="shared" ref="E36" si="13">C36*139.25*5*0.4</f>
        <v>4177.5</v>
      </c>
      <c r="F36" s="6">
        <f t="shared" ref="F36" si="14">C36*139.25*5*0.6</f>
        <v>6266.25</v>
      </c>
      <c r="G36" s="6">
        <f>SUM(E36:F36)</f>
        <v>10443.75</v>
      </c>
      <c r="H36" s="6">
        <f t="shared" si="8"/>
        <v>4177.5</v>
      </c>
      <c r="I36" s="6">
        <f t="shared" si="9"/>
        <v>6266.25</v>
      </c>
      <c r="J36" s="6">
        <f t="shared" si="10"/>
        <v>10443.75</v>
      </c>
    </row>
    <row r="37" spans="1:10" x14ac:dyDescent="0.2">
      <c r="A37" s="23"/>
      <c r="B37" s="24" t="s">
        <v>4</v>
      </c>
      <c r="C37" s="25">
        <f>C30+C31+C32+C33+C34+C35+C36</f>
        <v>74</v>
      </c>
      <c r="D37" s="25">
        <f>D30+D31+D32+D33+D34+D35+D36</f>
        <v>82</v>
      </c>
      <c r="E37" s="30">
        <f>E30+E31+E32+E33+E34+E35+E36</f>
        <v>20609</v>
      </c>
      <c r="F37" s="30">
        <f t="shared" ref="F37:J37" si="15">F30+F31+F32+F33+F34+F35+F36</f>
        <v>30913.5</v>
      </c>
      <c r="G37" s="30">
        <f t="shared" si="15"/>
        <v>51522.5</v>
      </c>
      <c r="H37" s="30">
        <f t="shared" si="15"/>
        <v>22837</v>
      </c>
      <c r="I37" s="30">
        <f t="shared" si="15"/>
        <v>34255.5</v>
      </c>
      <c r="J37" s="30">
        <f t="shared" si="15"/>
        <v>57092.5</v>
      </c>
    </row>
    <row r="38" spans="1:10" x14ac:dyDescent="0.2">
      <c r="A38" s="4"/>
      <c r="B38" s="4"/>
      <c r="C38" s="4"/>
      <c r="D38" s="4"/>
    </row>
    <row r="39" spans="1:10" x14ac:dyDescent="0.2">
      <c r="A39" s="4" t="s">
        <v>18</v>
      </c>
      <c r="B39" s="4"/>
      <c r="C39" s="4"/>
      <c r="D39" s="4"/>
      <c r="E39" s="13"/>
      <c r="F39" s="13"/>
      <c r="G39" s="14"/>
      <c r="H39" s="14"/>
      <c r="I39" s="14"/>
      <c r="J39" s="14"/>
    </row>
    <row r="40" spans="1:10" x14ac:dyDescent="0.2">
      <c r="A40" s="72" t="s">
        <v>23</v>
      </c>
      <c r="B40" s="72"/>
      <c r="C40" s="72"/>
      <c r="D40" s="72"/>
      <c r="E40" s="72"/>
      <c r="F40" s="72"/>
      <c r="G40" s="72"/>
      <c r="H40" s="72"/>
      <c r="I40" s="72"/>
      <c r="J40" s="72"/>
    </row>
    <row r="41" spans="1:10" x14ac:dyDescent="0.2">
      <c r="A41" s="4" t="s">
        <v>24</v>
      </c>
      <c r="B41" s="4"/>
      <c r="C41" s="4"/>
      <c r="D41" s="4"/>
    </row>
    <row r="42" spans="1:10" x14ac:dyDescent="0.2">
      <c r="A42" s="72" t="s">
        <v>25</v>
      </c>
      <c r="B42" s="72"/>
      <c r="C42" s="72"/>
      <c r="D42" s="72"/>
      <c r="E42" s="72"/>
      <c r="F42" s="72"/>
      <c r="G42" s="72"/>
      <c r="H42" s="72"/>
      <c r="I42" s="72"/>
      <c r="J42" s="72"/>
    </row>
  </sheetData>
  <mergeCells count="22">
    <mergeCell ref="A40:J40"/>
    <mergeCell ref="A42:J42"/>
    <mergeCell ref="A25:J25"/>
    <mergeCell ref="A27:A29"/>
    <mergeCell ref="B27:B29"/>
    <mergeCell ref="C27:D28"/>
    <mergeCell ref="E27:J27"/>
    <mergeCell ref="E28:G28"/>
    <mergeCell ref="H28:J28"/>
    <mergeCell ref="A21:J21"/>
    <mergeCell ref="A23:J23"/>
    <mergeCell ref="D1:J1"/>
    <mergeCell ref="D2:J2"/>
    <mergeCell ref="D3:J3"/>
    <mergeCell ref="D4:J4"/>
    <mergeCell ref="A8:A10"/>
    <mergeCell ref="B8:B10"/>
    <mergeCell ref="C8:D9"/>
    <mergeCell ref="A6:J6"/>
    <mergeCell ref="E8:J8"/>
    <mergeCell ref="E9:G9"/>
    <mergeCell ref="H9:J9"/>
  </mergeCells>
  <pageMargins left="0.7" right="0.7" top="0.75" bottom="0.75" header="0.3" footer="0.3"/>
  <pageSetup paperSize="9" scale="9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лето</vt:lpstr>
      <vt:lpstr>весна, осень</vt:lpstr>
      <vt:lpstr>Лист4</vt:lpstr>
      <vt:lpstr>лето!Область_печати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2021-05-19T09:40:10Z</dcterms:modified>
</cp:coreProperties>
</file>