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600" yWindow="-270" windowWidth="12120" windowHeight="11205"/>
  </bookViews>
  <sheets>
    <sheet name="Доходная часть" sheetId="2" r:id="rId1"/>
    <sheet name="Расходная часть" sheetId="3" r:id="rId2"/>
    <sheet name="Источники" sheetId="4" r:id="rId3"/>
    <sheet name="Сведения" sheetId="5" r:id="rId4"/>
  </sheets>
  <definedNames>
    <definedName name="_xlnm.Print_Titles" localSheetId="0">'Доходная часть'!$12:$12</definedName>
    <definedName name="_xlnm.Print_Titles" localSheetId="1">'Расходная часть'!$12:$12</definedName>
    <definedName name="_xlnm.Print_Area" localSheetId="0">'Доходная часть'!$A$1:$E$58</definedName>
    <definedName name="_xlnm.Print_Area" localSheetId="1">'Расходная часть'!$A$1:$E$319</definedName>
    <definedName name="_xlnm.Print_Area" localSheetId="3">Сведения!$A$1:$C$42</definedName>
  </definedNames>
  <calcPr calcId="145621"/>
</workbook>
</file>

<file path=xl/calcChain.xml><?xml version="1.0" encoding="utf-8"?>
<calcChain xmlns="http://schemas.openxmlformats.org/spreadsheetml/2006/main">
  <c r="C34" i="5" l="1"/>
  <c r="B34" i="5"/>
  <c r="C32" i="5"/>
  <c r="C31" i="5"/>
  <c r="C30" i="5"/>
  <c r="C29" i="5"/>
  <c r="C27" i="5"/>
  <c r="C26" i="5"/>
  <c r="C25" i="5"/>
  <c r="B33" i="5"/>
  <c r="B32" i="5"/>
  <c r="B31" i="5"/>
  <c r="B30" i="5"/>
  <c r="B29" i="5"/>
  <c r="B27" i="5"/>
  <c r="B26" i="5"/>
  <c r="B22" i="5" s="1"/>
  <c r="B25" i="5"/>
  <c r="C23" i="5"/>
  <c r="B23" i="5"/>
  <c r="C319" i="3"/>
  <c r="E319" i="3" s="1"/>
  <c r="E111" i="3"/>
  <c r="C111" i="3"/>
  <c r="C112" i="3"/>
  <c r="E112" i="3" s="1"/>
  <c r="E115" i="3"/>
  <c r="D53" i="2" l="1"/>
  <c r="E53" i="2" s="1"/>
  <c r="C53" i="2"/>
  <c r="D52" i="2"/>
  <c r="C52" i="2"/>
  <c r="E52" i="2" s="1"/>
  <c r="D48" i="2"/>
  <c r="D58" i="2" s="1"/>
  <c r="C48" i="2"/>
  <c r="C58" i="2" s="1"/>
  <c r="D49" i="2"/>
  <c r="C49" i="2"/>
  <c r="E49" i="2" s="1"/>
  <c r="D50" i="2"/>
  <c r="C50" i="2"/>
  <c r="E51" i="2"/>
  <c r="E54" i="2"/>
  <c r="E55" i="2"/>
  <c r="E56" i="2"/>
  <c r="E50" i="2" l="1"/>
  <c r="E48" i="2"/>
  <c r="E58" i="2"/>
  <c r="C21" i="5"/>
  <c r="C20" i="5"/>
  <c r="C19" i="5" l="1"/>
  <c r="B21" i="5"/>
  <c r="B20" i="5"/>
  <c r="B19" i="5"/>
  <c r="C16" i="5"/>
  <c r="C17" i="5"/>
  <c r="B18" i="5"/>
  <c r="B17" i="5"/>
  <c r="B16" i="5"/>
  <c r="D19" i="4"/>
  <c r="F19" i="4" s="1"/>
  <c r="B15" i="5"/>
  <c r="B14" i="5"/>
  <c r="F20" i="4" l="1"/>
  <c r="C15" i="5"/>
  <c r="C18" i="5"/>
  <c r="C14" i="5"/>
  <c r="C22" i="5"/>
  <c r="C13" i="5" l="1"/>
  <c r="B13" i="5"/>
  <c r="B11" i="5" l="1"/>
  <c r="A3" i="5" l="1"/>
  <c r="A3" i="4"/>
  <c r="A3" i="3"/>
  <c r="C1" i="5"/>
  <c r="F1" i="4"/>
  <c r="A7" i="3"/>
  <c r="E1" i="3"/>
  <c r="A4" i="5" l="1"/>
  <c r="A4" i="4"/>
  <c r="A2" i="5"/>
  <c r="A2" i="4"/>
  <c r="A4" i="3" l="1"/>
  <c r="E13" i="4" l="1"/>
  <c r="A8" i="5"/>
  <c r="A5" i="5"/>
  <c r="A9" i="4" l="1"/>
  <c r="A9" i="3"/>
  <c r="A6" i="3"/>
  <c r="A2" i="3"/>
  <c r="D13" i="4" l="1"/>
  <c r="C11" i="5"/>
  <c r="F13" i="4" l="1"/>
</calcChain>
</file>

<file path=xl/sharedStrings.xml><?xml version="1.0" encoding="utf-8"?>
<sst xmlns="http://schemas.openxmlformats.org/spreadsheetml/2006/main" count="811" uniqueCount="701">
  <si>
    <t>1</t>
  </si>
  <si>
    <t>2</t>
  </si>
  <si>
    <t>3</t>
  </si>
  <si>
    <t>4</t>
  </si>
  <si>
    <t>5</t>
  </si>
  <si>
    <t>00010000000000000000</t>
  </si>
  <si>
    <t>НАЛОГОВЫЕ И НЕНАЛОГОВЫЕ ДОХОДЫ</t>
  </si>
  <si>
    <t>00010100000000000000</t>
  </si>
  <si>
    <t>НАЛОГИ НА ПРИБЫЛЬ, ДОХОДЫ</t>
  </si>
  <si>
    <t>00010102000010000110</t>
  </si>
  <si>
    <t>Налог на доходы физических лиц</t>
  </si>
  <si>
    <t>00010300000000000000</t>
  </si>
  <si>
    <t>НАЛОГИ НА ТОВАРЫ (РАБОТЫ, УСЛУГИ), РЕАЛИЗУЕМЫЕ НА ТЕРРИТОРИИ РОССИЙСКОЙ ФЕДЕРАЦИИ</t>
  </si>
  <si>
    <t>00010302000010000110</t>
  </si>
  <si>
    <t>Акцизы по подакцизным товарам (продукции), производимым на территории Российской Федерации</t>
  </si>
  <si>
    <t>00010500000000000000</t>
  </si>
  <si>
    <t>НАЛОГИ НА СОВОКУПНЫЙ ДОХОД</t>
  </si>
  <si>
    <t>00010501000000000110</t>
  </si>
  <si>
    <t>Налог, взимаемый в связи с применением упрощенной системы налогообложения</t>
  </si>
  <si>
    <t>00010502000020000110</t>
  </si>
  <si>
    <t>Единый налог на вмененный доход для отдельных видов деятельности</t>
  </si>
  <si>
    <t>00010503000010000110</t>
  </si>
  <si>
    <t>Единый сельскохозяйственный налог</t>
  </si>
  <si>
    <t>00010504000020000110</t>
  </si>
  <si>
    <t>Налог, взимаемый в связи с применением патентной системы налогообложения</t>
  </si>
  <si>
    <t>00010600000000000000</t>
  </si>
  <si>
    <t>00010606000000000110</t>
  </si>
  <si>
    <t>00010800000000000000</t>
  </si>
  <si>
    <t>ГОСУДАРСТВЕННАЯ ПОШЛИНА</t>
  </si>
  <si>
    <t>00010803000010000110</t>
  </si>
  <si>
    <t>Государственная пошлина по делам, рассматриваемым в судах общей юрисдикции, мировыми судьями</t>
  </si>
  <si>
    <t>00011100000000000000</t>
  </si>
  <si>
    <t>ДОХОДЫ ОТ ИСПОЛЬЗОВАНИЯ ИМУЩЕСТВА, НАХОДЯЩЕГОСЯ В ГОСУДАРСТВЕННОЙ И МУНИЦИПАЛЬНОЙ СОБСТВЕННОСТИ</t>
  </si>
  <si>
    <t>00011105000000000120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</si>
  <si>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</si>
  <si>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00011109000000000120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</si>
  <si>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</si>
  <si>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00011200000000000000</t>
  </si>
  <si>
    <t>ПЛАТЕЖИ ПРИ ПОЛЬЗОВАНИИ ПРИРОДНЫМИ РЕСУРСАМИ</t>
  </si>
  <si>
    <t>00011201000010000120</t>
  </si>
  <si>
    <t>Плата за негативное воздействие на окружающую среду</t>
  </si>
  <si>
    <t>00011300000000000000</t>
  </si>
  <si>
    <t>ДОХОДЫ ОТ ОКАЗАНИЯ ПЛАТНЫХ УСЛУГ И КОМПЕНСАЦИИ ЗАТРАТ ГОСУДАРСТВА</t>
  </si>
  <si>
    <t>00011302000000000130</t>
  </si>
  <si>
    <t>Доходы от компенсации затрат государства</t>
  </si>
  <si>
    <t>00011400000000000000</t>
  </si>
  <si>
    <t>ДОХОДЫ ОТ ПРОДАЖИ МАТЕРИАЛЬНЫХ И НЕМАТЕРИАЛЬНЫХ АКТИВОВ</t>
  </si>
  <si>
    <t>00011402000000000000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</si>
  <si>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</si>
  <si>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00011406000000000430</t>
  </si>
  <si>
    <t>Доходы от продажи земельных участков, находящихся в государственной и муниципальной собственности</t>
  </si>
  <si>
    <t>00011600000000000000</t>
  </si>
  <si>
    <t>ШТРАФЫ, САНКЦИИ, ВОЗМЕЩЕНИЕ УЩЕРБА</t>
  </si>
  <si>
    <t>00011601000010000140</t>
  </si>
  <si>
    <t>Административные штрафы, установленные Кодексом Российской Федерации об административных правонарушениях</t>
  </si>
  <si>
    <t>00011610000000000140</t>
  </si>
  <si>
    <t>Платежи в целях возмещения причиненного ущерба (убытков)</t>
  </si>
  <si>
    <t>00011611000010000140</t>
  </si>
  <si>
    <t>Платежи, уплачиваемые в целях возмещения вреда</t>
  </si>
  <si>
    <t>00011700000000000000</t>
  </si>
  <si>
    <t>ПРОЧИЕ НЕНАЛОГОВЫЕ ДОХОДЫ</t>
  </si>
  <si>
    <t>00011701000000000180</t>
  </si>
  <si>
    <t>Невыясненные поступления</t>
  </si>
  <si>
    <t>00020000000000000000</t>
  </si>
  <si>
    <t>БЕЗВОЗМЕЗДНЫЕ ПОСТУПЛЕНИЯ</t>
  </si>
  <si>
    <t>00020200000000000000</t>
  </si>
  <si>
    <t>БЕЗВОЗМЕЗДНЫЕ ПОСТУПЛЕНИЯ ОТ ДРУГИХ БЮДЖЕТОВ БЮДЖЕТНОЙ СИСТЕМЫ РОССИЙСКОЙ ФЕДЕРАЦИИ</t>
  </si>
  <si>
    <t>00020210000000000150</t>
  </si>
  <si>
    <t>Дотации бюджетам бюджетной системы Российской Федерации</t>
  </si>
  <si>
    <t>00020220000000000150</t>
  </si>
  <si>
    <t>Субсидии бюджетам бюджетной системы Российской Федерации (межбюджетные субсидии)</t>
  </si>
  <si>
    <t>00020230000000000150</t>
  </si>
  <si>
    <t>Субвенции бюджетам бюджетной системы Российской Федерации</t>
  </si>
  <si>
    <t>00020240000000000150</t>
  </si>
  <si>
    <t>Иные межбюджетные трансферты</t>
  </si>
  <si>
    <t>Итого:</t>
  </si>
  <si>
    <t>Процент исполнения</t>
  </si>
  <si>
    <t>Плановые назначения</t>
  </si>
  <si>
    <t>00010601000000000110</t>
  </si>
  <si>
    <t>00010804000010000110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</si>
  <si>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</si>
  <si>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00011705000000000180</t>
  </si>
  <si>
    <t>Прочие неналоговые доходы</t>
  </si>
  <si>
    <t>00020700000000000000</t>
  </si>
  <si>
    <t>ПРОЧИЕ БЕЗВОЗМЕЗДНЫЕ ПОСТУПЛЕНИЯ</t>
  </si>
  <si>
    <t>00020705000100000150</t>
  </si>
  <si>
    <t>Прочие безвозмездные поступления в бюджеты сельских поселений</t>
  </si>
  <si>
    <t>Код целевой статьи</t>
  </si>
  <si>
    <t>Наименование целевой статьи</t>
  </si>
  <si>
    <t>0211A00000</t>
  </si>
  <si>
    <t>Содержание автомобильных дорог общего пользования местного значения</t>
  </si>
  <si>
    <t>0211В00000</t>
  </si>
  <si>
    <t>Оборудование и содержание ледовых переправ</t>
  </si>
  <si>
    <t>0211ВS2210</t>
  </si>
  <si>
    <t>0211М00000</t>
  </si>
  <si>
    <t>Организация межмуниципальных перевозок</t>
  </si>
  <si>
    <t>0311Д51760</t>
  </si>
  <si>
    <t>Осуществление полномочий по обеспечению жильем отдельных категорий граждан, установленных Федеральным законом от 24 ноября 1995 года № 181-ФЗ "О социальной защите инвалидов в Российской Федерации"</t>
  </si>
  <si>
    <t>0311Е73030</t>
  </si>
  <si>
    <t>Строительство, приобретение, реконструкцию, ремонт жилых помещений для обеспечения детей-сирот и детей, оставшихся без попечения родителей, лиц из числа детей-сирот и детей, оставшихся без попечения родителей, жилыми помещениями муниципально</t>
  </si>
  <si>
    <t>0311ЕR0820</t>
  </si>
  <si>
    <t>0322В00000</t>
  </si>
  <si>
    <t>Оплата коммунальных услуг по муниципальному жилищному фонду</t>
  </si>
  <si>
    <t>0322К00000</t>
  </si>
  <si>
    <t>Содержание объектов муниципальной собственности</t>
  </si>
  <si>
    <t>0333АS2410</t>
  </si>
  <si>
    <t>Разработка генеральных планов, правил землепользования и застройки и документации по планировке территорий муниципальных образований</t>
  </si>
  <si>
    <t>0411А00000</t>
  </si>
  <si>
    <t>Выполнение планового объема оказываемых муниципальных услуг, установленного муниципальным заданием</t>
  </si>
  <si>
    <t>0411А73010</t>
  </si>
  <si>
    <t>Субвенции на реализацию муниципальными дошкольными и общеобразовательными организациями в Республике Коми образовательных программ</t>
  </si>
  <si>
    <t>0411В73020</t>
  </si>
  <si>
    <t>Субвенции на предоставление компенсации родителям (законным представителям) платы за присмотр и уход за детьми, посещающими образовательные организации на территории Республики Коми, реализующие образовательную программу дошкольного образования</t>
  </si>
  <si>
    <t>0411М00000</t>
  </si>
  <si>
    <t>Предоставление доступа к сети Интернет</t>
  </si>
  <si>
    <t>0422А00000</t>
  </si>
  <si>
    <t>Оказание муниципальных услуг (выполнение работ) общеобразовательными учреждениями</t>
  </si>
  <si>
    <t>0422А73010</t>
  </si>
  <si>
    <t>0422Б73020</t>
  </si>
  <si>
    <t>0422В00000</t>
  </si>
  <si>
    <t>0422ГS2010</t>
  </si>
  <si>
    <t>Укрепление материально-технической базы и создание безопасных условий в организациях в сфере образования в Республике Коми</t>
  </si>
  <si>
    <t>Реализация народных проектов в сфере образования, прошедших отбор в рамках проекта "Народный бюджет"</t>
  </si>
  <si>
    <t>0433Л00000</t>
  </si>
  <si>
    <t>0433ЛS2700</t>
  </si>
  <si>
    <t>0444А00000</t>
  </si>
  <si>
    <t>Обеспечение деятельности лагерей с дневным пребыванием</t>
  </si>
  <si>
    <t>0444АS2040</t>
  </si>
  <si>
    <t>Мероприятия по проведению оздоровительной кампании детей</t>
  </si>
  <si>
    <t>0444Б00000</t>
  </si>
  <si>
    <t>Организация оздоровления и отдыха детей на базе выездных оздоровительных лагерей</t>
  </si>
  <si>
    <t>0466А00000</t>
  </si>
  <si>
    <t>Расходы в целях обеспечения выполнения функций органа местного самоуправления</t>
  </si>
  <si>
    <t>0511В00000</t>
  </si>
  <si>
    <t>Выполнение муниципального задания (ДШИ)</t>
  </si>
  <si>
    <t>0511ВS2700</t>
  </si>
  <si>
    <t>0522Д00000</t>
  </si>
  <si>
    <t>Выполнение муниципального задания</t>
  </si>
  <si>
    <t>0522ДS2690</t>
  </si>
  <si>
    <t>0533Б00000</t>
  </si>
  <si>
    <t>0533БS2690</t>
  </si>
  <si>
    <t>0544А00000</t>
  </si>
  <si>
    <t>Выполнение муниципального задания (учреждения культуры)</t>
  </si>
  <si>
    <t>0544АS2690</t>
  </si>
  <si>
    <t>0544Б00000</t>
  </si>
  <si>
    <t>Проведение культурно-досуговых мероприятий</t>
  </si>
  <si>
    <t>0544ВL4670</t>
  </si>
  <si>
    <t>Реализация народных проектов в сфере КУЛЬТУРЫ, прошедших отбор в рамках проекта "Народный бюджет"</t>
  </si>
  <si>
    <t>0555А00000</t>
  </si>
  <si>
    <t>Расходы в целях обеспечения выполнения функций ОМС</t>
  </si>
  <si>
    <t>0566А00000</t>
  </si>
  <si>
    <t>Выполнение муниципального задания (ЦХТО)</t>
  </si>
  <si>
    <t>0566АS2690</t>
  </si>
  <si>
    <t>Выполнение муниципального задания (КЦНК)</t>
  </si>
  <si>
    <t>0622Г00000</t>
  </si>
  <si>
    <t>Организация, проведение официальных физкультурно-оздоровительных спортивных мероприятий для населения, в том числе для лиц с ограниченными возможностями</t>
  </si>
  <si>
    <t>0633Б00000</t>
  </si>
  <si>
    <t>Участие в спортивных мероприятиях республиканского, межрегионального и всероссийского уровня</t>
  </si>
  <si>
    <t>0644А00000</t>
  </si>
  <si>
    <t>0644АS2700</t>
  </si>
  <si>
    <t>0733А00000</t>
  </si>
  <si>
    <t>Руководство и управление в сфере реализации подпрограммы</t>
  </si>
  <si>
    <t>Руководство и управление в сфере финансов</t>
  </si>
  <si>
    <t>Осуществление полномочий по формированию, исполнению и контролю за исполнением бюджета поселений</t>
  </si>
  <si>
    <t>Руководство и управление в сфере установленных функций органов местного самоуправления</t>
  </si>
  <si>
    <t>Техническое обслуживание пожарной сигнализации</t>
  </si>
  <si>
    <t>Осуществление полномочий по решению Совета МР "Княжпогостский" с 2020 года (Отчисления региональному оператору на капитальный ремонт )</t>
  </si>
  <si>
    <t>Осуществление полномочий по решению Совета МР "Княжпогостский" с 2020 года (Оплата коммунальных услуг по муниципальному жилищному фонду)</t>
  </si>
  <si>
    <t>Расходы на содержание уличного освещения</t>
  </si>
  <si>
    <t>Содержание улично-дорожной сети</t>
  </si>
  <si>
    <t>Расходы на содержание бани</t>
  </si>
  <si>
    <t>Отчисление региональному оператору на капитальный ремонт</t>
  </si>
  <si>
    <t>Благоустройство территории</t>
  </si>
  <si>
    <t>Осуществление полномочий по решению Совета МР "Княжпогостский" с 2020 года (Формирование фонда капитального ремонта и организация проведения капитального ремонта)</t>
  </si>
  <si>
    <t>Реализация народных проектов в сфере занятости населения, прошедших отбор в рамках "Народный бюджет"</t>
  </si>
  <si>
    <t>Техническое обслуживание автоматической пожарной сигнализации</t>
  </si>
  <si>
    <t>Осуществление полномочий по решению Совета МР "Княжпогостский" с 2020 года (Содержание транспортного средства, оснащенного пожарно-техническим оборудованием, используемым при пожарно-спасательных работах)</t>
  </si>
  <si>
    <t>Межевание земельных участков</t>
  </si>
  <si>
    <t>Содержание и ремонт улично-дорожной сети</t>
  </si>
  <si>
    <t>Услуги по транспортировке трупов</t>
  </si>
  <si>
    <t>Отчисления региональному оператору на проведение капитального ремонта</t>
  </si>
  <si>
    <t>Оплата услуг по начислению, сбору, взысканию и перечислению платы за наём муниципального жилищного фонда</t>
  </si>
  <si>
    <t>Реализация народного проекта в сфере благоустройства территории, прошедших отбор в рамках проекта "Народный бюджет"</t>
  </si>
  <si>
    <t>Обеспечение деятельности подведомственных учреждений</t>
  </si>
  <si>
    <t>2344А00000</t>
  </si>
  <si>
    <t>Оказание мер социальной поддержки специалистам отрасли "Физическая культура и спорт"</t>
  </si>
  <si>
    <t>2411А00000</t>
  </si>
  <si>
    <t>Приведение в нормативное состояние жилищного фонда</t>
  </si>
  <si>
    <t>Техническое обслуживание наружных стальных газопроводов, арматуры и сооружений г.Емва</t>
  </si>
  <si>
    <t>Расходы по содержанию бани</t>
  </si>
  <si>
    <t>Организация паромной переправы</t>
  </si>
  <si>
    <t>Организация транспортного обслуживания на городских маршрутах</t>
  </si>
  <si>
    <t>2521А00000</t>
  </si>
  <si>
    <t>Обеспечение населения питьевой водой, соответствующей требованиям безопасности, установленным санитарно-эпидемическим правилам в рамках выполнения расходных обязательств, отнесенных к полномочиям соответствующих органов местного самоуправления по результатам оценки эффективности деятельности органов местного самоуправления</t>
  </si>
  <si>
    <t>Оплата энергосберегающих мероприятий</t>
  </si>
  <si>
    <t>291F255550</t>
  </si>
  <si>
    <t>Субсидии на поддержку муниципальных программ формирования современной городской среды</t>
  </si>
  <si>
    <t>Содержание и ремонт автомобильных дорог местного значения</t>
  </si>
  <si>
    <t>Субсидии на поддержку муниципальных программ формирования современной сельской среды.</t>
  </si>
  <si>
    <t>Субсидии на поддержку муниципальных программ формирования современной городской среды.</t>
  </si>
  <si>
    <t>Расходы на содержание уличного освещение</t>
  </si>
  <si>
    <t>9990000100</t>
  </si>
  <si>
    <t>Расходы по высшему должностному лицу органа местного самоуправления</t>
  </si>
  <si>
    <t>9990000200</t>
  </si>
  <si>
    <t>Расходы в целях обеспечения выполнения функций органов местного самоуправления (руководитель администрации)</t>
  </si>
  <si>
    <t>9990000300</t>
  </si>
  <si>
    <t>Руководитель контрольно-счетной палаты</t>
  </si>
  <si>
    <t>9990051180</t>
  </si>
  <si>
    <t>Субвенции на осуществление первичного воинского учета на территориях, где отсутствуют военные комиссариаты</t>
  </si>
  <si>
    <t>9990051200</t>
  </si>
  <si>
    <t>Составление (изменение) списков кандидатов в присяжные заседатели федеральных судов общей юрисдикции в Российской Федерации</t>
  </si>
  <si>
    <t>9990059300</t>
  </si>
  <si>
    <t>Осуществление полномочий Российской Федерации по государственной регистрации актов гражданского состояния</t>
  </si>
  <si>
    <t>9990064502</t>
  </si>
  <si>
    <t>Осуществление полномочий в области градостроительной деятельности</t>
  </si>
  <si>
    <t>9990064585</t>
  </si>
  <si>
    <t>Осуществление полномочий по решению Совета МР "Княжпогостский" с 2020 года</t>
  </si>
  <si>
    <t>9990073040</t>
  </si>
  <si>
    <t>9990073050</t>
  </si>
  <si>
    <t>9990073080</t>
  </si>
  <si>
    <t>9990073140</t>
  </si>
  <si>
    <t>9990073150</t>
  </si>
  <si>
    <t>9990082040</t>
  </si>
  <si>
    <t>Руководство и управление в сфере установленных функций органов государственной власти Республики Коми, государственных органов Республики Коми, образованных Главой Республики Коми или Правительством Республики Коми (центральный аппарат)</t>
  </si>
  <si>
    <t>9990092710</t>
  </si>
  <si>
    <t>Резервный фонд по предупреждению и ликвидации чрезвычайных ситуаций и последствий стихийных бедствий</t>
  </si>
  <si>
    <t>9990092920</t>
  </si>
  <si>
    <t>Выполнение других обязательств государства</t>
  </si>
  <si>
    <t>Код источника по бюджетной классификации</t>
  </si>
  <si>
    <t>6</t>
  </si>
  <si>
    <t>Источники финансирования дефицита бюджетов - всего</t>
  </si>
  <si>
    <t>500</t>
  </si>
  <si>
    <t>х</t>
  </si>
  <si>
    <t xml:space="preserve">     в том числе:</t>
  </si>
  <si>
    <t>источники внутреннего финансирования</t>
  </si>
  <si>
    <t>520</t>
  </si>
  <si>
    <t>-</t>
  </si>
  <si>
    <t>из них:</t>
  </si>
  <si>
    <t xml:space="preserve">источники внешнего финансирования </t>
  </si>
  <si>
    <t>620</t>
  </si>
  <si>
    <t xml:space="preserve">  Увеличение прочих остатков денежных средств  бюджетов муниципальных районов</t>
  </si>
  <si>
    <t>710</t>
  </si>
  <si>
    <t xml:space="preserve"> 000 0105020105 0000 510</t>
  </si>
  <si>
    <t xml:space="preserve">  Уменьшение прочих остатков денежных средств бюджетов муниципальных районов</t>
  </si>
  <si>
    <t>720</t>
  </si>
  <si>
    <t xml:space="preserve"> 000 0105020105 0000 610</t>
  </si>
  <si>
    <t xml:space="preserve">Исполнено </t>
  </si>
  <si>
    <t>Код строки</t>
  </si>
  <si>
    <t>Наименование доходов и расходов</t>
  </si>
  <si>
    <t>ДОХОДЫ, всего</t>
  </si>
  <si>
    <t>в том числе:</t>
  </si>
  <si>
    <t>БЕЗВОЗМЕЗДНЫЕ  ПОСТУПЛЕНИЯ</t>
  </si>
  <si>
    <t xml:space="preserve">                  Дотации</t>
  </si>
  <si>
    <t xml:space="preserve">                  Субсидии</t>
  </si>
  <si>
    <t xml:space="preserve">                  Субвенции</t>
  </si>
  <si>
    <t xml:space="preserve">                  Иные межбюджетные трансферты</t>
  </si>
  <si>
    <t>РАСХОДЫ, всего</t>
  </si>
  <si>
    <t>Общегосударственные вопросы</t>
  </si>
  <si>
    <t>Национальная оборона</t>
  </si>
  <si>
    <t>Национальная экономика</t>
  </si>
  <si>
    <t>Жилищно-коммунальное хозяйство</t>
  </si>
  <si>
    <t>Охрана окружающей среды</t>
  </si>
  <si>
    <t>Образование</t>
  </si>
  <si>
    <t>Культура, кинематография</t>
  </si>
  <si>
    <t>Социальная политика</t>
  </si>
  <si>
    <t>Физическая культура и спорт</t>
  </si>
  <si>
    <t xml:space="preserve"> Дефицит бюджета:                                                                                                                                      ("-" - дефицит, "+" - превышение доходов над расходами)</t>
  </si>
  <si>
    <t>Национальная безопасность и правоохранительная деятельность</t>
  </si>
  <si>
    <t>Налог на имущество физических лиц</t>
  </si>
  <si>
    <t>Земельный налог</t>
  </si>
  <si>
    <t>0333Г64512</t>
  </si>
  <si>
    <t>0422РL3040</t>
  </si>
  <si>
    <t>0511Е00000</t>
  </si>
  <si>
    <t>Проведение капитальных ремонтов</t>
  </si>
  <si>
    <t>4711А00000</t>
  </si>
  <si>
    <t xml:space="preserve">                                                                                             </t>
  </si>
  <si>
    <t>Код дохода по бюджетной классификации</t>
  </si>
  <si>
    <t xml:space="preserve">Наименование показателя </t>
  </si>
  <si>
    <t>00011406300000000430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</si>
  <si>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</si>
  <si>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>00020705000130000150</t>
  </si>
  <si>
    <t>Прочие безвозмездные поступления в бюджеты городских поселений</t>
  </si>
  <si>
    <t xml:space="preserve">Плановые назначения </t>
  </si>
  <si>
    <t>Исполнено</t>
  </si>
  <si>
    <t>0100000000</t>
  </si>
  <si>
    <t>Муниципальная программа "Развитие экономики"</t>
  </si>
  <si>
    <t>0200000000</t>
  </si>
  <si>
    <t>Муниципальная программа "Развитие дорожной и транспортной системы в Княжпогостском районе"</t>
  </si>
  <si>
    <t>0211AS2220</t>
  </si>
  <si>
    <t>0300000000</t>
  </si>
  <si>
    <t>Муниципальная программа "Развитие жилищного строительства и жилищно-коммунального хозяйства в Княжпогостском районе"</t>
  </si>
  <si>
    <t>0322Л00000</t>
  </si>
  <si>
    <t>Мероприятия по обустройству мест захоронения, транспортировки и вывоз в морг тел умерших</t>
  </si>
  <si>
    <t>0355БS2850</t>
  </si>
  <si>
    <t>Оплата муниципальными учреждениями услуг по обращению с твердыми коммунальными отходами</t>
  </si>
  <si>
    <t>0366А73120</t>
  </si>
  <si>
    <t>Осуществление государственного полномочия Республики Коми по организации на территории соответствующего муниципального образования мероприятий при осуществлении деятельности по обращению с животными без владельцев</t>
  </si>
  <si>
    <t>0400000000</t>
  </si>
  <si>
    <t>Муниципальная программа "Развитие образования в Княжпогостском районе"</t>
  </si>
  <si>
    <t>0422АS2700</t>
  </si>
  <si>
    <t>Cофинансирование расходных обязательств органов местного самоуправления, связанных с повышением оплаты труда отдельных категорий работников в сфере образования</t>
  </si>
  <si>
    <t>0422СS2Я00</t>
  </si>
  <si>
    <t>0500000000</t>
  </si>
  <si>
    <t>Муниципальная программа "Развитие отрасли "Культура в Княжпогостском районе"</t>
  </si>
  <si>
    <t>Софинансирование расходных обязательств, связанных с повышением оплаты труда работникам муниципальных учреждений культуры</t>
  </si>
  <si>
    <t>Укрепление материально-технической базы муниципальных учреждений сферы культуры в части обеспечения развития и укрепления материально-технической базы муниципальных домов культуры (и их филиалов)</t>
  </si>
  <si>
    <t>Укрепление материально-технической базы муниципальных учреждений сферы культуры</t>
  </si>
  <si>
    <t>0544ЛS2500</t>
  </si>
  <si>
    <t>0571А00000</t>
  </si>
  <si>
    <t>0571АS2690</t>
  </si>
  <si>
    <t>0571БL4670</t>
  </si>
  <si>
    <t>Укрепления материально-технической базы домов культуры (и их филиалов), расположенных в населенных пунктах с числом жителей до 50 тысяч человек</t>
  </si>
  <si>
    <t>0600000000</t>
  </si>
  <si>
    <t>Муниципальная программа "Развитие отрасли "Физическая культура и спорт" в "Княжпогостском районе"</t>
  </si>
  <si>
    <t>Выполнение муниципального задания (СШ)</t>
  </si>
  <si>
    <t>0644В00000</t>
  </si>
  <si>
    <t>Выполнение муниципального задания МАУ "Княжпогостский ФСК"</t>
  </si>
  <si>
    <t>0700000000</t>
  </si>
  <si>
    <t>Муниципальная программа "Развитие муниципального управления"</t>
  </si>
  <si>
    <t>0711А00000</t>
  </si>
  <si>
    <t>0711А64502</t>
  </si>
  <si>
    <t>0722А00000</t>
  </si>
  <si>
    <t>0722БS2840</t>
  </si>
  <si>
    <t>Поддержание работоспособности инфраструктуры связи, созданной в рамках реализации инвестиционных проектов, связанных с развитием инфраструктуры связи на территориях труднодоступных и малонаселенных пунктов в Республике Коми</t>
  </si>
  <si>
    <t>0800000000</t>
  </si>
  <si>
    <t>Муниципальная программа "Профилактика правонарушений и обеспечение безопасности на территории МР "Княжпогостский"</t>
  </si>
  <si>
    <t>0813А73150</t>
  </si>
  <si>
    <t>Субвенции на осуществление государственных полномочий Республики Коми, предусмотренных пунктом 6 статьи 1, статьями 2, 2(1) и 3 Закона Республики Коми "О наделении органов местного самоуправления в Республике Коми отдельными государственными полномочиями Республики Коми"</t>
  </si>
  <si>
    <t>0813А73160</t>
  </si>
  <si>
    <t>Субвенции на осуществление государственных полномочий Республики Коми по расчету и предоставлению органами местного самоуправления муниципальных районов субвенций бюджетам поселений на осуществление государственных полномочий Республики Коми, предусмотренных статьями 2 и 3 Закона Республики Коми "О наделении органов местного самоуправления в Республике Коми отдельными государственными полномочиями Республики Коми"</t>
  </si>
  <si>
    <t>0815АS2010</t>
  </si>
  <si>
    <t>Укрепление материально-технической базы и создание безопасных условий в учреждениях социальной сферы</t>
  </si>
  <si>
    <t>0821А00000</t>
  </si>
  <si>
    <t>Организация временного трудоустройства несовершеннолетних граждан в возрасте от 14 до 18 лет</t>
  </si>
  <si>
    <t>0821ВS2040</t>
  </si>
  <si>
    <t>Организация оздоровления и отдыха несовершеннолетних, состоящих на профилактических учетах, и (или) находящихся в трудной жизненной ситуации</t>
  </si>
  <si>
    <t>0842А92710</t>
  </si>
  <si>
    <t>0861А00000</t>
  </si>
  <si>
    <t>Антитеррористическая защищенность учреждений и объектов с массовым пребыванием людей</t>
  </si>
  <si>
    <t>0861АS2150</t>
  </si>
  <si>
    <t>Укрепление материально-технической базы муниципальных учреждений сферы культуры (обеспечение пожарной безопасности и антитеррористической защищенности муниципальных учреждений сферы культуры)</t>
  </si>
  <si>
    <t>0900000000</t>
  </si>
  <si>
    <t>Муниципальная программа "Социальная защита населения"</t>
  </si>
  <si>
    <t>0933А73190</t>
  </si>
  <si>
    <t>Осуществление государственного полномочия Республики Коми по предоставлению мер социальной поддержки в форме выплаты компенсации педагогическим работникам муниципальных образовательных организаций в Республике Коми, работающим и проживающим в сельских населенных пунктах или поселках городского типа</t>
  </si>
  <si>
    <t>1100000000</t>
  </si>
  <si>
    <t>Муниципальная программа "Развитие жилищно-коммунального хозяйства и благоустройства городского поселения "Емва"</t>
  </si>
  <si>
    <t>1111Б00000</t>
  </si>
  <si>
    <t>1111В00000</t>
  </si>
  <si>
    <t>1111Г00100</t>
  </si>
  <si>
    <t>Выполнение мероприятий по содержанию мест захоронения, транспортировки умерших</t>
  </si>
  <si>
    <t>1111ДS2400</t>
  </si>
  <si>
    <t>Реализацию народных проектов в сфере занятости населения, прошедших отбор в рамках проекта "Народный бюджет"</t>
  </si>
  <si>
    <t>1121А00000</t>
  </si>
  <si>
    <t>1121Б00000</t>
  </si>
  <si>
    <t>1121В00000</t>
  </si>
  <si>
    <t>1121Г00000</t>
  </si>
  <si>
    <t>1200000000</t>
  </si>
  <si>
    <t>Муниципальная программа "Формирование комфортной городской среды на территории ГП "Емва"</t>
  </si>
  <si>
    <t>1212АS2300</t>
  </si>
  <si>
    <t>121F255550</t>
  </si>
  <si>
    <t>1300000000</t>
  </si>
  <si>
    <t>Муниципальная программа "Развитие транспортной системы на территории городского поселения "Емва"</t>
  </si>
  <si>
    <t>1311А00409</t>
  </si>
  <si>
    <t>Содержание и ремонт автомобильных дорог, улично-дорожной сети (ДФ)</t>
  </si>
  <si>
    <t>1311АS2220</t>
  </si>
  <si>
    <t>Содержание автомобильных дорог общего пользования местного значения (РБ)</t>
  </si>
  <si>
    <t>1311В00100</t>
  </si>
  <si>
    <t>1311Г00100</t>
  </si>
  <si>
    <t>1321А00100</t>
  </si>
  <si>
    <t>2100000000</t>
  </si>
  <si>
    <t>Муниципальная программа "Безопасность жизнедеятельности населения на территории городского поселения "Синдор"</t>
  </si>
  <si>
    <t>Реализация народных проектов в сфере ЗАНЯТОСТИ НАСЕЛЕНИЯ, прошедших отбор в рамках проекта "Народный бюджет"</t>
  </si>
  <si>
    <t>2121А00000</t>
  </si>
  <si>
    <t>2121В00000</t>
  </si>
  <si>
    <t>2200000000</t>
  </si>
  <si>
    <t>Муниципальная программа "Развитие транспортной системы на территории ГП "Синдор"</t>
  </si>
  <si>
    <t>2211А00000</t>
  </si>
  <si>
    <t>2300000000</t>
  </si>
  <si>
    <t>Муниципальная программа "Развитие физической культуры и спорта" городского поселения "Синдор"</t>
  </si>
  <si>
    <t>2321А00000</t>
  </si>
  <si>
    <t>2400000000</t>
  </si>
  <si>
    <t>Муниципальная программа "Энергосбережение в городском поселении "Синдор"</t>
  </si>
  <si>
    <t>2500000000</t>
  </si>
  <si>
    <t>2511А00000</t>
  </si>
  <si>
    <t>2511Б00000</t>
  </si>
  <si>
    <t>2511В00000</t>
  </si>
  <si>
    <t>2511Г00000</t>
  </si>
  <si>
    <t>2511Д00000</t>
  </si>
  <si>
    <t>Реализация народных проектов по обустройству источников холодного водоснабжения, прошедших отбор в рамках проекта "Народный бюджет"</t>
  </si>
  <si>
    <t>2511К00000</t>
  </si>
  <si>
    <t>Содержание и ремонт объектов имущества</t>
  </si>
  <si>
    <t>2521Б00000</t>
  </si>
  <si>
    <t>Оплата мероприятий по вывозу ТКО</t>
  </si>
  <si>
    <t>2521В00000</t>
  </si>
  <si>
    <t>2521Г00000</t>
  </si>
  <si>
    <t>2900000000</t>
  </si>
  <si>
    <t>Муниципальная программа "Формирование комфортной городской среды на территории ГП "Синдор"</t>
  </si>
  <si>
    <t>3100000000</t>
  </si>
  <si>
    <t>Муниципальная программа "Развитие жилищно-коммунального хозяйства и благоустройства сельского поселения "Иоссер"</t>
  </si>
  <si>
    <t>3111А00000</t>
  </si>
  <si>
    <t>3111Ж00000</t>
  </si>
  <si>
    <t>Реализация народных проектов в сфере БЛАГОУСТРОЙСТВА, прошедших отбор в рамках проекта "Народный проект"</t>
  </si>
  <si>
    <t>3122А00000</t>
  </si>
  <si>
    <t>3122И64585</t>
  </si>
  <si>
    <t>Осуществление полномочий по решению Совета МР "Княжпогостский" с 2020 года (Отчисления региональному оператору на капитальный ремонт)</t>
  </si>
  <si>
    <t>3122К64585</t>
  </si>
  <si>
    <t>3300000000</t>
  </si>
  <si>
    <t>Муниципальная программа "Пожарная безопасность в населенных пунктах на территории сельского поселения "Иоссер"</t>
  </si>
  <si>
    <t>3311А00000</t>
  </si>
  <si>
    <t>Реализация противопожарных мероприятий</t>
  </si>
  <si>
    <t>4100000000</t>
  </si>
  <si>
    <t>Муниципальная программа "Безопасность жизнедеятельности населения сельского поселения "Мещура"</t>
  </si>
  <si>
    <t>4111А00000</t>
  </si>
  <si>
    <t>4121A64585</t>
  </si>
  <si>
    <t>4200000000</t>
  </si>
  <si>
    <t>Муниципальная программа "Развитие коммунального хозяйства и повышение степени благоустройства сельского поселения "Мещура"</t>
  </si>
  <si>
    <t>4211А00000</t>
  </si>
  <si>
    <t>Содержание уличного освещения</t>
  </si>
  <si>
    <t>4211Б00000</t>
  </si>
  <si>
    <t>4211ГS2300</t>
  </si>
  <si>
    <t>4211ДS2200</t>
  </si>
  <si>
    <t>4600000000</t>
  </si>
  <si>
    <t>Муниципальная программа "Пожарная безопасность в населенных пунктах на территории сельского поселения "Шошка"</t>
  </si>
  <si>
    <t>4611А64585</t>
  </si>
  <si>
    <t>4611БS2400</t>
  </si>
  <si>
    <t>4621Б00000</t>
  </si>
  <si>
    <t>4700000000</t>
  </si>
  <si>
    <t>Муниципальная программа "Развитие жилищно-коммунального хозяйства и повышение степени благоустройства сельского поселения "Шошка"</t>
  </si>
  <si>
    <t>Реализация народного проекта в сфере благоустройства, прошедших отбор в рамках проекта "Народный бюджет"</t>
  </si>
  <si>
    <t>4711В00000</t>
  </si>
  <si>
    <t>4721А64585</t>
  </si>
  <si>
    <t>Осуществление полномочий по решению Совета МР "Княжпогостский" с 2020 года (Содержание муниципального жилищного фонда)</t>
  </si>
  <si>
    <t>4721Б64585</t>
  </si>
  <si>
    <t>4721ВS2200</t>
  </si>
  <si>
    <t>5100000000</t>
  </si>
  <si>
    <t>Муниципальная программа "Развитие жилищно-коммунального хозяйства и повышение степени благоустройства сельского поселения "Серёгово"</t>
  </si>
  <si>
    <t>5111А00000</t>
  </si>
  <si>
    <t>5111В00000</t>
  </si>
  <si>
    <t>5111Д00000</t>
  </si>
  <si>
    <t>Вывоз твердо- коммунальных отходов</t>
  </si>
  <si>
    <t>5200000000</t>
  </si>
  <si>
    <t>Муниципальная программа "Пожарная безопасность в населенных пунктах на территории сельского поселения "Серёгово"</t>
  </si>
  <si>
    <t>5221А00000</t>
  </si>
  <si>
    <t>6100000000</t>
  </si>
  <si>
    <t>Муниципальная программа "Пожарная безопасность в населенных пунктах на территории сельского поселения "Тракт"</t>
  </si>
  <si>
    <t>6111А00000</t>
  </si>
  <si>
    <t>6200000000</t>
  </si>
  <si>
    <t>Программа "Развитие коммунального хозяйства, транспортной ситемы и повышение степени благоустройства на территории СП "Тракт"</t>
  </si>
  <si>
    <t>6211А00000</t>
  </si>
  <si>
    <t>6211Б00000</t>
  </si>
  <si>
    <t>6222А00000</t>
  </si>
  <si>
    <t>7100000000</t>
  </si>
  <si>
    <t>Муниципальная программа "Пожарная безопасность в населенных пунктах на территории сельского поселения "Туръя"</t>
  </si>
  <si>
    <t>7122А00000</t>
  </si>
  <si>
    <t>7133Б64585</t>
  </si>
  <si>
    <t>7200000000</t>
  </si>
  <si>
    <t>Муниципальная программа "Развитие жилищно-коммунального хозяйства и благоустройства сельского поселения "Туръя"</t>
  </si>
  <si>
    <t>7211А00000</t>
  </si>
  <si>
    <t>7211В00000</t>
  </si>
  <si>
    <t>8100000000</t>
  </si>
  <si>
    <t>Муниципальная программа "Развитие жилищно-коммунального хозяйства и благоустройства на территории сельского поселения "Чиньяворык"</t>
  </si>
  <si>
    <t>8111А64585</t>
  </si>
  <si>
    <t>8111Б64585</t>
  </si>
  <si>
    <t>8111ГS2400</t>
  </si>
  <si>
    <t>Реализация народных проектов в сфере занятости населения, прошедших отбор в рамках проекта "Народный бюджет"</t>
  </si>
  <si>
    <t>8122Б00000</t>
  </si>
  <si>
    <t>8122В00000</t>
  </si>
  <si>
    <t>8200000000</t>
  </si>
  <si>
    <t>Муниципальная программа "Обеспечение пожарной безопасности населенных пунктов, расположенных на территории сельского поселения "Чиньяворык"</t>
  </si>
  <si>
    <t>8211А00000</t>
  </si>
  <si>
    <t>Содержание пожарных водоемов</t>
  </si>
  <si>
    <t>8222А00000</t>
  </si>
  <si>
    <t>8400000000</t>
  </si>
  <si>
    <t>Муниципальная программа "Формирование комфортной сельской среды на территории сельского поселения "Чиньяворык"</t>
  </si>
  <si>
    <t>841F255550</t>
  </si>
  <si>
    <t>9900000000</t>
  </si>
  <si>
    <t>Непрограммные мероприятия</t>
  </si>
  <si>
    <t>Субвенции на осуществление государственных полномочий Республики Коми, предусмотренных пунктами 9-10 статьи 1 Закона Республики Коми "О наделении органов местного самоуправления в Республике Коми отдельными государственными полномочиями Республики Коми"</t>
  </si>
  <si>
    <t>Субвенции на осуществление государственных полномочий Республики Коми, предусмотренных пунктом 4 статьи 1 Закона Республики Коми "О наделении органов местного самоуправления в Республике Коми отдельными государственными полномочиями Республики Коми"</t>
  </si>
  <si>
    <t>Субвенции на осуществление государственных полномочий Республики Коми, предусмотренных пунктами 7 - 8 статьи 1 Закона Республики Коми "О наделении органов местного самоуправления в Республике Коми отдельными государственными полномочиями Республики Коми"</t>
  </si>
  <si>
    <t>Наименование показателя</t>
  </si>
  <si>
    <t>Межбюджетные трансферты общего характера бюджетам бюджетной системы Российской Федерации</t>
  </si>
  <si>
    <t>УТВЕРЖДЕНО</t>
  </si>
  <si>
    <t xml:space="preserve">Отчет об исполнении консолидированного бюджета муниципального района "Княжпогостский" </t>
  </si>
  <si>
    <t xml:space="preserve">по источникам финансирования дефицита бюджета </t>
  </si>
  <si>
    <t>Единица измерения: тыс руб</t>
  </si>
  <si>
    <t xml:space="preserve"> </t>
  </si>
  <si>
    <t xml:space="preserve">по доходам </t>
  </si>
  <si>
    <t>муниципального района "Княжпогостский"</t>
  </si>
  <si>
    <t>постановлением администрации</t>
  </si>
  <si>
    <t>по расходам</t>
  </si>
  <si>
    <t>Единица измерения: рубль</t>
  </si>
  <si>
    <t>НАЛОГИ НА ИМУЩЕСТВО</t>
  </si>
  <si>
    <t>0210000000</t>
  </si>
  <si>
    <t>Подпрограмма "Развитие транспортной инфраструктуры и транспортного обслуживания населения и экономики МР "Княжпогостский"</t>
  </si>
  <si>
    <t>0310000000</t>
  </si>
  <si>
    <t>Подпрограмма "Создание условий для обеспечения населения доступным и комфортным жильем населения"</t>
  </si>
  <si>
    <t>0320000000</t>
  </si>
  <si>
    <t>Подпрограмма "Обеспечение населения качественными жилищно-коммунальными услугами"</t>
  </si>
  <si>
    <t>0330000000</t>
  </si>
  <si>
    <t>Подпрограмма "Градостроительная деятельность"</t>
  </si>
  <si>
    <t>0350000000</t>
  </si>
  <si>
    <t>Подпрограмма "Обращение с отходами производства и потребления"</t>
  </si>
  <si>
    <t>0360000000</t>
  </si>
  <si>
    <t>Подпрограмма "Обеспечение ветеринарного благополучия"</t>
  </si>
  <si>
    <t>0410000000</t>
  </si>
  <si>
    <t>Подпрограмма "Развитие системы дошкольного образования в Княжпогостском районе"</t>
  </si>
  <si>
    <t>0411ЛS2010</t>
  </si>
  <si>
    <t>0420000000</t>
  </si>
  <si>
    <t>Подпрограмма "Развитие системы общего образования в Княжпогостском районе"</t>
  </si>
  <si>
    <t>0430000000</t>
  </si>
  <si>
    <t>Подпрограмма "Дети и молодежь Княжпогостского района"</t>
  </si>
  <si>
    <t>0440000000</t>
  </si>
  <si>
    <t>Подпрограмма "Организация оздоровления и отдыха детей Княжпогостского района"</t>
  </si>
  <si>
    <t>0460000000</t>
  </si>
  <si>
    <t>Подпрограмма "Обеспечение условий для реализации муниципальной программы"</t>
  </si>
  <si>
    <t>0510000000</t>
  </si>
  <si>
    <t>Подпрограмма "Развитие учреждений культуры дополнительного образования"</t>
  </si>
  <si>
    <t>0520000000</t>
  </si>
  <si>
    <t>Подпрограмма "Развитие библиотечного дела"</t>
  </si>
  <si>
    <t>0530000000</t>
  </si>
  <si>
    <t>Подпрограмма "Развитие музейного дела"</t>
  </si>
  <si>
    <t>0540000000</t>
  </si>
  <si>
    <t>Подпрограмма "Развитие народного, художественного творчества и культурно-досуговой деятельности"</t>
  </si>
  <si>
    <t>0550000000</t>
  </si>
  <si>
    <t>Подпрограмма "Обеспечение условий для реализации программы"</t>
  </si>
  <si>
    <t>0560000000</t>
  </si>
  <si>
    <t>Подпрограмма "Хозяйственно-техническое обеспечение учреждений"</t>
  </si>
  <si>
    <t>0570000000</t>
  </si>
  <si>
    <t>Подпрограмма "Развитие и сохранение национальных культур"</t>
  </si>
  <si>
    <t>Подпрограмма "Развитие инфраструктуры физической культуры и спорта"</t>
  </si>
  <si>
    <t>0620000000</t>
  </si>
  <si>
    <t>Подпрограмма "Массовая физическая культура"</t>
  </si>
  <si>
    <t>0630000000</t>
  </si>
  <si>
    <t>Подпрограмма "Спорт высоких достижений"</t>
  </si>
  <si>
    <t>0640000000</t>
  </si>
  <si>
    <t>Развитие учреждений физической культуры и спорта</t>
  </si>
  <si>
    <t>0710000000</t>
  </si>
  <si>
    <t>Подпрограмма "Управление муниципальными финансами"</t>
  </si>
  <si>
    <t>0720000000</t>
  </si>
  <si>
    <t>Подпрограмма "Управление муниципальным имуществом"</t>
  </si>
  <si>
    <t>0730000000</t>
  </si>
  <si>
    <t>Подпрограмма "Муниципальное управление"</t>
  </si>
  <si>
    <t>0810000000</t>
  </si>
  <si>
    <t>Подпрограмма "Профилактика преступлений и иных правонарушений"</t>
  </si>
  <si>
    <t>0820000000</t>
  </si>
  <si>
    <t>Подпрограмма "Профилактика безнадзорности, правонарушений и преступлений несовершеннолетних"</t>
  </si>
  <si>
    <t>0840000000</t>
  </si>
  <si>
    <t>Подпрограмма "Гражданская оборона, защита населения и территорий от чрезвычайных ситуаций"</t>
  </si>
  <si>
    <t>0860000000</t>
  </si>
  <si>
    <t>Подпрограмма "Профилактика терроризма и экстремизма"</t>
  </si>
  <si>
    <t>0920000000</t>
  </si>
  <si>
    <t>Подпрограмма "Поддержка ветеранов, незащищённых слоёв населения, районных и общественных организаций ветеранов и инвалидов по Княжпогостскому району"</t>
  </si>
  <si>
    <t>0922БS2430</t>
  </si>
  <si>
    <t>Субсидии расходных обязательств на поддержку социально ориентированных некоммерческих организаций</t>
  </si>
  <si>
    <t>0930000000</t>
  </si>
  <si>
    <t>Подпрограмма "Социальная защита населения"</t>
  </si>
  <si>
    <t>1110000000</t>
  </si>
  <si>
    <t>Подпрограмма "Создание условий для комфортабельного проживания населения, в том числе поддержания и улучшения санитарного и эстетического состояния территории"</t>
  </si>
  <si>
    <t>1120000000</t>
  </si>
  <si>
    <t>Подпрограмма "Развитие жилищно-коммунального хозяйства"</t>
  </si>
  <si>
    <t>1210000000</t>
  </si>
  <si>
    <t>Подпрограмма "Формирование комфортной городской среды"</t>
  </si>
  <si>
    <t>1310000000</t>
  </si>
  <si>
    <t>Подпрограмма "Развитие дорожного хозяйства на территории городского поселения "Емва""</t>
  </si>
  <si>
    <t>1320000000</t>
  </si>
  <si>
    <t>Подпрограмма "Повышение безопасности дорожного движения на территории ГП "Емва"</t>
  </si>
  <si>
    <t>2110000000</t>
  </si>
  <si>
    <t>Подпрограмма "Приведение в нормативное состояние водоисточников, необходимых для противопожарных мероприятий"</t>
  </si>
  <si>
    <t>2120000000</t>
  </si>
  <si>
    <t>2210000000</t>
  </si>
  <si>
    <t xml:space="preserve">Подпрограмма "Содержание и ремонт автомобильных дорог общего пользования местного значения ГП "Синдор" </t>
  </si>
  <si>
    <t>2320000000</t>
  </si>
  <si>
    <t>Подпрограмма " Обеспечение условий для реализации МП "Развитие физической культуры и спорта"</t>
  </si>
  <si>
    <t>2340000000</t>
  </si>
  <si>
    <t>Подпрограмма "Реализация мер социальной поддержки"</t>
  </si>
  <si>
    <t>2410000000</t>
  </si>
  <si>
    <t>Подпрограмма "Энергосберегающие мероприятия"</t>
  </si>
  <si>
    <t>2510000000</t>
  </si>
  <si>
    <t>Подпрограмма "Создание условий для комфортабельного проживания населения, в том числе для поддержания и улучшения санитарного и эстетического состояния территории"</t>
  </si>
  <si>
    <t>2520000000</t>
  </si>
  <si>
    <t>Подпрограмма "Создание условий для обеспечения качественными жилищно-коммунальными услугами населения"</t>
  </si>
  <si>
    <t>2910000000</t>
  </si>
  <si>
    <t>Подпрограмма "Комфортная городская среда"</t>
  </si>
  <si>
    <t>3110000000</t>
  </si>
  <si>
    <t>3120000000</t>
  </si>
  <si>
    <t>Подпрограмма "Создание условий для обеспечения качественными жилищно-коммунальными услугами населения сельского поселения"</t>
  </si>
  <si>
    <t>3122Р64585</t>
  </si>
  <si>
    <t>Осуществление полномочий по решению Совета МР "Княжпогостский" с 2020 года (Реализация мероприятий на содержание жилфонда)</t>
  </si>
  <si>
    <t>3310000000</t>
  </si>
  <si>
    <t>Подпрограмма "Обеспечение первичных мер пожарной безопасности в границах поселения"</t>
  </si>
  <si>
    <t>4110000000</t>
  </si>
  <si>
    <t>Подпрограмма "Безопасность населения в административных зданиях"</t>
  </si>
  <si>
    <t>4120000000</t>
  </si>
  <si>
    <t>Подпрограмма "Противопожарные мероприятия"</t>
  </si>
  <si>
    <t>4210000000</t>
  </si>
  <si>
    <t>4211В64585</t>
  </si>
  <si>
    <t>Осуществление полномочий по решению Совета МР "Княжпогостский" с 2020 года (Выполнение мероприятий по обустройству мест захоронения, транспортировки и вывоз в морг тел умерших)</t>
  </si>
  <si>
    <t>4610000000</t>
  </si>
  <si>
    <t>4620000000</t>
  </si>
  <si>
    <t>4710000000</t>
  </si>
  <si>
    <t>4720000000</t>
  </si>
  <si>
    <t>5110000000</t>
  </si>
  <si>
    <t>Подпрограмма "Создание условий для комфортабельного проживания, в том числе для поддержания и улучшения санитарного и эстетического состояния территории"</t>
  </si>
  <si>
    <t>5220000000</t>
  </si>
  <si>
    <t>6110000000</t>
  </si>
  <si>
    <t>6210000000</t>
  </si>
  <si>
    <t>6220000000</t>
  </si>
  <si>
    <t>7120000000</t>
  </si>
  <si>
    <t>7130000000</t>
  </si>
  <si>
    <t>7210000000</t>
  </si>
  <si>
    <t>8110000000</t>
  </si>
  <si>
    <t>8120000000</t>
  </si>
  <si>
    <t>8210000000</t>
  </si>
  <si>
    <t>8220000000</t>
  </si>
  <si>
    <t>8410000000</t>
  </si>
  <si>
    <t>Подпрограмма "Поддержка муниципальных программ формирования современной сельской среды"</t>
  </si>
  <si>
    <t>9990000000</t>
  </si>
  <si>
    <t>Непрограммные расходы</t>
  </si>
  <si>
    <t>Численность муниципальных должностей органов местного самоуправления, чел.</t>
  </si>
  <si>
    <t>Численность муниципальных служащих органов местного самоуправления, чел.</t>
  </si>
  <si>
    <t xml:space="preserve">Численность работников органов местного самоуправления и муниципальных учреждений, чел. </t>
  </si>
  <si>
    <t>Справочно: Сведения о численности муниципальных служащих органов местного самоуправления, работниках муниципальных учреждений и фактических затратах на их денежное содержание</t>
  </si>
  <si>
    <t>Сведения об исполнении консолидированного бюджета МР "Княжпогостский", о численности муниципальных служащих, работниках муниципальных учреждений и фактических затратах на их денежное содержание</t>
  </si>
  <si>
    <t>Фактические затраты на их содержание, тыс. руб.</t>
  </si>
  <si>
    <t>0120000000</t>
  </si>
  <si>
    <t>Подпрограмма "Развитие сельского хозяйства и переработки сельскохозяйственной продукции"</t>
  </si>
  <si>
    <t>0322И00000</t>
  </si>
  <si>
    <t>0422И53031</t>
  </si>
  <si>
    <t>Субвенции на осуществление государственных полномочий Республики Коми, предусмотренных пунктами 11 и 12 статьи 1 Закона Республики Коми "О наделении органов местного самоуправления в Республике Коми отдельными государственными полномочиями Республики Ком"</t>
  </si>
  <si>
    <t>Субвенции на осуществление государственного полномочия Республики Коми по определению перечня должностных лиц органов местного самоуправления, уполномоченных составлять протоколы об административных правонарушениях, предусмотренных частями 3, 4 статьи 3,</t>
  </si>
  <si>
    <t>00011105300000000120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</si>
  <si>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</si>
  <si>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0121АS2900</t>
  </si>
  <si>
    <t>Реализация народных проектов в сфере АГРОПРОМЫШЛЕННОГО комплекса, прошедших отбор в рамках проекта "Народный бюджет"</t>
  </si>
  <si>
    <t>0322Б00000</t>
  </si>
  <si>
    <t>Обеспечение населения муниципального образования питьевой водой</t>
  </si>
  <si>
    <t>0322ЕS2300</t>
  </si>
  <si>
    <t>Разработка и утверждение схем водоснабжения, водоотведения и теплоснабжения</t>
  </si>
  <si>
    <t>0322СS2200</t>
  </si>
  <si>
    <t>0411АS2700</t>
  </si>
  <si>
    <t>0411Б74090</t>
  </si>
  <si>
    <t>Мероприятия по благоустройству территорий образовательных учреждений в рамках выполнения расходных обязательств, отнесенных к полномочиям соответствующих органов местного самоуправления по результатам оценки эффективности деятельности органов местного самоуправления</t>
  </si>
  <si>
    <t>Обеспечение выплат ежемесячного денежного вознаграждения за классное руководство педагогическим работникам общеобразовательных организаций</t>
  </si>
  <si>
    <t>Расходы местных бюджетов на организацию бесплатного горячего питания обучающихся, получающих начальное общее образование в образовательных организациях</t>
  </si>
  <si>
    <t>0433СS2Я00</t>
  </si>
  <si>
    <t>0522АL5190</t>
  </si>
  <si>
    <t>Поддержка отрасли культура</t>
  </si>
  <si>
    <t>0522ЖS2500</t>
  </si>
  <si>
    <t>0522ИS2150</t>
  </si>
  <si>
    <t>0544А64595</t>
  </si>
  <si>
    <t>Содержание объектов сельских учреждений отрасли культура</t>
  </si>
  <si>
    <t>1121ЖS2200</t>
  </si>
  <si>
    <t>1311Д00100</t>
  </si>
  <si>
    <t>1311Д64599</t>
  </si>
  <si>
    <t>На выполнение мероприятий по содержанию улично-дорожной сети</t>
  </si>
  <si>
    <t>Обслуживание камер видеонаблюдения по предупреждению и пресечению преступлений, профилактики правонарушений</t>
  </si>
  <si>
    <t>2111Б00000</t>
  </si>
  <si>
    <t>Содержание и ремонт пожарных водоёмов</t>
  </si>
  <si>
    <t>Содержание и обслуживание автоматической пожарной сигнализации</t>
  </si>
  <si>
    <t>2121Б00000</t>
  </si>
  <si>
    <t>Установка системы оповещения</t>
  </si>
  <si>
    <t>Мероприятия в области пожарной безопасности</t>
  </si>
  <si>
    <t>Муниципальная программа "Развитие жилищно-коммунального хозяйства и повышения степени благоустройства на территории городского поселения "Синдор"</t>
  </si>
  <si>
    <t>2511БS2300</t>
  </si>
  <si>
    <t>2511БS2400</t>
  </si>
  <si>
    <t>2511Л00000</t>
  </si>
  <si>
    <t>Содержание и ремонт жилищного фонда</t>
  </si>
  <si>
    <t>3111ВS2300</t>
  </si>
  <si>
    <t>Реализация народных проектов в сфере благоустройства, прошедших отбор в рамках проекта "Народный бюджет"</t>
  </si>
  <si>
    <t>3111ВS2400</t>
  </si>
  <si>
    <t>4211ГS2100</t>
  </si>
  <si>
    <t>Реализация народных проектов в сфере ФИЗИЧЕСКОЙ КУЛЬТУРЫ и СПОРТА, прошедших отбор в рамках проекта "Народный проект"</t>
  </si>
  <si>
    <t>4211ГS2400</t>
  </si>
  <si>
    <t>4611БS2300</t>
  </si>
  <si>
    <t>4711БS2100</t>
  </si>
  <si>
    <t>5111ВS2300</t>
  </si>
  <si>
    <t>5111ЖS2200</t>
  </si>
  <si>
    <t>Реализация народных проектов по обустройству источников холодного водоснабжения, прошедших отбор в рамках проекта "Народный бюджет", за счёт средств РБ</t>
  </si>
  <si>
    <t>5111Л74090</t>
  </si>
  <si>
    <t>6211ВS2400</t>
  </si>
  <si>
    <t>6400000000</t>
  </si>
  <si>
    <t>Муниципальная программа "Развитие физической культуры и спорта в муниципальном образовании сельского поселения "Тракт" на 2022-2026 годы"</t>
  </si>
  <si>
    <t>6410000000</t>
  </si>
  <si>
    <t>6411АS2100</t>
  </si>
  <si>
    <t>Реализация народных проектов в сфере ФИЗИЧЕСКОЙ КУЛЬТУРЫ и СПОРТА, прошедших отбор в рамках проекта "Народный бюджет"</t>
  </si>
  <si>
    <t>7211ДS2200</t>
  </si>
  <si>
    <t>8122АS2300</t>
  </si>
  <si>
    <t>8122ВS2300</t>
  </si>
  <si>
    <t>9990073180</t>
  </si>
  <si>
    <t>Субвенции на осуществление государственных полномочий Республики Коми, предусмотренных пунктом 13 статьи 1 Закона Республики Коми "О наделении органов местного самоуправления в Республике Коми отдельными государственными полномочиями Республики Коми"</t>
  </si>
  <si>
    <t>9990073195</t>
  </si>
  <si>
    <t>Субвенции на осуществление государственных полномочий Республики Коми, предусмотренных пунктом 14 статьи 1 Закона Республики Коми "О наделении органов местного самоуправления в Республике Коми отдельными государственными полномочиями Республики Коми"</t>
  </si>
  <si>
    <t>0711В00000</t>
  </si>
  <si>
    <t>Выравнивание бюджетной обеспеченности поселений из районного фонда финансовой поддержки</t>
  </si>
  <si>
    <t>от 26 апреля 2022 г. № 142</t>
  </si>
  <si>
    <t>(приложение № 1)</t>
  </si>
  <si>
    <t>(приложение № 2)</t>
  </si>
  <si>
    <t>(приложение № 3)</t>
  </si>
  <si>
    <t>(приложение № 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</si>
</sst>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#0.00"/>
  </numFmts>
  <fonts count="24" x14ac:knownFonts="1">
    <font>
      <sz val="11"/>
      <name val="Calibri"/>
      <family val="2"/>
      <scheme val="minor"/>
    </font>
    <font>
      <b/>
      <sz val="12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10"/>
      <color rgb="FF000000"/>
      <name val="Arial Cyr"/>
    </font>
    <font>
      <sz val="10"/>
      <color rgb="FF000000"/>
      <name val="Arial"/>
      <family val="2"/>
      <charset val="204"/>
    </font>
    <font>
      <sz val="11"/>
      <name val="Calibri"/>
      <family val="2"/>
      <scheme val="minor"/>
    </font>
    <font>
      <b/>
      <sz val="12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6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3"/>
      <color rgb="FF00000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B9CDE5"/>
      </patternFill>
    </fill>
    <fill>
      <patternFill patternType="solid">
        <fgColor rgb="FFDCE6F2"/>
      </patternFill>
    </fill>
    <fill>
      <patternFill patternType="solid">
        <fgColor rgb="FFF1F5F9"/>
      </patternFill>
    </fill>
    <fill>
      <patternFill patternType="solid">
        <fgColor rgb="FFFFD5AB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</fills>
  <borders count="42">
    <border>
      <left/>
      <right/>
      <top/>
      <bottom/>
      <diagonal/>
    </border>
    <border>
      <left/>
      <right/>
      <top/>
      <bottom/>
      <diagonal/>
    </border>
    <border>
      <left style="thin">
        <color rgb="FFA6A6A6"/>
      </left>
      <right style="thin">
        <color rgb="FFD9D9D9"/>
      </right>
      <top style="thin">
        <color rgb="FFA6A6A6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A6A6A6"/>
      </top>
      <bottom style="thin">
        <color rgb="FFD9D9D9"/>
      </bottom>
      <diagonal/>
    </border>
    <border>
      <left style="thin">
        <color rgb="FFD9D9D9"/>
      </left>
      <right style="thin">
        <color rgb="FFA6A6A6"/>
      </right>
      <top style="thin">
        <color rgb="FFA6A6A6"/>
      </top>
      <bottom style="thin">
        <color rgb="FFD9D9D9"/>
      </bottom>
      <diagonal/>
    </border>
    <border>
      <left style="thin">
        <color rgb="FFA6A6A6"/>
      </left>
      <right style="thin">
        <color rgb="FFD9D9D9"/>
      </right>
      <top style="thin">
        <color rgb="FFD9D9D9"/>
      </top>
      <bottom style="thin">
        <color rgb="FFA6A6A6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A6A6A6"/>
      </bottom>
      <diagonal/>
    </border>
    <border>
      <left style="thin">
        <color rgb="FFD9D9D9"/>
      </left>
      <right style="thin">
        <color rgb="FFA6A6A6"/>
      </right>
      <top style="thin">
        <color rgb="FFD9D9D9"/>
      </top>
      <bottom style="thin">
        <color rgb="FFA6A6A6"/>
      </bottom>
      <diagonal/>
    </border>
    <border>
      <left style="thin">
        <color rgb="FF95B3D7"/>
      </left>
      <right/>
      <top/>
      <bottom style="medium">
        <color rgb="FF95B3D7"/>
      </bottom>
      <diagonal/>
    </border>
    <border>
      <left/>
      <right/>
      <top/>
      <bottom style="medium">
        <color rgb="FF95B3D7"/>
      </bottom>
      <diagonal/>
    </border>
    <border>
      <left/>
      <right style="thin">
        <color rgb="FF95B3D7"/>
      </right>
      <top/>
      <bottom style="medium">
        <color rgb="FF95B3D7"/>
      </bottom>
      <diagonal/>
    </border>
    <border>
      <left style="thin">
        <color rgb="FFB9CDE5"/>
      </left>
      <right style="thin">
        <color rgb="FFD9D9D9"/>
      </right>
      <top/>
      <bottom style="thin">
        <color rgb="FFB9CDE5"/>
      </bottom>
      <diagonal/>
    </border>
    <border>
      <left style="thin">
        <color rgb="FFD9D9D9"/>
      </left>
      <right style="thin">
        <color rgb="FFD9D9D9"/>
      </right>
      <top/>
      <bottom style="thin">
        <color rgb="FFB9CDE5"/>
      </bottom>
      <diagonal/>
    </border>
    <border>
      <left style="thin">
        <color rgb="FFD9D9D9"/>
      </left>
      <right style="thin">
        <color rgb="FFB9CDE5"/>
      </right>
      <top/>
      <bottom style="thin">
        <color rgb="FFB9CDE5"/>
      </bottom>
      <diagonal/>
    </border>
    <border>
      <left style="thin">
        <color rgb="FFBFBFBF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BFBFBF"/>
      </right>
      <top/>
      <bottom style="thin">
        <color rgb="FFD9D9D9"/>
      </bottom>
      <diagonal/>
    </border>
    <border>
      <left style="thin">
        <color rgb="FFFAC090"/>
      </left>
      <right/>
      <top style="medium">
        <color rgb="FFFAC090"/>
      </top>
      <bottom style="medium">
        <color rgb="FFFAC090"/>
      </bottom>
      <diagonal/>
    </border>
    <border>
      <left/>
      <right/>
      <top style="medium">
        <color rgb="FFFAC090"/>
      </top>
      <bottom style="medium">
        <color rgb="FFFAC090"/>
      </bottom>
      <diagonal/>
    </border>
    <border>
      <left/>
      <right style="thin">
        <color rgb="FFFAC090"/>
      </right>
      <top style="medium">
        <color rgb="FFFAC090"/>
      </top>
      <bottom style="medium">
        <color rgb="FFFAC090"/>
      </bottom>
      <diagonal/>
    </border>
    <border>
      <left/>
      <right/>
      <top/>
      <bottom style="thin">
        <color rgb="FFA6A6A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BFBFBF"/>
      </left>
      <right/>
      <top style="thin">
        <color rgb="FFBFBFBF"/>
      </top>
      <bottom style="medium">
        <color rgb="FFFAC090"/>
      </bottom>
      <diagonal/>
    </border>
    <border>
      <left/>
      <right/>
      <top style="thin">
        <color rgb="FFBFBFBF"/>
      </top>
      <bottom style="medium">
        <color rgb="FFFAC090"/>
      </bottom>
      <diagonal/>
    </border>
    <border>
      <left/>
      <right style="thin">
        <color rgb="FFBFBFBF"/>
      </right>
      <top style="thin">
        <color rgb="FFBFBFBF"/>
      </top>
      <bottom style="medium">
        <color rgb="FFFAC090"/>
      </bottom>
      <diagonal/>
    </border>
  </borders>
  <cellStyleXfs count="65">
    <xf numFmtId="0" fontId="0" fillId="0" borderId="0"/>
    <xf numFmtId="0" fontId="1" fillId="0" borderId="1">
      <alignment horizontal="center" vertical="top" wrapText="1"/>
    </xf>
    <xf numFmtId="0" fontId="2" fillId="0" borderId="1">
      <alignment horizontal="right" vertical="top" wrapText="1"/>
    </xf>
    <xf numFmtId="49" fontId="3" fillId="0" borderId="2">
      <alignment horizontal="center" vertical="center" wrapText="1"/>
    </xf>
    <xf numFmtId="49" fontId="3" fillId="0" borderId="3">
      <alignment horizontal="center" vertical="center" wrapText="1"/>
    </xf>
    <xf numFmtId="49" fontId="3" fillId="0" borderId="4">
      <alignment horizontal="center" vertical="center" wrapText="1"/>
    </xf>
    <xf numFmtId="49" fontId="3" fillId="0" borderId="5">
      <alignment horizontal="center" vertical="center" wrapText="1"/>
    </xf>
    <xf numFmtId="49" fontId="3" fillId="0" borderId="6">
      <alignment horizontal="center" vertical="center" wrapText="1"/>
    </xf>
    <xf numFmtId="49" fontId="3" fillId="0" borderId="7">
      <alignment horizontal="center" vertical="center" wrapText="1"/>
    </xf>
    <xf numFmtId="49" fontId="4" fillId="2" borderId="8">
      <alignment horizontal="center" vertical="top" shrinkToFit="1"/>
    </xf>
    <xf numFmtId="0" fontId="4" fillId="2" borderId="9">
      <alignment horizontal="left" vertical="top" wrapText="1"/>
    </xf>
    <xf numFmtId="4" fontId="4" fillId="2" borderId="9">
      <alignment horizontal="right" vertical="top" wrapText="1" shrinkToFit="1"/>
    </xf>
    <xf numFmtId="4" fontId="4" fillId="2" borderId="10">
      <alignment horizontal="right" vertical="top" shrinkToFit="1"/>
    </xf>
    <xf numFmtId="49" fontId="3" fillId="3" borderId="11">
      <alignment horizontal="center" vertical="top" shrinkToFit="1"/>
    </xf>
    <xf numFmtId="0" fontId="3" fillId="3" borderId="12">
      <alignment horizontal="left" vertical="top" wrapText="1"/>
    </xf>
    <xf numFmtId="4" fontId="3" fillId="3" borderId="12">
      <alignment horizontal="right" vertical="top" shrinkToFit="1"/>
    </xf>
    <xf numFmtId="4" fontId="3" fillId="3" borderId="13">
      <alignment horizontal="right" vertical="top" shrinkToFit="1"/>
    </xf>
    <xf numFmtId="49" fontId="3" fillId="4" borderId="14">
      <alignment horizontal="center" vertical="top" shrinkToFit="1"/>
    </xf>
    <xf numFmtId="0" fontId="3" fillId="4" borderId="15">
      <alignment horizontal="left" vertical="top" wrapText="1"/>
    </xf>
    <xf numFmtId="4" fontId="3" fillId="4" borderId="15">
      <alignment horizontal="right" vertical="top" shrinkToFit="1"/>
    </xf>
    <xf numFmtId="4" fontId="3" fillId="4" borderId="16">
      <alignment horizontal="right" vertical="top" shrinkToFit="1"/>
    </xf>
    <xf numFmtId="49" fontId="5" fillId="0" borderId="14">
      <alignment horizontal="center" vertical="top" shrinkToFit="1"/>
    </xf>
    <xf numFmtId="0" fontId="2" fillId="0" borderId="15">
      <alignment horizontal="left" vertical="top" wrapText="1"/>
    </xf>
    <xf numFmtId="4" fontId="2" fillId="0" borderId="15">
      <alignment horizontal="right" vertical="top" shrinkToFit="1"/>
    </xf>
    <xf numFmtId="4" fontId="6" fillId="0" borderId="16">
      <alignment horizontal="right" vertical="top" shrinkToFit="1"/>
    </xf>
    <xf numFmtId="0" fontId="4" fillId="5" borderId="17"/>
    <xf numFmtId="0" fontId="4" fillId="5" borderId="18"/>
    <xf numFmtId="4" fontId="4" fillId="5" borderId="18">
      <alignment horizontal="right" shrinkToFit="1"/>
    </xf>
    <xf numFmtId="4" fontId="4" fillId="5" borderId="19">
      <alignment horizontal="right" shrinkToFit="1"/>
    </xf>
    <xf numFmtId="0" fontId="7" fillId="0" borderId="0"/>
    <xf numFmtId="0" fontId="7" fillId="0" borderId="0"/>
    <xf numFmtId="0" fontId="7" fillId="0" borderId="0"/>
    <xf numFmtId="0" fontId="2" fillId="0" borderId="1"/>
    <xf numFmtId="0" fontId="2" fillId="0" borderId="1"/>
    <xf numFmtId="0" fontId="11" fillId="0" borderId="1"/>
    <xf numFmtId="0" fontId="8" fillId="0" borderId="1">
      <alignment horizontal="center" wrapText="1"/>
    </xf>
    <xf numFmtId="0" fontId="10" fillId="0" borderId="1"/>
    <xf numFmtId="0" fontId="12" fillId="0" borderId="1"/>
    <xf numFmtId="0" fontId="13" fillId="0" borderId="1">
      <alignment horizontal="left"/>
    </xf>
    <xf numFmtId="0" fontId="14" fillId="0" borderId="1">
      <alignment horizontal="center" vertical="top"/>
    </xf>
    <xf numFmtId="49" fontId="13" fillId="0" borderId="1">
      <alignment horizontal="right"/>
    </xf>
    <xf numFmtId="0" fontId="15" fillId="0" borderId="1"/>
    <xf numFmtId="0" fontId="9" fillId="0" borderId="1"/>
    <xf numFmtId="49" fontId="13" fillId="0" borderId="25">
      <alignment horizontal="center" vertical="center" wrapText="1"/>
    </xf>
    <xf numFmtId="49" fontId="13" fillId="0" borderId="26">
      <alignment horizontal="center" vertical="center" wrapText="1"/>
    </xf>
    <xf numFmtId="0" fontId="13" fillId="0" borderId="27">
      <alignment horizontal="left" wrapText="1"/>
    </xf>
    <xf numFmtId="49" fontId="13" fillId="0" borderId="28">
      <alignment horizontal="center" wrapText="1"/>
    </xf>
    <xf numFmtId="49" fontId="13" fillId="0" borderId="29">
      <alignment horizontal="center"/>
    </xf>
    <xf numFmtId="4" fontId="13" fillId="0" borderId="25">
      <alignment horizontal="right"/>
    </xf>
    <xf numFmtId="0" fontId="13" fillId="0" borderId="30">
      <alignment horizontal="left" wrapText="1"/>
    </xf>
    <xf numFmtId="49" fontId="13" fillId="0" borderId="31">
      <alignment horizontal="center" wrapText="1"/>
    </xf>
    <xf numFmtId="49" fontId="13" fillId="0" borderId="32">
      <alignment horizontal="center"/>
    </xf>
    <xf numFmtId="0" fontId="9" fillId="0" borderId="32"/>
    <xf numFmtId="0" fontId="13" fillId="0" borderId="27">
      <alignment horizontal="left" wrapText="1" indent="1"/>
    </xf>
    <xf numFmtId="49" fontId="13" fillId="0" borderId="33">
      <alignment horizontal="center" wrapText="1"/>
    </xf>
    <xf numFmtId="49" fontId="13" fillId="0" borderId="34">
      <alignment horizontal="center"/>
    </xf>
    <xf numFmtId="4" fontId="13" fillId="0" borderId="34">
      <alignment horizontal="right"/>
    </xf>
    <xf numFmtId="0" fontId="13" fillId="0" borderId="30">
      <alignment horizontal="left" wrapText="1" indent="2"/>
    </xf>
    <xf numFmtId="0" fontId="13" fillId="0" borderId="35">
      <alignment horizontal="left" wrapText="1" indent="2"/>
    </xf>
    <xf numFmtId="49" fontId="13" fillId="0" borderId="33">
      <alignment horizontal="center" shrinkToFit="1"/>
    </xf>
    <xf numFmtId="49" fontId="13" fillId="0" borderId="34">
      <alignment horizontal="center" shrinkToFit="1"/>
    </xf>
    <xf numFmtId="0" fontId="16" fillId="0" borderId="1"/>
    <xf numFmtId="0" fontId="2" fillId="0" borderId="39"/>
    <xf numFmtId="0" fontId="2" fillId="0" borderId="40"/>
    <xf numFmtId="0" fontId="2" fillId="0" borderId="41"/>
  </cellStyleXfs>
  <cellXfs count="133">
    <xf numFmtId="0" fontId="0" fillId="0" borderId="0" xfId="0"/>
    <xf numFmtId="0" fontId="18" fillId="0" borderId="0" xfId="0" applyFont="1" applyProtection="1">
      <protection locked="0"/>
    </xf>
    <xf numFmtId="0" fontId="18" fillId="0" borderId="0" xfId="0" applyFont="1" applyAlignment="1" applyProtection="1">
      <alignment horizontal="right"/>
      <protection locked="0"/>
    </xf>
    <xf numFmtId="4" fontId="18" fillId="0" borderId="0" xfId="0" applyNumberFormat="1" applyFont="1" applyProtection="1">
      <protection locked="0"/>
    </xf>
    <xf numFmtId="49" fontId="17" fillId="0" borderId="2" xfId="3" applyNumberFormat="1" applyFont="1" applyFill="1" applyBorder="1" applyProtection="1">
      <alignment horizontal="center" vertical="center" wrapText="1"/>
    </xf>
    <xf numFmtId="49" fontId="17" fillId="0" borderId="3" xfId="4" applyNumberFormat="1" applyFont="1" applyFill="1" applyBorder="1" applyProtection="1">
      <alignment horizontal="center" vertical="center" wrapText="1"/>
    </xf>
    <xf numFmtId="49" fontId="17" fillId="0" borderId="4" xfId="5" applyNumberFormat="1" applyFont="1" applyFill="1" applyBorder="1" applyProtection="1">
      <alignment horizontal="center" vertical="center" wrapText="1"/>
    </xf>
    <xf numFmtId="49" fontId="17" fillId="0" borderId="5" xfId="6" applyNumberFormat="1" applyFont="1" applyFill="1" applyBorder="1" applyProtection="1">
      <alignment horizontal="center" vertical="center" wrapText="1"/>
    </xf>
    <xf numFmtId="49" fontId="17" fillId="0" borderId="6" xfId="7" applyNumberFormat="1" applyFont="1" applyFill="1" applyBorder="1" applyProtection="1">
      <alignment horizontal="center" vertical="center" wrapText="1"/>
    </xf>
    <xf numFmtId="49" fontId="17" fillId="0" borderId="7" xfId="8" applyNumberFormat="1" applyFont="1" applyFill="1" applyBorder="1" applyProtection="1">
      <alignment horizontal="center" vertical="center" wrapText="1"/>
    </xf>
    <xf numFmtId="0" fontId="20" fillId="0" borderId="1" xfId="35" applyFont="1" applyFill="1" applyAlignment="1" applyProtection="1">
      <alignment wrapText="1"/>
      <protection locked="0"/>
    </xf>
    <xf numFmtId="0" fontId="18" fillId="0" borderId="1" xfId="36" applyNumberFormat="1" applyFont="1" applyFill="1" applyAlignment="1" applyProtection="1"/>
    <xf numFmtId="0" fontId="18" fillId="0" borderId="0" xfId="0" applyFont="1"/>
    <xf numFmtId="0" fontId="18" fillId="0" borderId="1" xfId="38" applyNumberFormat="1" applyFont="1" applyFill="1" applyProtection="1">
      <alignment horizontal="left"/>
    </xf>
    <xf numFmtId="0" fontId="18" fillId="0" borderId="1" xfId="39" applyNumberFormat="1" applyFont="1" applyFill="1" applyProtection="1">
      <alignment horizontal="center" vertical="top"/>
    </xf>
    <xf numFmtId="49" fontId="18" fillId="0" borderId="1" xfId="40" applyFont="1" applyFill="1" applyProtection="1">
      <alignment horizontal="right"/>
    </xf>
    <xf numFmtId="0" fontId="18" fillId="0" borderId="0" xfId="0" applyFont="1" applyFill="1" applyProtection="1">
      <protection locked="0"/>
    </xf>
    <xf numFmtId="49" fontId="17" fillId="0" borderId="25" xfId="43" applyFont="1" applyBorder="1" applyProtection="1">
      <alignment horizontal="center" vertical="center" wrapText="1"/>
    </xf>
    <xf numFmtId="49" fontId="17" fillId="0" borderId="25" xfId="43" applyFont="1" applyFill="1" applyBorder="1" applyProtection="1">
      <alignment horizontal="center" vertical="center" wrapText="1"/>
      <protection locked="0"/>
    </xf>
    <xf numFmtId="49" fontId="19" fillId="0" borderId="25" xfId="43" applyFont="1" applyBorder="1" applyProtection="1">
      <alignment horizontal="center" vertical="center" wrapText="1"/>
    </xf>
    <xf numFmtId="49" fontId="19" fillId="0" borderId="25" xfId="44" applyFont="1" applyFill="1" applyBorder="1" applyProtection="1">
      <alignment horizontal="center" vertical="center" wrapText="1"/>
    </xf>
    <xf numFmtId="0" fontId="19" fillId="0" borderId="25" xfId="45" applyNumberFormat="1" applyFont="1" applyBorder="1" applyProtection="1">
      <alignment horizontal="left" wrapText="1"/>
    </xf>
    <xf numFmtId="49" fontId="19" fillId="0" borderId="25" xfId="46" applyFont="1" applyBorder="1" applyProtection="1">
      <alignment horizontal="center" wrapText="1"/>
    </xf>
    <xf numFmtId="49" fontId="19" fillId="0" borderId="25" xfId="47" applyFont="1" applyBorder="1" applyProtection="1">
      <alignment horizontal="center"/>
    </xf>
    <xf numFmtId="4" fontId="19" fillId="0" borderId="25" xfId="48" applyFont="1" applyFill="1" applyBorder="1" applyProtection="1">
      <alignment horizontal="right"/>
    </xf>
    <xf numFmtId="0" fontId="19" fillId="0" borderId="25" xfId="49" applyNumberFormat="1" applyFont="1" applyBorder="1" applyProtection="1">
      <alignment horizontal="left" wrapText="1"/>
    </xf>
    <xf numFmtId="49" fontId="19" fillId="0" borderId="25" xfId="50" applyFont="1" applyBorder="1" applyProtection="1">
      <alignment horizontal="center" wrapText="1"/>
    </xf>
    <xf numFmtId="49" fontId="19" fillId="0" borderId="25" xfId="51" applyFont="1" applyBorder="1" applyProtection="1">
      <alignment horizontal="center"/>
    </xf>
    <xf numFmtId="49" fontId="19" fillId="0" borderId="25" xfId="51" applyFont="1" applyFill="1" applyBorder="1" applyProtection="1">
      <alignment horizontal="center"/>
    </xf>
    <xf numFmtId="0" fontId="19" fillId="0" borderId="25" xfId="52" applyNumberFormat="1" applyFont="1" applyFill="1" applyBorder="1" applyProtection="1"/>
    <xf numFmtId="0" fontId="19" fillId="0" borderId="25" xfId="53" applyNumberFormat="1" applyFont="1" applyBorder="1" applyProtection="1">
      <alignment horizontal="left" wrapText="1" indent="1"/>
    </xf>
    <xf numFmtId="49" fontId="19" fillId="0" borderId="25" xfId="54" applyFont="1" applyBorder="1" applyProtection="1">
      <alignment horizontal="center" wrapText="1"/>
    </xf>
    <xf numFmtId="49" fontId="19" fillId="0" borderId="25" xfId="55" applyFont="1" applyBorder="1" applyProtection="1">
      <alignment horizontal="center"/>
    </xf>
    <xf numFmtId="4" fontId="19" fillId="0" borderId="25" xfId="56" applyFont="1" applyFill="1" applyBorder="1" applyProtection="1">
      <alignment horizontal="right"/>
    </xf>
    <xf numFmtId="0" fontId="19" fillId="0" borderId="25" xfId="57" applyNumberFormat="1" applyFont="1" applyBorder="1" applyProtection="1">
      <alignment horizontal="left" wrapText="1" indent="2"/>
    </xf>
    <xf numFmtId="0" fontId="19" fillId="0" borderId="25" xfId="58" applyNumberFormat="1" applyFont="1" applyBorder="1" applyProtection="1">
      <alignment horizontal="left" wrapText="1" indent="2"/>
    </xf>
    <xf numFmtId="49" fontId="19" fillId="0" borderId="25" xfId="59" applyFont="1" applyBorder="1" applyProtection="1">
      <alignment horizontal="center" shrinkToFit="1"/>
    </xf>
    <xf numFmtId="49" fontId="19" fillId="0" borderId="25" xfId="60" applyFont="1" applyBorder="1" applyProtection="1">
      <alignment horizontal="center" shrinkToFit="1"/>
    </xf>
    <xf numFmtId="165" fontId="19" fillId="0" borderId="25" xfId="48" applyNumberFormat="1" applyFont="1" applyFill="1" applyBorder="1" applyProtection="1">
      <alignment horizontal="right"/>
    </xf>
    <xf numFmtId="165" fontId="19" fillId="0" borderId="25" xfId="52" applyNumberFormat="1" applyFont="1" applyFill="1" applyBorder="1" applyProtection="1"/>
    <xf numFmtId="165" fontId="19" fillId="0" borderId="25" xfId="56" applyNumberFormat="1" applyFont="1" applyFill="1" applyBorder="1" applyProtection="1">
      <alignment horizontal="right"/>
    </xf>
    <xf numFmtId="165" fontId="19" fillId="0" borderId="25" xfId="51" applyNumberFormat="1" applyFont="1" applyFill="1" applyBorder="1" applyProtection="1">
      <alignment horizontal="center"/>
    </xf>
    <xf numFmtId="0" fontId="20" fillId="0" borderId="1" xfId="34" applyNumberFormat="1" applyFont="1" applyFill="1" applyAlignment="1" applyProtection="1">
      <alignment horizontal="right"/>
    </xf>
    <xf numFmtId="0" fontId="20" fillId="0" borderId="1" xfId="35" applyFont="1" applyFill="1" applyAlignment="1" applyProtection="1">
      <alignment horizontal="right" wrapText="1"/>
      <protection locked="0"/>
    </xf>
    <xf numFmtId="0" fontId="18" fillId="0" borderId="1" xfId="36" applyNumberFormat="1" applyFont="1" applyFill="1" applyAlignment="1" applyProtection="1">
      <alignment horizontal="right"/>
    </xf>
    <xf numFmtId="0" fontId="18" fillId="0" borderId="0" xfId="0" applyFont="1" applyFill="1" applyAlignment="1">
      <alignment horizontal="left" vertical="top" wrapText="1"/>
    </xf>
    <xf numFmtId="0" fontId="18" fillId="0" borderId="0" xfId="0" applyFont="1" applyFill="1" applyAlignment="1">
      <alignment horizontal="center" vertical="top"/>
    </xf>
    <xf numFmtId="0" fontId="20" fillId="0" borderId="1" xfId="41" applyNumberFormat="1" applyFont="1" applyFill="1" applyAlignment="1" applyProtection="1">
      <alignment wrapText="1"/>
    </xf>
    <xf numFmtId="4" fontId="18" fillId="0" borderId="0" xfId="0" applyNumberFormat="1" applyFont="1" applyFill="1"/>
    <xf numFmtId="0" fontId="18" fillId="0" borderId="0" xfId="0" applyFont="1" applyFill="1"/>
    <xf numFmtId="0" fontId="20" fillId="0" borderId="21" xfId="0" applyFont="1" applyFill="1" applyBorder="1" applyAlignment="1" applyProtection="1">
      <alignment horizontal="center" vertical="center" wrapText="1"/>
      <protection locked="0"/>
    </xf>
    <xf numFmtId="164" fontId="20" fillId="6" borderId="21" xfId="0" applyNumberFormat="1" applyFont="1" applyFill="1" applyBorder="1" applyAlignment="1" applyProtection="1">
      <alignment horizontal="left" vertical="center" wrapText="1"/>
      <protection locked="0"/>
    </xf>
    <xf numFmtId="164" fontId="20" fillId="6" borderId="21" xfId="0" applyNumberFormat="1" applyFont="1" applyFill="1" applyBorder="1" applyAlignment="1" applyProtection="1">
      <alignment vertical="center" wrapText="1"/>
      <protection locked="0"/>
    </xf>
    <xf numFmtId="164" fontId="18" fillId="0" borderId="37" xfId="0" applyNumberFormat="1" applyFont="1" applyFill="1" applyBorder="1" applyAlignment="1" applyProtection="1">
      <alignment horizontal="left" vertical="center" wrapText="1"/>
      <protection locked="0"/>
    </xf>
    <xf numFmtId="164" fontId="18" fillId="0" borderId="37" xfId="0" applyNumberFormat="1" applyFont="1" applyFill="1" applyBorder="1" applyAlignment="1" applyProtection="1">
      <alignment vertical="center" wrapText="1"/>
      <protection locked="0"/>
    </xf>
    <xf numFmtId="164" fontId="18" fillId="0" borderId="37" xfId="0" applyNumberFormat="1" applyFont="1" applyFill="1" applyBorder="1" applyAlignment="1" applyProtection="1">
      <alignment vertical="center"/>
      <protection locked="0"/>
    </xf>
    <xf numFmtId="4" fontId="18" fillId="0" borderId="1" xfId="0" applyNumberFormat="1" applyFont="1" applyFill="1" applyBorder="1"/>
    <xf numFmtId="0" fontId="18" fillId="0" borderId="1" xfId="0" applyFont="1" applyFill="1" applyBorder="1"/>
    <xf numFmtId="164" fontId="18" fillId="0" borderId="38" xfId="0" applyNumberFormat="1" applyFont="1" applyFill="1" applyBorder="1" applyAlignment="1" applyProtection="1">
      <alignment horizontal="left" vertical="center" wrapText="1"/>
      <protection locked="0"/>
    </xf>
    <xf numFmtId="164" fontId="18" fillId="0" borderId="38" xfId="0" applyNumberFormat="1" applyFont="1" applyFill="1" applyBorder="1" applyAlignment="1" applyProtection="1">
      <alignment vertical="center" wrapText="1"/>
      <protection locked="0"/>
    </xf>
    <xf numFmtId="164" fontId="18" fillId="0" borderId="1" xfId="0" applyNumberFormat="1" applyFont="1" applyFill="1" applyBorder="1"/>
    <xf numFmtId="164" fontId="18" fillId="0" borderId="21" xfId="0" applyNumberFormat="1" applyFont="1" applyFill="1" applyBorder="1" applyAlignment="1" applyProtection="1">
      <alignment horizontal="left" vertical="center" wrapText="1"/>
      <protection locked="0"/>
    </xf>
    <xf numFmtId="164" fontId="18" fillId="0" borderId="21" xfId="0" applyNumberFormat="1" applyFont="1" applyFill="1" applyBorder="1" applyAlignment="1" applyProtection="1">
      <alignment vertical="center" wrapText="1"/>
      <protection locked="0"/>
    </xf>
    <xf numFmtId="164" fontId="18" fillId="0" borderId="21" xfId="0" quotePrefix="1" applyNumberFormat="1" applyFont="1" applyFill="1" applyBorder="1" applyAlignment="1" applyProtection="1">
      <alignment horizontal="left" vertical="center" wrapText="1"/>
      <protection locked="0"/>
    </xf>
    <xf numFmtId="0" fontId="18" fillId="0" borderId="21" xfId="0" applyFont="1" applyFill="1" applyBorder="1"/>
    <xf numFmtId="164" fontId="18" fillId="0" borderId="21" xfId="0" applyNumberFormat="1" applyFont="1" applyFill="1" applyBorder="1" applyAlignment="1">
      <alignment vertical="center"/>
    </xf>
    <xf numFmtId="4" fontId="18" fillId="0" borderId="1" xfId="0" applyNumberFormat="1" applyFont="1" applyFill="1" applyBorder="1" applyAlignment="1" applyProtection="1">
      <alignment horizontal="right" vertical="center" wrapText="1"/>
    </xf>
    <xf numFmtId="0" fontId="18" fillId="0" borderId="21" xfId="61" applyNumberFormat="1" applyFont="1" applyFill="1" applyBorder="1" applyAlignment="1" applyProtection="1">
      <alignment horizontal="left" wrapText="1"/>
      <protection hidden="1"/>
    </xf>
    <xf numFmtId="164" fontId="18" fillId="0" borderId="21" xfId="61" applyNumberFormat="1" applyFont="1" applyFill="1" applyBorder="1" applyAlignment="1" applyProtection="1">
      <alignment vertical="center" wrapText="1"/>
      <protection hidden="1"/>
    </xf>
    <xf numFmtId="4" fontId="20" fillId="0" borderId="1" xfId="0" applyNumberFormat="1" applyFont="1" applyFill="1" applyBorder="1" applyAlignment="1" applyProtection="1">
      <alignment horizontal="right" vertical="center" wrapText="1"/>
    </xf>
    <xf numFmtId="0" fontId="18" fillId="0" borderId="21" xfId="0" applyFont="1" applyFill="1" applyBorder="1" applyAlignment="1">
      <alignment vertical="top" wrapText="1"/>
    </xf>
    <xf numFmtId="0" fontId="20" fillId="6" borderId="21" xfId="0" applyFont="1" applyFill="1" applyBorder="1" applyAlignment="1">
      <alignment wrapText="1"/>
    </xf>
    <xf numFmtId="164" fontId="20" fillId="6" borderId="21" xfId="0" applyNumberFormat="1" applyFont="1" applyFill="1" applyBorder="1" applyAlignment="1">
      <alignment vertical="center"/>
    </xf>
    <xf numFmtId="164" fontId="18" fillId="0" borderId="0" xfId="0" applyNumberFormat="1" applyFont="1" applyFill="1" applyAlignment="1">
      <alignment horizontal="center" vertical="top"/>
    </xf>
    <xf numFmtId="4" fontId="20" fillId="0" borderId="1" xfId="0" applyNumberFormat="1" applyFont="1" applyFill="1" applyBorder="1" applyAlignment="1" applyProtection="1">
      <alignment horizontal="right"/>
    </xf>
    <xf numFmtId="0" fontId="18" fillId="0" borderId="21" xfId="0" applyFont="1" applyFill="1" applyBorder="1" applyAlignment="1">
      <alignment wrapText="1"/>
    </xf>
    <xf numFmtId="0" fontId="18" fillId="0" borderId="1" xfId="0" applyFont="1" applyBorder="1" applyAlignment="1" applyProtection="1">
      <alignment horizontal="right"/>
      <protection locked="0"/>
    </xf>
    <xf numFmtId="0" fontId="18" fillId="0" borderId="1" xfId="0" applyFont="1" applyBorder="1" applyAlignment="1" applyProtection="1">
      <alignment horizontal="right" wrapText="1"/>
      <protection locked="0"/>
    </xf>
    <xf numFmtId="0" fontId="18" fillId="0" borderId="0" xfId="0" applyFont="1" applyAlignment="1" applyProtection="1">
      <alignment horizontal="right"/>
      <protection locked="0"/>
    </xf>
    <xf numFmtId="0" fontId="18" fillId="0" borderId="1" xfId="36" applyNumberFormat="1" applyFont="1" applyFill="1" applyAlignment="1" applyProtection="1">
      <alignment horizontal="right"/>
    </xf>
    <xf numFmtId="0" fontId="18" fillId="0" borderId="1" xfId="0" applyFont="1" applyBorder="1" applyAlignment="1" applyProtection="1">
      <alignment wrapText="1"/>
      <protection locked="0"/>
    </xf>
    <xf numFmtId="0" fontId="18" fillId="0" borderId="0" xfId="0" applyFont="1" applyAlignment="1" applyProtection="1">
      <protection locked="0"/>
    </xf>
    <xf numFmtId="49" fontId="17" fillId="2" borderId="8" xfId="9" applyNumberFormat="1" applyFont="1" applyProtection="1">
      <alignment horizontal="center" vertical="top" shrinkToFit="1"/>
    </xf>
    <xf numFmtId="4" fontId="17" fillId="2" borderId="9" xfId="11" applyNumberFormat="1" applyFont="1" applyProtection="1">
      <alignment horizontal="right" vertical="top" wrapText="1" shrinkToFit="1"/>
    </xf>
    <xf numFmtId="166" fontId="17" fillId="2" borderId="10" xfId="12" applyNumberFormat="1" applyFont="1" applyProtection="1">
      <alignment horizontal="right" vertical="top" shrinkToFit="1"/>
    </xf>
    <xf numFmtId="0" fontId="19" fillId="0" borderId="39" xfId="62" applyNumberFormat="1" applyFont="1" applyProtection="1"/>
    <xf numFmtId="0" fontId="19" fillId="0" borderId="40" xfId="63" applyNumberFormat="1" applyFont="1" applyProtection="1"/>
    <xf numFmtId="0" fontId="19" fillId="0" borderId="41" xfId="64" applyNumberFormat="1" applyFont="1" applyProtection="1"/>
    <xf numFmtId="0" fontId="17" fillId="5" borderId="17" xfId="25" applyNumberFormat="1" applyFont="1" applyProtection="1"/>
    <xf numFmtId="0" fontId="17" fillId="5" borderId="18" xfId="26" applyNumberFormat="1" applyFont="1" applyProtection="1"/>
    <xf numFmtId="4" fontId="17" fillId="5" borderId="18" xfId="27" applyNumberFormat="1" applyFont="1" applyProtection="1">
      <alignment horizontal="right" shrinkToFit="1"/>
    </xf>
    <xf numFmtId="166" fontId="17" fillId="5" borderId="19" xfId="28" applyNumberFormat="1" applyFont="1" applyProtection="1">
      <alignment horizontal="right" shrinkToFit="1"/>
    </xf>
    <xf numFmtId="49" fontId="17" fillId="0" borderId="2" xfId="3" applyNumberFormat="1" applyFont="1" applyProtection="1">
      <alignment horizontal="center" vertical="center" wrapText="1"/>
    </xf>
    <xf numFmtId="49" fontId="17" fillId="0" borderId="3" xfId="4" applyNumberFormat="1" applyFont="1" applyProtection="1">
      <alignment horizontal="center" vertical="center" wrapText="1"/>
    </xf>
    <xf numFmtId="49" fontId="17" fillId="0" borderId="4" xfId="5" applyNumberFormat="1" applyFont="1" applyProtection="1">
      <alignment horizontal="center" vertical="center" wrapText="1"/>
    </xf>
    <xf numFmtId="49" fontId="17" fillId="0" borderId="5" xfId="6" applyNumberFormat="1" applyFont="1" applyProtection="1">
      <alignment horizontal="center" vertical="center" wrapText="1"/>
    </xf>
    <xf numFmtId="49" fontId="17" fillId="0" borderId="6" xfId="7" applyNumberFormat="1" applyFont="1" applyProtection="1">
      <alignment horizontal="center" vertical="center" wrapText="1"/>
    </xf>
    <xf numFmtId="49" fontId="17" fillId="0" borderId="7" xfId="8" applyNumberFormat="1" applyFont="1" applyProtection="1">
      <alignment horizontal="center" vertical="center" wrapText="1"/>
    </xf>
    <xf numFmtId="0" fontId="18" fillId="0" borderId="21" xfId="0" applyFont="1" applyFill="1" applyBorder="1" applyAlignment="1">
      <alignment horizontal="left" vertical="center" wrapText="1"/>
    </xf>
    <xf numFmtId="0" fontId="18" fillId="6" borderId="21" xfId="0" applyFont="1" applyFill="1" applyBorder="1" applyAlignment="1">
      <alignment horizontal="right" vertical="center" wrapText="1"/>
    </xf>
    <xf numFmtId="3" fontId="18" fillId="6" borderId="21" xfId="0" applyNumberFormat="1" applyFont="1" applyFill="1" applyBorder="1" applyAlignment="1">
      <alignment horizontal="right" vertical="center" wrapText="1"/>
    </xf>
    <xf numFmtId="0" fontId="17" fillId="2" borderId="9" xfId="10" applyNumberFormat="1" applyFont="1" applyProtection="1">
      <alignment horizontal="left" vertical="top" wrapText="1"/>
    </xf>
    <xf numFmtId="49" fontId="19" fillId="0" borderId="14" xfId="17" applyNumberFormat="1" applyFont="1" applyFill="1" applyProtection="1">
      <alignment horizontal="center" vertical="top" shrinkToFit="1"/>
    </xf>
    <xf numFmtId="0" fontId="19" fillId="0" borderId="15" xfId="18" applyNumberFormat="1" applyFont="1" applyFill="1" applyProtection="1">
      <alignment horizontal="left" vertical="top" wrapText="1"/>
    </xf>
    <xf numFmtId="4" fontId="19" fillId="0" borderId="15" xfId="19" applyNumberFormat="1" applyFont="1" applyFill="1" applyProtection="1">
      <alignment horizontal="right" vertical="top" shrinkToFit="1"/>
    </xf>
    <xf numFmtId="166" fontId="19" fillId="0" borderId="16" xfId="20" applyNumberFormat="1" applyFont="1" applyFill="1" applyProtection="1">
      <alignment horizontal="right" vertical="top" shrinkToFit="1"/>
    </xf>
    <xf numFmtId="49" fontId="17" fillId="7" borderId="11" xfId="13" applyNumberFormat="1" applyFont="1" applyFill="1" applyProtection="1">
      <alignment horizontal="center" vertical="top" shrinkToFit="1"/>
    </xf>
    <xf numFmtId="0" fontId="17" fillId="7" borderId="12" xfId="14" applyNumberFormat="1" applyFont="1" applyFill="1" applyProtection="1">
      <alignment horizontal="left" vertical="top" wrapText="1"/>
    </xf>
    <xf numFmtId="4" fontId="17" fillId="7" borderId="12" xfId="15" applyNumberFormat="1" applyFont="1" applyFill="1" applyProtection="1">
      <alignment horizontal="right" vertical="top" shrinkToFit="1"/>
    </xf>
    <xf numFmtId="166" fontId="17" fillId="7" borderId="13" xfId="16" applyNumberFormat="1" applyFont="1" applyFill="1" applyProtection="1">
      <alignment horizontal="right" vertical="top" shrinkToFit="1"/>
    </xf>
    <xf numFmtId="0" fontId="0" fillId="0" borderId="0" xfId="0" applyProtection="1">
      <protection locked="0"/>
    </xf>
    <xf numFmtId="49" fontId="19" fillId="7" borderId="11" xfId="13" applyNumberFormat="1" applyFont="1" applyFill="1" applyProtection="1">
      <alignment horizontal="center" vertical="top" shrinkToFit="1"/>
    </xf>
    <xf numFmtId="0" fontId="19" fillId="7" borderId="12" xfId="14" applyNumberFormat="1" applyFont="1" applyFill="1" applyProtection="1">
      <alignment horizontal="left" vertical="top" wrapText="1"/>
    </xf>
    <xf numFmtId="4" fontId="19" fillId="7" borderId="12" xfId="15" applyNumberFormat="1" applyFont="1" applyFill="1" applyProtection="1">
      <alignment horizontal="right" vertical="top" shrinkToFit="1"/>
    </xf>
    <xf numFmtId="166" fontId="19" fillId="7" borderId="13" xfId="16" applyNumberFormat="1" applyFont="1" applyFill="1" applyProtection="1">
      <alignment horizontal="right" vertical="top" shrinkToFit="1"/>
    </xf>
    <xf numFmtId="164" fontId="18" fillId="0" borderId="21" xfId="0" applyNumberFormat="1" applyFont="1" applyFill="1" applyBorder="1" applyAlignment="1">
      <alignment horizontal="right" vertical="center"/>
    </xf>
    <xf numFmtId="0" fontId="19" fillId="0" borderId="20" xfId="2" applyNumberFormat="1" applyFont="1" applyBorder="1" applyAlignment="1" applyProtection="1">
      <alignment horizontal="right" wrapText="1"/>
    </xf>
    <xf numFmtId="0" fontId="19" fillId="0" borderId="20" xfId="2" applyFont="1" applyBorder="1" applyAlignment="1">
      <alignment horizontal="right" wrapText="1"/>
    </xf>
    <xf numFmtId="0" fontId="18" fillId="0" borderId="1" xfId="0" applyFont="1" applyBorder="1" applyAlignment="1" applyProtection="1">
      <alignment horizontal="right"/>
      <protection locked="0"/>
    </xf>
    <xf numFmtId="0" fontId="23" fillId="0" borderId="1" xfId="1" applyNumberFormat="1" applyFont="1" applyAlignment="1" applyProtection="1">
      <alignment horizontal="center" wrapText="1"/>
    </xf>
    <xf numFmtId="0" fontId="23" fillId="0" borderId="1" xfId="1" applyFont="1" applyAlignment="1">
      <alignment horizontal="center" wrapText="1"/>
    </xf>
    <xf numFmtId="0" fontId="18" fillId="0" borderId="1" xfId="0" applyFont="1" applyBorder="1" applyAlignment="1" applyProtection="1">
      <alignment horizontal="right" wrapText="1"/>
      <protection locked="0"/>
    </xf>
    <xf numFmtId="0" fontId="19" fillId="0" borderId="36" xfId="2" applyNumberFormat="1" applyFont="1" applyBorder="1" applyProtection="1">
      <alignment horizontal="right" vertical="top" wrapText="1"/>
    </xf>
    <xf numFmtId="0" fontId="18" fillId="0" borderId="24" xfId="0" applyFont="1" applyBorder="1" applyAlignment="1" applyProtection="1">
      <alignment horizontal="right"/>
    </xf>
    <xf numFmtId="0" fontId="22" fillId="0" borderId="1" xfId="41" applyNumberFormat="1" applyFont="1" applyFill="1" applyAlignment="1" applyProtection="1">
      <alignment horizontal="center" wrapText="1"/>
    </xf>
    <xf numFmtId="0" fontId="22" fillId="0" borderId="1" xfId="42" applyNumberFormat="1" applyFont="1" applyFill="1" applyAlignment="1" applyProtection="1">
      <alignment horizontal="center"/>
    </xf>
    <xf numFmtId="0" fontId="18" fillId="0" borderId="1" xfId="36" applyNumberFormat="1" applyFont="1" applyFill="1" applyAlignment="1" applyProtection="1">
      <alignment horizontal="right"/>
    </xf>
    <xf numFmtId="4" fontId="21" fillId="0" borderId="1" xfId="0" applyNumberFormat="1" applyFont="1" applyFill="1" applyBorder="1" applyAlignment="1">
      <alignment horizontal="center" vertical="center" wrapText="1"/>
    </xf>
    <xf numFmtId="0" fontId="20" fillId="6" borderId="22" xfId="0" applyFont="1" applyFill="1" applyBorder="1" applyAlignment="1">
      <alignment horizontal="left" vertical="top" wrapText="1"/>
    </xf>
    <xf numFmtId="0" fontId="20" fillId="6" borderId="23" xfId="0" applyFont="1" applyFill="1" applyBorder="1" applyAlignment="1">
      <alignment horizontal="left" vertical="top" wrapText="1"/>
    </xf>
    <xf numFmtId="0" fontId="22" fillId="0" borderId="1" xfId="41" applyNumberFormat="1" applyFont="1" applyFill="1" applyAlignment="1" applyProtection="1">
      <alignment horizontal="center" vertical="top" wrapText="1"/>
    </xf>
    <xf numFmtId="0" fontId="20" fillId="0" borderId="0" xfId="0" applyFont="1" applyFill="1" applyAlignment="1" applyProtection="1">
      <alignment horizontal="center" vertical="top" wrapText="1"/>
      <protection locked="0"/>
    </xf>
    <xf numFmtId="0" fontId="18" fillId="0" borderId="36" xfId="0" applyFont="1" applyFill="1" applyBorder="1" applyAlignment="1">
      <alignment horizontal="right"/>
    </xf>
  </cellXfs>
  <cellStyles count="65">
    <cellStyle name="br" xfId="31"/>
    <cellStyle name="col" xfId="30"/>
    <cellStyle name="ex58" xfId="27"/>
    <cellStyle name="ex59" xfId="28"/>
    <cellStyle name="ex60" xfId="9"/>
    <cellStyle name="ex61" xfId="10"/>
    <cellStyle name="ex62" xfId="11"/>
    <cellStyle name="ex63" xfId="12"/>
    <cellStyle name="ex64" xfId="13"/>
    <cellStyle name="ex65" xfId="14"/>
    <cellStyle name="ex66" xfId="15"/>
    <cellStyle name="ex67" xfId="16"/>
    <cellStyle name="ex68" xfId="17"/>
    <cellStyle name="ex69" xfId="18"/>
    <cellStyle name="ex70" xfId="19"/>
    <cellStyle name="ex71" xfId="20"/>
    <cellStyle name="ex72" xfId="21"/>
    <cellStyle name="ex73" xfId="22"/>
    <cellStyle name="ex74" xfId="23"/>
    <cellStyle name="ex75" xfId="24"/>
    <cellStyle name="st57" xfId="2"/>
    <cellStyle name="style0" xfId="32"/>
    <cellStyle name="td" xfId="33"/>
    <cellStyle name="tr" xfId="29"/>
    <cellStyle name="xl_bot_header" xfId="7"/>
    <cellStyle name="xl_bot_left_header" xfId="6"/>
    <cellStyle name="xl_bot_right_header" xfId="8"/>
    <cellStyle name="xl_header" xfId="1"/>
    <cellStyle name="xl_top_header" xfId="4"/>
    <cellStyle name="xl_top_left_header" xfId="3"/>
    <cellStyle name="xl_top_right_header" xfId="5"/>
    <cellStyle name="xl_total_center" xfId="26"/>
    <cellStyle name="xl_total_left" xfId="25"/>
    <cellStyle name="xl_total_top" xfId="63"/>
    <cellStyle name="xl_total_top_left" xfId="62"/>
    <cellStyle name="xl_total_top_right" xfId="64"/>
    <cellStyle name="xl108" xfId="49"/>
    <cellStyle name="xl109" xfId="53"/>
    <cellStyle name="xl110" xfId="57"/>
    <cellStyle name="xl111" xfId="58"/>
    <cellStyle name="xl114" xfId="54"/>
    <cellStyle name="xl115" xfId="59"/>
    <cellStyle name="xl117" xfId="60"/>
    <cellStyle name="xl122" xfId="52"/>
    <cellStyle name="xl22" xfId="34"/>
    <cellStyle name="xl23" xfId="37"/>
    <cellStyle name="xl24" xfId="38"/>
    <cellStyle name="xl26" xfId="41"/>
    <cellStyle name="xl27" xfId="42"/>
    <cellStyle name="xl28" xfId="43"/>
    <cellStyle name="xl33" xfId="39"/>
    <cellStyle name="xl35" xfId="46"/>
    <cellStyle name="xl36" xfId="50"/>
    <cellStyle name="xl42" xfId="47"/>
    <cellStyle name="xl43" xfId="51"/>
    <cellStyle name="xl45" xfId="44"/>
    <cellStyle name="xl46" xfId="48"/>
    <cellStyle name="xl49" xfId="35"/>
    <cellStyle name="xl66" xfId="36"/>
    <cellStyle name="xl78" xfId="40"/>
    <cellStyle name="xl81" xfId="45"/>
    <cellStyle name="xl94" xfId="55"/>
    <cellStyle name="xl96" xfId="56"/>
    <cellStyle name="Обычный" xfId="0" builtinId="0"/>
    <cellStyle name="Обычный_Tmp4" xfId="6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8"/>
  <sheetViews>
    <sheetView tabSelected="1" view="pageBreakPreview" zoomScaleNormal="100" zoomScaleSheetLayoutView="100" workbookViewId="0">
      <selection activeCell="E1" sqref="E1"/>
    </sheetView>
  </sheetViews>
  <sheetFormatPr defaultRowHeight="15.75" outlineLevelRow="2" x14ac:dyDescent="0.25"/>
  <cols>
    <col min="1" max="1" width="21.7109375" style="1" customWidth="1"/>
    <col min="2" max="2" width="51.85546875" style="1" customWidth="1"/>
    <col min="3" max="4" width="18.7109375" style="1" customWidth="1"/>
    <col min="5" max="5" width="16.7109375" style="1" customWidth="1"/>
    <col min="6" max="6" width="15.42578125" style="1" bestFit="1" customWidth="1"/>
    <col min="7" max="7" width="17.28515625" style="1" customWidth="1"/>
    <col min="8" max="16384" width="9.140625" style="1"/>
  </cols>
  <sheetData>
    <row r="1" spans="1:7" ht="15.75" customHeight="1" x14ac:dyDescent="0.25">
      <c r="C1" s="2"/>
      <c r="D1" s="2"/>
      <c r="E1" s="2" t="s">
        <v>483</v>
      </c>
    </row>
    <row r="2" spans="1:7" ht="15.75" customHeight="1" x14ac:dyDescent="0.25">
      <c r="A2" s="118" t="s">
        <v>490</v>
      </c>
      <c r="B2" s="118"/>
      <c r="C2" s="118"/>
      <c r="D2" s="118"/>
      <c r="E2" s="118"/>
    </row>
    <row r="3" spans="1:7" ht="15.75" customHeight="1" x14ac:dyDescent="0.25">
      <c r="A3" s="118" t="s">
        <v>489</v>
      </c>
      <c r="B3" s="118"/>
      <c r="C3" s="118"/>
      <c r="D3" s="118"/>
      <c r="E3" s="118"/>
    </row>
    <row r="4" spans="1:7" ht="15.75" customHeight="1" x14ac:dyDescent="0.25">
      <c r="A4" s="118" t="s">
        <v>696</v>
      </c>
      <c r="B4" s="118"/>
      <c r="C4" s="118"/>
      <c r="D4" s="118"/>
      <c r="E4" s="118"/>
    </row>
    <row r="5" spans="1:7" ht="15.75" customHeight="1" x14ac:dyDescent="0.25">
      <c r="A5" s="80" t="s">
        <v>275</v>
      </c>
      <c r="B5" s="80"/>
      <c r="C5" s="80"/>
      <c r="D5" s="121" t="s">
        <v>697</v>
      </c>
      <c r="E5" s="121"/>
    </row>
    <row r="6" spans="1:7" ht="15.75" customHeight="1" x14ac:dyDescent="0.25">
      <c r="A6" s="80"/>
      <c r="B6" s="80"/>
      <c r="C6" s="80"/>
      <c r="D6" s="77"/>
      <c r="E6" s="77"/>
    </row>
    <row r="7" spans="1:7" ht="18" customHeight="1" x14ac:dyDescent="0.25">
      <c r="A7" s="119" t="s">
        <v>484</v>
      </c>
      <c r="B7" s="119"/>
      <c r="C7" s="119"/>
      <c r="D7" s="119"/>
      <c r="E7" s="119"/>
    </row>
    <row r="8" spans="1:7" ht="18" customHeight="1" x14ac:dyDescent="0.25">
      <c r="A8" s="119" t="s">
        <v>488</v>
      </c>
      <c r="B8" s="119"/>
      <c r="C8" s="119"/>
      <c r="D8" s="119"/>
      <c r="E8" s="119"/>
    </row>
    <row r="9" spans="1:7" ht="12.75" customHeight="1" x14ac:dyDescent="0.25">
      <c r="A9" s="119" t="s">
        <v>487</v>
      </c>
      <c r="B9" s="120"/>
      <c r="C9" s="120"/>
      <c r="D9" s="120"/>
      <c r="E9" s="120"/>
    </row>
    <row r="10" spans="1:7" x14ac:dyDescent="0.25">
      <c r="A10" s="116" t="s">
        <v>492</v>
      </c>
      <c r="B10" s="117"/>
      <c r="C10" s="117"/>
      <c r="D10" s="117"/>
      <c r="E10" s="117"/>
    </row>
    <row r="11" spans="1:7" ht="47.25" x14ac:dyDescent="0.25">
      <c r="A11" s="92" t="s">
        <v>276</v>
      </c>
      <c r="B11" s="93" t="s">
        <v>277</v>
      </c>
      <c r="C11" s="93" t="s">
        <v>282</v>
      </c>
      <c r="D11" s="93" t="s">
        <v>246</v>
      </c>
      <c r="E11" s="94" t="s">
        <v>76</v>
      </c>
    </row>
    <row r="12" spans="1:7" x14ac:dyDescent="0.25">
      <c r="A12" s="95" t="s">
        <v>0</v>
      </c>
      <c r="B12" s="96" t="s">
        <v>1</v>
      </c>
      <c r="C12" s="96" t="s">
        <v>2</v>
      </c>
      <c r="D12" s="96" t="s">
        <v>3</v>
      </c>
      <c r="E12" s="97" t="s">
        <v>4</v>
      </c>
    </row>
    <row r="13" spans="1:7" ht="16.5" thickBot="1" x14ac:dyDescent="0.3">
      <c r="A13" s="82" t="s">
        <v>5</v>
      </c>
      <c r="B13" s="101" t="s">
        <v>6</v>
      </c>
      <c r="C13" s="83">
        <v>346053440.31</v>
      </c>
      <c r="D13" s="83">
        <v>82815122.670000002</v>
      </c>
      <c r="E13" s="84">
        <v>23.931310318953322</v>
      </c>
    </row>
    <row r="14" spans="1:7" outlineLevel="1" x14ac:dyDescent="0.25">
      <c r="A14" s="106" t="s">
        <v>7</v>
      </c>
      <c r="B14" s="107" t="s">
        <v>8</v>
      </c>
      <c r="C14" s="108">
        <v>286692940</v>
      </c>
      <c r="D14" s="108">
        <v>64751443.590000004</v>
      </c>
      <c r="E14" s="109">
        <v>22.58564287980025</v>
      </c>
      <c r="F14" s="3"/>
      <c r="G14" s="3"/>
    </row>
    <row r="15" spans="1:7" outlineLevel="2" x14ac:dyDescent="0.25">
      <c r="A15" s="102" t="s">
        <v>9</v>
      </c>
      <c r="B15" s="103" t="s">
        <v>10</v>
      </c>
      <c r="C15" s="104">
        <v>286692940</v>
      </c>
      <c r="D15" s="104">
        <v>64751443.590000004</v>
      </c>
      <c r="E15" s="105">
        <v>22.58564287980025</v>
      </c>
    </row>
    <row r="16" spans="1:7" ht="47.25" outlineLevel="1" x14ac:dyDescent="0.25">
      <c r="A16" s="106" t="s">
        <v>11</v>
      </c>
      <c r="B16" s="107" t="s">
        <v>12</v>
      </c>
      <c r="C16" s="108">
        <v>15165840</v>
      </c>
      <c r="D16" s="108">
        <v>3911288.7</v>
      </c>
      <c r="E16" s="109">
        <v>25.790122406671838</v>
      </c>
    </row>
    <row r="17" spans="1:5" ht="47.25" outlineLevel="2" x14ac:dyDescent="0.25">
      <c r="A17" s="102" t="s">
        <v>13</v>
      </c>
      <c r="B17" s="103" t="s">
        <v>14</v>
      </c>
      <c r="C17" s="104">
        <v>15165840</v>
      </c>
      <c r="D17" s="104">
        <v>3911288.7</v>
      </c>
      <c r="E17" s="105">
        <v>25.790122406671838</v>
      </c>
    </row>
    <row r="18" spans="1:5" outlineLevel="1" x14ac:dyDescent="0.25">
      <c r="A18" s="106" t="s">
        <v>15</v>
      </c>
      <c r="B18" s="107" t="s">
        <v>16</v>
      </c>
      <c r="C18" s="108">
        <v>9957000</v>
      </c>
      <c r="D18" s="108">
        <v>1267331.8600000001</v>
      </c>
      <c r="E18" s="109">
        <v>12.728049211609923</v>
      </c>
    </row>
    <row r="19" spans="1:5" ht="31.5" outlineLevel="2" x14ac:dyDescent="0.25">
      <c r="A19" s="102" t="s">
        <v>17</v>
      </c>
      <c r="B19" s="103" t="s">
        <v>18</v>
      </c>
      <c r="C19" s="104">
        <v>7300000</v>
      </c>
      <c r="D19" s="104">
        <v>941912.02</v>
      </c>
      <c r="E19" s="105">
        <v>12.902904383561644</v>
      </c>
    </row>
    <row r="20" spans="1:5" ht="31.5" outlineLevel="2" x14ac:dyDescent="0.25">
      <c r="A20" s="102" t="s">
        <v>19</v>
      </c>
      <c r="B20" s="103" t="s">
        <v>20</v>
      </c>
      <c r="C20" s="104">
        <v>150000</v>
      </c>
      <c r="D20" s="104">
        <v>-8151.67</v>
      </c>
      <c r="E20" s="105">
        <v>-5.4344466666666671</v>
      </c>
    </row>
    <row r="21" spans="1:5" outlineLevel="2" x14ac:dyDescent="0.25">
      <c r="A21" s="102" t="s">
        <v>21</v>
      </c>
      <c r="B21" s="103" t="s">
        <v>22</v>
      </c>
      <c r="C21" s="104">
        <v>177000</v>
      </c>
      <c r="D21" s="104">
        <v>7389</v>
      </c>
      <c r="E21" s="105">
        <v>4.1745762711864405</v>
      </c>
    </row>
    <row r="22" spans="1:5" ht="31.5" outlineLevel="2" x14ac:dyDescent="0.25">
      <c r="A22" s="102" t="s">
        <v>23</v>
      </c>
      <c r="B22" s="103" t="s">
        <v>24</v>
      </c>
      <c r="C22" s="104">
        <v>2330000</v>
      </c>
      <c r="D22" s="104">
        <v>326182.51</v>
      </c>
      <c r="E22" s="105">
        <v>13.999249356223176</v>
      </c>
    </row>
    <row r="23" spans="1:5" outlineLevel="1" x14ac:dyDescent="0.25">
      <c r="A23" s="106" t="s">
        <v>25</v>
      </c>
      <c r="B23" s="107" t="s">
        <v>493</v>
      </c>
      <c r="C23" s="108">
        <v>6620000</v>
      </c>
      <c r="D23" s="108">
        <v>665531.84</v>
      </c>
      <c r="E23" s="109">
        <v>10.053351057401812</v>
      </c>
    </row>
    <row r="24" spans="1:5" outlineLevel="2" x14ac:dyDescent="0.25">
      <c r="A24" s="102" t="s">
        <v>78</v>
      </c>
      <c r="B24" s="103" t="s">
        <v>268</v>
      </c>
      <c r="C24" s="104">
        <v>4886000</v>
      </c>
      <c r="D24" s="104">
        <v>318961.56</v>
      </c>
      <c r="E24" s="105">
        <v>6.5280712239050347</v>
      </c>
    </row>
    <row r="25" spans="1:5" outlineLevel="2" x14ac:dyDescent="0.25">
      <c r="A25" s="102" t="s">
        <v>26</v>
      </c>
      <c r="B25" s="103" t="s">
        <v>269</v>
      </c>
      <c r="C25" s="104">
        <v>1734000</v>
      </c>
      <c r="D25" s="104">
        <v>346570.28</v>
      </c>
      <c r="E25" s="105">
        <v>19.986752018454439</v>
      </c>
    </row>
    <row r="26" spans="1:5" outlineLevel="1" x14ac:dyDescent="0.25">
      <c r="A26" s="106" t="s">
        <v>27</v>
      </c>
      <c r="B26" s="107" t="s">
        <v>28</v>
      </c>
      <c r="C26" s="108">
        <v>3818600</v>
      </c>
      <c r="D26" s="108">
        <v>1003112.73</v>
      </c>
      <c r="E26" s="109">
        <v>26.269122977007282</v>
      </c>
    </row>
    <row r="27" spans="1:5" ht="47.25" outlineLevel="2" x14ac:dyDescent="0.25">
      <c r="A27" s="102" t="s">
        <v>29</v>
      </c>
      <c r="B27" s="103" t="s">
        <v>30</v>
      </c>
      <c r="C27" s="104">
        <v>3790000</v>
      </c>
      <c r="D27" s="104">
        <v>997312.73</v>
      </c>
      <c r="E27" s="105">
        <v>26.314320052770448</v>
      </c>
    </row>
    <row r="28" spans="1:5" ht="63" outlineLevel="2" x14ac:dyDescent="0.25">
      <c r="A28" s="102" t="s">
        <v>79</v>
      </c>
      <c r="B28" s="103" t="s">
        <v>80</v>
      </c>
      <c r="C28" s="104">
        <v>28600</v>
      </c>
      <c r="D28" s="104">
        <v>5800</v>
      </c>
      <c r="E28" s="105">
        <v>20.27972027972028</v>
      </c>
    </row>
    <row r="29" spans="1:5" ht="63" outlineLevel="1" x14ac:dyDescent="0.25">
      <c r="A29" s="106" t="s">
        <v>31</v>
      </c>
      <c r="B29" s="107" t="s">
        <v>32</v>
      </c>
      <c r="C29" s="108">
        <v>13326900</v>
      </c>
      <c r="D29" s="108">
        <v>3864643.56</v>
      </c>
      <c r="E29" s="109">
        <v>28.998818629988971</v>
      </c>
    </row>
    <row r="30" spans="1:5" ht="110.25" outlineLevel="2" x14ac:dyDescent="0.25">
      <c r="A30" s="102" t="s">
        <v>33</v>
      </c>
      <c r="B30" s="103" t="s">
        <v>34</v>
      </c>
      <c r="C30" s="104">
        <v>11991900</v>
      </c>
      <c r="D30" s="104">
        <v>3385797.15</v>
      </c>
      <c r="E30" s="105">
        <v>28.234034223100593</v>
      </c>
    </row>
    <row r="31" spans="1:5" ht="63" outlineLevel="2" x14ac:dyDescent="0.25">
      <c r="A31" s="102" t="s">
        <v>632</v>
      </c>
      <c r="B31" s="103" t="s">
        <v>633</v>
      </c>
      <c r="C31" s="104">
        <v>0</v>
      </c>
      <c r="D31" s="104">
        <v>28.21</v>
      </c>
      <c r="E31" s="105">
        <v>0</v>
      </c>
    </row>
    <row r="32" spans="1:5" ht="110.25" outlineLevel="2" x14ac:dyDescent="0.25">
      <c r="A32" s="102" t="s">
        <v>35</v>
      </c>
      <c r="B32" s="103" t="s">
        <v>36</v>
      </c>
      <c r="C32" s="104">
        <v>1335000</v>
      </c>
      <c r="D32" s="104">
        <v>478818.2</v>
      </c>
      <c r="E32" s="105">
        <v>35.86653183520599</v>
      </c>
    </row>
    <row r="33" spans="1:7" ht="31.5" outlineLevel="1" x14ac:dyDescent="0.25">
      <c r="A33" s="106" t="s">
        <v>37</v>
      </c>
      <c r="B33" s="107" t="s">
        <v>38</v>
      </c>
      <c r="C33" s="108">
        <v>7667760.3099999996</v>
      </c>
      <c r="D33" s="108">
        <v>5700819.6900000004</v>
      </c>
      <c r="E33" s="109">
        <v>74.347912030651358</v>
      </c>
    </row>
    <row r="34" spans="1:7" ht="31.5" outlineLevel="2" x14ac:dyDescent="0.25">
      <c r="A34" s="102" t="s">
        <v>39</v>
      </c>
      <c r="B34" s="103" t="s">
        <v>40</v>
      </c>
      <c r="C34" s="104">
        <v>7667760.3099999996</v>
      </c>
      <c r="D34" s="104">
        <v>5700819.6900000004</v>
      </c>
      <c r="E34" s="105">
        <v>74.347912030651358</v>
      </c>
    </row>
    <row r="35" spans="1:7" ht="31.5" outlineLevel="1" x14ac:dyDescent="0.25">
      <c r="A35" s="106" t="s">
        <v>41</v>
      </c>
      <c r="B35" s="107" t="s">
        <v>42</v>
      </c>
      <c r="C35" s="108">
        <v>0</v>
      </c>
      <c r="D35" s="108">
        <v>117586.88</v>
      </c>
      <c r="E35" s="109">
        <v>0</v>
      </c>
    </row>
    <row r="36" spans="1:7" outlineLevel="2" x14ac:dyDescent="0.25">
      <c r="A36" s="102" t="s">
        <v>43</v>
      </c>
      <c r="B36" s="103" t="s">
        <v>44</v>
      </c>
      <c r="C36" s="104">
        <v>0</v>
      </c>
      <c r="D36" s="104">
        <v>117586.88</v>
      </c>
      <c r="E36" s="105">
        <v>0</v>
      </c>
    </row>
    <row r="37" spans="1:7" ht="31.5" outlineLevel="1" x14ac:dyDescent="0.25">
      <c r="A37" s="106" t="s">
        <v>45</v>
      </c>
      <c r="B37" s="107" t="s">
        <v>46</v>
      </c>
      <c r="C37" s="108">
        <v>845000</v>
      </c>
      <c r="D37" s="108">
        <v>535991.4</v>
      </c>
      <c r="E37" s="109">
        <v>63.430934911242602</v>
      </c>
    </row>
    <row r="38" spans="1:7" ht="96.75" customHeight="1" outlineLevel="2" x14ac:dyDescent="0.25">
      <c r="A38" s="102" t="s">
        <v>47</v>
      </c>
      <c r="B38" s="103" t="s">
        <v>48</v>
      </c>
      <c r="C38" s="104">
        <v>250000</v>
      </c>
      <c r="D38" s="104">
        <v>296365.09000000003</v>
      </c>
      <c r="E38" s="105">
        <v>118.546036</v>
      </c>
    </row>
    <row r="39" spans="1:7" ht="47.25" outlineLevel="2" x14ac:dyDescent="0.25">
      <c r="A39" s="102" t="s">
        <v>49</v>
      </c>
      <c r="B39" s="103" t="s">
        <v>50</v>
      </c>
      <c r="C39" s="104">
        <v>510000</v>
      </c>
      <c r="D39" s="104">
        <v>222578.88</v>
      </c>
      <c r="E39" s="105">
        <v>43.642917647058823</v>
      </c>
    </row>
    <row r="40" spans="1:7" ht="94.5" outlineLevel="2" x14ac:dyDescent="0.25">
      <c r="A40" s="102" t="s">
        <v>278</v>
      </c>
      <c r="B40" s="103" t="s">
        <v>279</v>
      </c>
      <c r="C40" s="104">
        <v>85000</v>
      </c>
      <c r="D40" s="104">
        <v>17047.43</v>
      </c>
      <c r="E40" s="105">
        <v>20.055800000000001</v>
      </c>
    </row>
    <row r="41" spans="1:7" ht="31.5" outlineLevel="1" x14ac:dyDescent="0.25">
      <c r="A41" s="106" t="s">
        <v>51</v>
      </c>
      <c r="B41" s="107" t="s">
        <v>52</v>
      </c>
      <c r="C41" s="108">
        <v>1398500</v>
      </c>
      <c r="D41" s="108">
        <v>858310.37</v>
      </c>
      <c r="E41" s="109">
        <v>61.373641043975688</v>
      </c>
    </row>
    <row r="42" spans="1:7" ht="47.25" outlineLevel="2" x14ac:dyDescent="0.25">
      <c r="A42" s="102" t="s">
        <v>53</v>
      </c>
      <c r="B42" s="103" t="s">
        <v>54</v>
      </c>
      <c r="C42" s="104">
        <v>0</v>
      </c>
      <c r="D42" s="104">
        <v>585159.35</v>
      </c>
      <c r="E42" s="105">
        <v>0</v>
      </c>
    </row>
    <row r="43" spans="1:7" ht="31.5" outlineLevel="2" x14ac:dyDescent="0.25">
      <c r="A43" s="102" t="s">
        <v>55</v>
      </c>
      <c r="B43" s="103" t="s">
        <v>56</v>
      </c>
      <c r="C43" s="104">
        <v>1398500</v>
      </c>
      <c r="D43" s="104">
        <v>220617.4</v>
      </c>
      <c r="E43" s="105">
        <v>15.775287808366107</v>
      </c>
    </row>
    <row r="44" spans="1:7" ht="21" customHeight="1" outlineLevel="2" x14ac:dyDescent="0.25">
      <c r="A44" s="102" t="s">
        <v>57</v>
      </c>
      <c r="B44" s="103" t="s">
        <v>58</v>
      </c>
      <c r="C44" s="104">
        <v>0</v>
      </c>
      <c r="D44" s="104">
        <v>52533.62</v>
      </c>
      <c r="E44" s="105">
        <v>0</v>
      </c>
    </row>
    <row r="45" spans="1:7" outlineLevel="1" x14ac:dyDescent="0.25">
      <c r="A45" s="106" t="s">
        <v>59</v>
      </c>
      <c r="B45" s="107" t="s">
        <v>60</v>
      </c>
      <c r="C45" s="108">
        <v>560900</v>
      </c>
      <c r="D45" s="108">
        <v>139062.04999999999</v>
      </c>
      <c r="E45" s="109">
        <v>24.792663576395078</v>
      </c>
    </row>
    <row r="46" spans="1:7" outlineLevel="2" x14ac:dyDescent="0.25">
      <c r="A46" s="102" t="s">
        <v>61</v>
      </c>
      <c r="B46" s="103" t="s">
        <v>62</v>
      </c>
      <c r="C46" s="104">
        <v>0</v>
      </c>
      <c r="D46" s="104">
        <v>-10800</v>
      </c>
      <c r="E46" s="105">
        <v>0</v>
      </c>
      <c r="F46" s="3"/>
      <c r="G46" s="3"/>
    </row>
    <row r="47" spans="1:7" outlineLevel="2" x14ac:dyDescent="0.25">
      <c r="A47" s="102" t="s">
        <v>81</v>
      </c>
      <c r="B47" s="103" t="s">
        <v>82</v>
      </c>
      <c r="C47" s="104">
        <v>560900</v>
      </c>
      <c r="D47" s="104">
        <v>149862.04999999999</v>
      </c>
      <c r="E47" s="105">
        <v>26.718140488500623</v>
      </c>
    </row>
    <row r="48" spans="1:7" ht="16.5" thickBot="1" x14ac:dyDescent="0.3">
      <c r="A48" s="82" t="s">
        <v>63</v>
      </c>
      <c r="B48" s="101" t="s">
        <v>64</v>
      </c>
      <c r="C48" s="83">
        <f>458134207.38-43771996</f>
        <v>414362211.38</v>
      </c>
      <c r="D48" s="83">
        <f>86126711.18-6603409.51</f>
        <v>79523301.670000002</v>
      </c>
      <c r="E48" s="84">
        <f>D48/C48*100</f>
        <v>19.191735994736113</v>
      </c>
    </row>
    <row r="49" spans="1:6" ht="47.25" outlineLevel="1" x14ac:dyDescent="0.25">
      <c r="A49" s="106" t="s">
        <v>65</v>
      </c>
      <c r="B49" s="107" t="s">
        <v>66</v>
      </c>
      <c r="C49" s="108">
        <f>458103837.38-43771996</f>
        <v>414331841.38</v>
      </c>
      <c r="D49" s="108">
        <f>85999641.18-6603409.51</f>
        <v>79396231.670000002</v>
      </c>
      <c r="E49" s="109">
        <f t="shared" ref="E49:E58" si="0">D49/C49*100</f>
        <v>19.162474070435394</v>
      </c>
    </row>
    <row r="50" spans="1:6" ht="31.5" outlineLevel="2" x14ac:dyDescent="0.25">
      <c r="A50" s="102" t="s">
        <v>67</v>
      </c>
      <c r="B50" s="103" t="s">
        <v>68</v>
      </c>
      <c r="C50" s="104">
        <f>36478885-28519285</f>
        <v>7959600</v>
      </c>
      <c r="D50" s="104">
        <f>9882734-4130154</f>
        <v>5752580</v>
      </c>
      <c r="E50" s="105">
        <f t="shared" si="0"/>
        <v>72.272224734911305</v>
      </c>
    </row>
    <row r="51" spans="1:6" ht="33.75" customHeight="1" outlineLevel="2" x14ac:dyDescent="0.25">
      <c r="A51" s="102" t="s">
        <v>69</v>
      </c>
      <c r="B51" s="103" t="s">
        <v>70</v>
      </c>
      <c r="C51" s="104">
        <v>96909909.379999995</v>
      </c>
      <c r="D51" s="104">
        <v>10340200.609999999</v>
      </c>
      <c r="E51" s="105">
        <f t="shared" si="0"/>
        <v>10.66991051395409</v>
      </c>
    </row>
    <row r="52" spans="1:6" ht="31.5" outlineLevel="2" x14ac:dyDescent="0.25">
      <c r="A52" s="102" t="s">
        <v>71</v>
      </c>
      <c r="B52" s="103" t="s">
        <v>72</v>
      </c>
      <c r="C52" s="104">
        <f>294106189-199357</f>
        <v>293906832</v>
      </c>
      <c r="D52" s="104">
        <f>59790951.06-183400</f>
        <v>59607551.060000002</v>
      </c>
      <c r="E52" s="105">
        <f t="shared" si="0"/>
        <v>20.281104271846257</v>
      </c>
    </row>
    <row r="53" spans="1:6" outlineLevel="2" x14ac:dyDescent="0.25">
      <c r="A53" s="102" t="s">
        <v>73</v>
      </c>
      <c r="B53" s="103" t="s">
        <v>74</v>
      </c>
      <c r="C53" s="104">
        <f>30608854-15053354</f>
        <v>15555500</v>
      </c>
      <c r="D53" s="104">
        <f>5985755.51-2289855.51</f>
        <v>3695900</v>
      </c>
      <c r="E53" s="105">
        <f t="shared" si="0"/>
        <v>23.759441998007137</v>
      </c>
      <c r="F53" s="3"/>
    </row>
    <row r="54" spans="1:6" outlineLevel="1" x14ac:dyDescent="0.25">
      <c r="A54" s="106" t="s">
        <v>83</v>
      </c>
      <c r="B54" s="107" t="s">
        <v>84</v>
      </c>
      <c r="C54" s="108">
        <v>30370</v>
      </c>
      <c r="D54" s="108">
        <v>127070</v>
      </c>
      <c r="E54" s="109">
        <f t="shared" si="0"/>
        <v>418.40632202831739</v>
      </c>
    </row>
    <row r="55" spans="1:6" ht="31.5" outlineLevel="2" x14ac:dyDescent="0.25">
      <c r="A55" s="102" t="s">
        <v>85</v>
      </c>
      <c r="B55" s="103" t="s">
        <v>86</v>
      </c>
      <c r="C55" s="104">
        <v>14370</v>
      </c>
      <c r="D55" s="104">
        <v>80370</v>
      </c>
      <c r="E55" s="105">
        <f t="shared" si="0"/>
        <v>559.2901878914405</v>
      </c>
    </row>
    <row r="56" spans="1:6" ht="31.5" outlineLevel="2" x14ac:dyDescent="0.25">
      <c r="A56" s="102" t="s">
        <v>280</v>
      </c>
      <c r="B56" s="103" t="s">
        <v>281</v>
      </c>
      <c r="C56" s="104">
        <v>16000</v>
      </c>
      <c r="D56" s="104">
        <v>46700</v>
      </c>
      <c r="E56" s="105">
        <f t="shared" si="0"/>
        <v>291.875</v>
      </c>
    </row>
    <row r="57" spans="1:6" ht="16.5" thickBot="1" x14ac:dyDescent="0.3">
      <c r="A57" s="85"/>
      <c r="B57" s="86"/>
      <c r="C57" s="86"/>
      <c r="D57" s="86"/>
      <c r="E57" s="87"/>
      <c r="F57" s="3"/>
    </row>
    <row r="58" spans="1:6" ht="16.5" thickBot="1" x14ac:dyDescent="0.3">
      <c r="A58" s="88" t="s">
        <v>75</v>
      </c>
      <c r="B58" s="89"/>
      <c r="C58" s="90">
        <f>C13+C48</f>
        <v>760415651.69000006</v>
      </c>
      <c r="D58" s="90">
        <f>D13+D48</f>
        <v>162338424.34</v>
      </c>
      <c r="E58" s="91">
        <f t="shared" si="0"/>
        <v>21.348643203122915</v>
      </c>
    </row>
  </sheetData>
  <mergeCells count="8">
    <mergeCell ref="A10:E10"/>
    <mergeCell ref="A2:E2"/>
    <mergeCell ref="A4:E4"/>
    <mergeCell ref="A7:E7"/>
    <mergeCell ref="A9:E9"/>
    <mergeCell ref="D5:E5"/>
    <mergeCell ref="A8:E8"/>
    <mergeCell ref="A3:E3"/>
  </mergeCells>
  <pageMargins left="0.70866141732283472" right="0.70866141732283472" top="0.74803149606299213" bottom="0.74803149606299213" header="0.31496062992125984" footer="0.31496062992125984"/>
  <pageSetup paperSize="9" scale="68" fitToHeight="0" orientation="portrait" r:id="rId1"/>
  <headerFooter differentFirst="1"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19"/>
  <sheetViews>
    <sheetView view="pageBreakPreview" zoomScaleNormal="100" zoomScaleSheetLayoutView="100" workbookViewId="0">
      <selection activeCell="E1" sqref="E1"/>
    </sheetView>
  </sheetViews>
  <sheetFormatPr defaultRowHeight="15.75" outlineLevelRow="2" x14ac:dyDescent="0.25"/>
  <cols>
    <col min="1" max="1" width="17" style="1" customWidth="1"/>
    <col min="2" max="2" width="56.28515625" style="1" customWidth="1"/>
    <col min="3" max="4" width="18.7109375" style="1" customWidth="1"/>
    <col min="5" max="5" width="16.7109375" style="1" customWidth="1"/>
    <col min="6" max="6" width="14.28515625" style="1" bestFit="1" customWidth="1"/>
    <col min="7" max="7" width="17.28515625" style="1" customWidth="1"/>
    <col min="8" max="16384" width="9.140625" style="1"/>
  </cols>
  <sheetData>
    <row r="1" spans="1:5" ht="15.75" customHeight="1" x14ac:dyDescent="0.25">
      <c r="C1" s="2"/>
      <c r="D1" s="81"/>
      <c r="E1" s="78" t="str">
        <f>'Доходная часть'!E1</f>
        <v>УТВЕРЖДЕНО</v>
      </c>
    </row>
    <row r="2" spans="1:5" ht="15.75" customHeight="1" x14ac:dyDescent="0.25">
      <c r="A2" s="118" t="str">
        <f>'Доходная часть'!A2:E2</f>
        <v>постановлением администрации</v>
      </c>
      <c r="B2" s="118"/>
      <c r="C2" s="118"/>
      <c r="D2" s="118"/>
      <c r="E2" s="118"/>
    </row>
    <row r="3" spans="1:5" ht="15.75" customHeight="1" x14ac:dyDescent="0.25">
      <c r="A3" s="118" t="str">
        <f>'Доходная часть'!A3:E3</f>
        <v>муниципального района "Княжпогостский"</v>
      </c>
      <c r="B3" s="118"/>
      <c r="C3" s="118"/>
      <c r="D3" s="118"/>
      <c r="E3" s="118"/>
    </row>
    <row r="4" spans="1:5" ht="15.75" customHeight="1" x14ac:dyDescent="0.25">
      <c r="A4" s="118" t="str">
        <f>'Доходная часть'!A4:E4</f>
        <v>от 26 апреля 2022 г. № 142</v>
      </c>
      <c r="B4" s="118"/>
      <c r="C4" s="118"/>
      <c r="D4" s="118"/>
      <c r="E4" s="118"/>
    </row>
    <row r="5" spans="1:5" ht="15.75" customHeight="1" x14ac:dyDescent="0.25">
      <c r="A5" s="76"/>
      <c r="B5" s="76"/>
      <c r="C5" s="76"/>
      <c r="D5" s="118" t="s">
        <v>698</v>
      </c>
      <c r="E5" s="118"/>
    </row>
    <row r="6" spans="1:5" ht="15.75" customHeight="1" x14ac:dyDescent="0.25">
      <c r="A6" s="118" t="str">
        <f>'Доходная часть'!A5:E5</f>
        <v xml:space="preserve">                                                                                             </v>
      </c>
      <c r="B6" s="118"/>
      <c r="C6" s="118"/>
      <c r="D6" s="118"/>
      <c r="E6" s="118"/>
    </row>
    <row r="7" spans="1:5" ht="18" customHeight="1" x14ac:dyDescent="0.25">
      <c r="A7" s="119" t="str">
        <f>'Доходная часть'!A7:E7</f>
        <v xml:space="preserve">Отчет об исполнении консолидированного бюджета муниципального района "Княжпогостский" </v>
      </c>
      <c r="B7" s="119"/>
      <c r="C7" s="119"/>
      <c r="D7" s="119"/>
      <c r="E7" s="119"/>
    </row>
    <row r="8" spans="1:5" ht="18" customHeight="1" x14ac:dyDescent="0.25">
      <c r="A8" s="119" t="s">
        <v>491</v>
      </c>
      <c r="B8" s="119"/>
      <c r="C8" s="119"/>
      <c r="D8" s="119"/>
      <c r="E8" s="119"/>
    </row>
    <row r="9" spans="1:5" ht="12.75" customHeight="1" x14ac:dyDescent="0.25">
      <c r="A9" s="119" t="str">
        <f>'Доходная часть'!A9:E9</f>
        <v xml:space="preserve"> </v>
      </c>
      <c r="B9" s="119"/>
      <c r="C9" s="119"/>
      <c r="D9" s="119"/>
      <c r="E9" s="119"/>
    </row>
    <row r="10" spans="1:5" ht="15.75" customHeight="1" x14ac:dyDescent="0.25">
      <c r="A10" s="122" t="s">
        <v>492</v>
      </c>
      <c r="B10" s="122"/>
      <c r="C10" s="122"/>
      <c r="D10" s="122"/>
      <c r="E10" s="122"/>
    </row>
    <row r="11" spans="1:5" ht="31.5" x14ac:dyDescent="0.25">
      <c r="A11" s="4" t="s">
        <v>87</v>
      </c>
      <c r="B11" s="5" t="s">
        <v>88</v>
      </c>
      <c r="C11" s="5" t="s">
        <v>77</v>
      </c>
      <c r="D11" s="5" t="s">
        <v>283</v>
      </c>
      <c r="E11" s="6" t="s">
        <v>76</v>
      </c>
    </row>
    <row r="12" spans="1:5" x14ac:dyDescent="0.25">
      <c r="A12" s="7" t="s">
        <v>0</v>
      </c>
      <c r="B12" s="8" t="s">
        <v>1</v>
      </c>
      <c r="C12" s="8" t="s">
        <v>2</v>
      </c>
      <c r="D12" s="8" t="s">
        <v>3</v>
      </c>
      <c r="E12" s="9" t="s">
        <v>4</v>
      </c>
    </row>
    <row r="13" spans="1:5" s="110" customFormat="1" ht="16.5" thickBot="1" x14ac:dyDescent="0.3">
      <c r="A13" s="82" t="s">
        <v>284</v>
      </c>
      <c r="B13" s="101" t="s">
        <v>285</v>
      </c>
      <c r="C13" s="83">
        <v>1010000</v>
      </c>
      <c r="D13" s="83">
        <v>0</v>
      </c>
      <c r="E13" s="84">
        <v>0</v>
      </c>
    </row>
    <row r="14" spans="1:5" s="110" customFormat="1" ht="31.5" outlineLevel="1" x14ac:dyDescent="0.25">
      <c r="A14" s="111" t="s">
        <v>626</v>
      </c>
      <c r="B14" s="112" t="s">
        <v>627</v>
      </c>
      <c r="C14" s="113">
        <v>1010000</v>
      </c>
      <c r="D14" s="113">
        <v>0</v>
      </c>
      <c r="E14" s="114">
        <v>0</v>
      </c>
    </row>
    <row r="15" spans="1:5" s="110" customFormat="1" ht="48.75" customHeight="1" outlineLevel="2" x14ac:dyDescent="0.25">
      <c r="A15" s="102" t="s">
        <v>634</v>
      </c>
      <c r="B15" s="103" t="s">
        <v>635</v>
      </c>
      <c r="C15" s="104">
        <v>1010000</v>
      </c>
      <c r="D15" s="104">
        <v>0</v>
      </c>
      <c r="E15" s="105">
        <v>0</v>
      </c>
    </row>
    <row r="16" spans="1:5" s="110" customFormat="1" ht="32.25" thickBot="1" x14ac:dyDescent="0.3">
      <c r="A16" s="82" t="s">
        <v>286</v>
      </c>
      <c r="B16" s="101" t="s">
        <v>287</v>
      </c>
      <c r="C16" s="83">
        <v>25788640.899999999</v>
      </c>
      <c r="D16" s="83">
        <v>1191926.73</v>
      </c>
      <c r="E16" s="84">
        <v>4.6219059570525873</v>
      </c>
    </row>
    <row r="17" spans="1:5" s="110" customFormat="1" ht="47.25" outlineLevel="1" x14ac:dyDescent="0.25">
      <c r="A17" s="111" t="s">
        <v>494</v>
      </c>
      <c r="B17" s="112" t="s">
        <v>495</v>
      </c>
      <c r="C17" s="113">
        <v>25788640.899999999</v>
      </c>
      <c r="D17" s="113">
        <v>1191926.73</v>
      </c>
      <c r="E17" s="114">
        <v>4.6219059570525873</v>
      </c>
    </row>
    <row r="18" spans="1:5" s="110" customFormat="1" ht="31.5" outlineLevel="2" x14ac:dyDescent="0.25">
      <c r="A18" s="102" t="s">
        <v>89</v>
      </c>
      <c r="B18" s="103" t="s">
        <v>90</v>
      </c>
      <c r="C18" s="104">
        <v>5241703.4800000004</v>
      </c>
      <c r="D18" s="104">
        <v>512393.13</v>
      </c>
      <c r="E18" s="105">
        <v>9.7753169738628554</v>
      </c>
    </row>
    <row r="19" spans="1:5" s="110" customFormat="1" ht="31.5" outlineLevel="2" x14ac:dyDescent="0.25">
      <c r="A19" s="102" t="s">
        <v>288</v>
      </c>
      <c r="B19" s="103" t="s">
        <v>90</v>
      </c>
      <c r="C19" s="104">
        <v>8853030.3000000007</v>
      </c>
      <c r="D19" s="104">
        <v>0</v>
      </c>
      <c r="E19" s="105">
        <v>0</v>
      </c>
    </row>
    <row r="20" spans="1:5" s="110" customFormat="1" outlineLevel="2" x14ac:dyDescent="0.25">
      <c r="A20" s="102" t="s">
        <v>91</v>
      </c>
      <c r="B20" s="103" t="s">
        <v>92</v>
      </c>
      <c r="C20" s="104">
        <v>156658.70000000001</v>
      </c>
      <c r="D20" s="104">
        <v>0</v>
      </c>
      <c r="E20" s="105">
        <v>0</v>
      </c>
    </row>
    <row r="21" spans="1:5" s="110" customFormat="1" outlineLevel="2" x14ac:dyDescent="0.25">
      <c r="A21" s="102" t="s">
        <v>93</v>
      </c>
      <c r="B21" s="103" t="s">
        <v>92</v>
      </c>
      <c r="C21" s="104">
        <v>439368.42</v>
      </c>
      <c r="D21" s="104">
        <v>0</v>
      </c>
      <c r="E21" s="105">
        <v>0</v>
      </c>
    </row>
    <row r="22" spans="1:5" s="110" customFormat="1" outlineLevel="2" x14ac:dyDescent="0.25">
      <c r="A22" s="102" t="s">
        <v>94</v>
      </c>
      <c r="B22" s="103" t="s">
        <v>95</v>
      </c>
      <c r="C22" s="104">
        <v>11097880</v>
      </c>
      <c r="D22" s="104">
        <v>679533.6</v>
      </c>
      <c r="E22" s="105">
        <v>6.1230937800733116</v>
      </c>
    </row>
    <row r="23" spans="1:5" s="110" customFormat="1" ht="48" thickBot="1" x14ac:dyDescent="0.3">
      <c r="A23" s="82" t="s">
        <v>289</v>
      </c>
      <c r="B23" s="101" t="s">
        <v>290</v>
      </c>
      <c r="C23" s="83">
        <v>15769284.77</v>
      </c>
      <c r="D23" s="83">
        <v>3797070.21</v>
      </c>
      <c r="E23" s="84">
        <v>24.078899362789553</v>
      </c>
    </row>
    <row r="24" spans="1:5" s="110" customFormat="1" ht="33" customHeight="1" outlineLevel="1" x14ac:dyDescent="0.25">
      <c r="A24" s="111" t="s">
        <v>496</v>
      </c>
      <c r="B24" s="112" t="s">
        <v>497</v>
      </c>
      <c r="C24" s="113">
        <v>9811395</v>
      </c>
      <c r="D24" s="113">
        <v>2996294</v>
      </c>
      <c r="E24" s="114">
        <v>30.538919287216547</v>
      </c>
    </row>
    <row r="25" spans="1:5" s="110" customFormat="1" ht="78.75" outlineLevel="2" x14ac:dyDescent="0.25">
      <c r="A25" s="102" t="s">
        <v>96</v>
      </c>
      <c r="B25" s="103" t="s">
        <v>97</v>
      </c>
      <c r="C25" s="104">
        <v>872784</v>
      </c>
      <c r="D25" s="104">
        <v>0</v>
      </c>
      <c r="E25" s="105">
        <v>0</v>
      </c>
    </row>
    <row r="26" spans="1:5" s="110" customFormat="1" ht="78.75" outlineLevel="2" x14ac:dyDescent="0.25">
      <c r="A26" s="102" t="s">
        <v>98</v>
      </c>
      <c r="B26" s="103" t="s">
        <v>99</v>
      </c>
      <c r="C26" s="104">
        <v>3737879</v>
      </c>
      <c r="D26" s="104">
        <v>1313294</v>
      </c>
      <c r="E26" s="105">
        <v>35.134738176382918</v>
      </c>
    </row>
    <row r="27" spans="1:5" s="110" customFormat="1" ht="78.75" outlineLevel="2" x14ac:dyDescent="0.25">
      <c r="A27" s="102" t="s">
        <v>100</v>
      </c>
      <c r="B27" s="103" t="s">
        <v>99</v>
      </c>
      <c r="C27" s="104">
        <v>5200732</v>
      </c>
      <c r="D27" s="104">
        <v>1683000</v>
      </c>
      <c r="E27" s="105">
        <v>32.360829206350182</v>
      </c>
    </row>
    <row r="28" spans="1:5" s="110" customFormat="1" ht="31.5" outlineLevel="1" x14ac:dyDescent="0.25">
      <c r="A28" s="111" t="s">
        <v>498</v>
      </c>
      <c r="B28" s="112" t="s">
        <v>499</v>
      </c>
      <c r="C28" s="113">
        <v>4005304.43</v>
      </c>
      <c r="D28" s="113">
        <v>800776.21</v>
      </c>
      <c r="E28" s="114">
        <v>19.99289252527554</v>
      </c>
    </row>
    <row r="29" spans="1:5" s="110" customFormat="1" ht="31.5" outlineLevel="2" x14ac:dyDescent="0.25">
      <c r="A29" s="102" t="s">
        <v>636</v>
      </c>
      <c r="B29" s="103" t="s">
        <v>637</v>
      </c>
      <c r="C29" s="104">
        <v>1250000</v>
      </c>
      <c r="D29" s="104">
        <v>741933.26</v>
      </c>
      <c r="E29" s="105">
        <v>59.354660799999998</v>
      </c>
    </row>
    <row r="30" spans="1:5" s="110" customFormat="1" ht="31.5" outlineLevel="2" x14ac:dyDescent="0.25">
      <c r="A30" s="102" t="s">
        <v>101</v>
      </c>
      <c r="B30" s="103" t="s">
        <v>102</v>
      </c>
      <c r="C30" s="104">
        <v>804751.01</v>
      </c>
      <c r="D30" s="104">
        <v>0</v>
      </c>
      <c r="E30" s="105">
        <v>0</v>
      </c>
    </row>
    <row r="31" spans="1:5" s="110" customFormat="1" ht="47.25" outlineLevel="2" x14ac:dyDescent="0.25">
      <c r="A31" s="102" t="s">
        <v>638</v>
      </c>
      <c r="B31" s="103" t="s">
        <v>402</v>
      </c>
      <c r="C31" s="104">
        <v>111112</v>
      </c>
      <c r="D31" s="104">
        <v>0</v>
      </c>
      <c r="E31" s="105">
        <v>0</v>
      </c>
    </row>
    <row r="32" spans="1:5" s="110" customFormat="1" ht="31.5" outlineLevel="2" x14ac:dyDescent="0.25">
      <c r="A32" s="102" t="s">
        <v>628</v>
      </c>
      <c r="B32" s="103" t="s">
        <v>639</v>
      </c>
      <c r="C32" s="104">
        <v>645000</v>
      </c>
      <c r="D32" s="104">
        <v>0</v>
      </c>
      <c r="E32" s="105">
        <v>0</v>
      </c>
    </row>
    <row r="33" spans="1:5" s="110" customFormat="1" outlineLevel="2" x14ac:dyDescent="0.25">
      <c r="A33" s="102" t="s">
        <v>103</v>
      </c>
      <c r="B33" s="103" t="s">
        <v>104</v>
      </c>
      <c r="C33" s="104">
        <v>1077774.42</v>
      </c>
      <c r="D33" s="104">
        <v>51842.95</v>
      </c>
      <c r="E33" s="105">
        <v>4.8101856045163887</v>
      </c>
    </row>
    <row r="34" spans="1:5" s="110" customFormat="1" ht="31.5" outlineLevel="2" x14ac:dyDescent="0.25">
      <c r="A34" s="102" t="s">
        <v>291</v>
      </c>
      <c r="B34" s="103" t="s">
        <v>292</v>
      </c>
      <c r="C34" s="104">
        <v>50000</v>
      </c>
      <c r="D34" s="104">
        <v>7000</v>
      </c>
      <c r="E34" s="105">
        <v>14</v>
      </c>
    </row>
    <row r="35" spans="1:5" s="110" customFormat="1" ht="47.25" outlineLevel="2" x14ac:dyDescent="0.25">
      <c r="A35" s="102" t="s">
        <v>640</v>
      </c>
      <c r="B35" s="103" t="s">
        <v>389</v>
      </c>
      <c r="C35" s="104">
        <v>66667</v>
      </c>
      <c r="D35" s="104">
        <v>0</v>
      </c>
      <c r="E35" s="105">
        <v>0</v>
      </c>
    </row>
    <row r="36" spans="1:5" s="110" customFormat="1" outlineLevel="1" x14ac:dyDescent="0.25">
      <c r="A36" s="111" t="s">
        <v>500</v>
      </c>
      <c r="B36" s="112" t="s">
        <v>501</v>
      </c>
      <c r="C36" s="113">
        <v>79291.34</v>
      </c>
      <c r="D36" s="113">
        <v>0</v>
      </c>
      <c r="E36" s="114">
        <v>0</v>
      </c>
    </row>
    <row r="37" spans="1:5" s="110" customFormat="1" ht="47.25" outlineLevel="2" x14ac:dyDescent="0.25">
      <c r="A37" s="102" t="s">
        <v>105</v>
      </c>
      <c r="B37" s="103" t="s">
        <v>106</v>
      </c>
      <c r="C37" s="104">
        <v>77475.34</v>
      </c>
      <c r="D37" s="104">
        <v>0</v>
      </c>
      <c r="E37" s="105">
        <v>0</v>
      </c>
    </row>
    <row r="38" spans="1:5" s="110" customFormat="1" ht="31.5" outlineLevel="2" x14ac:dyDescent="0.25">
      <c r="A38" s="102" t="s">
        <v>270</v>
      </c>
      <c r="B38" s="103" t="s">
        <v>214</v>
      </c>
      <c r="C38" s="104">
        <v>1816</v>
      </c>
      <c r="D38" s="104">
        <v>0</v>
      </c>
      <c r="E38" s="105">
        <v>0</v>
      </c>
    </row>
    <row r="39" spans="1:5" s="110" customFormat="1" ht="31.5" outlineLevel="1" x14ac:dyDescent="0.25">
      <c r="A39" s="111" t="s">
        <v>502</v>
      </c>
      <c r="B39" s="112" t="s">
        <v>503</v>
      </c>
      <c r="C39" s="113">
        <v>1331456</v>
      </c>
      <c r="D39" s="113">
        <v>0</v>
      </c>
      <c r="E39" s="114">
        <v>0</v>
      </c>
    </row>
    <row r="40" spans="1:5" s="110" customFormat="1" ht="31.5" outlineLevel="2" x14ac:dyDescent="0.25">
      <c r="A40" s="102" t="s">
        <v>293</v>
      </c>
      <c r="B40" s="103" t="s">
        <v>294</v>
      </c>
      <c r="C40" s="104">
        <v>1331456</v>
      </c>
      <c r="D40" s="104">
        <v>0</v>
      </c>
      <c r="E40" s="105">
        <v>0</v>
      </c>
    </row>
    <row r="41" spans="1:5" s="110" customFormat="1" ht="31.5" outlineLevel="1" x14ac:dyDescent="0.25">
      <c r="A41" s="111" t="s">
        <v>504</v>
      </c>
      <c r="B41" s="112" t="s">
        <v>505</v>
      </c>
      <c r="C41" s="113">
        <v>541838</v>
      </c>
      <c r="D41" s="113">
        <v>0</v>
      </c>
      <c r="E41" s="114">
        <v>0</v>
      </c>
    </row>
    <row r="42" spans="1:5" s="110" customFormat="1" ht="78.75" outlineLevel="2" x14ac:dyDescent="0.25">
      <c r="A42" s="102" t="s">
        <v>295</v>
      </c>
      <c r="B42" s="103" t="s">
        <v>296</v>
      </c>
      <c r="C42" s="104">
        <v>541838</v>
      </c>
      <c r="D42" s="104">
        <v>0</v>
      </c>
      <c r="E42" s="105">
        <v>0</v>
      </c>
    </row>
    <row r="43" spans="1:5" s="110" customFormat="1" ht="32.25" thickBot="1" x14ac:dyDescent="0.3">
      <c r="A43" s="82" t="s">
        <v>297</v>
      </c>
      <c r="B43" s="101" t="s">
        <v>298</v>
      </c>
      <c r="C43" s="83">
        <v>422285830.70999998</v>
      </c>
      <c r="D43" s="83">
        <v>87188704.299999997</v>
      </c>
      <c r="E43" s="84">
        <v>20.646845799539946</v>
      </c>
    </row>
    <row r="44" spans="1:5" s="110" customFormat="1" ht="31.5" outlineLevel="1" x14ac:dyDescent="0.25">
      <c r="A44" s="111" t="s">
        <v>506</v>
      </c>
      <c r="B44" s="112" t="s">
        <v>507</v>
      </c>
      <c r="C44" s="113">
        <v>143647574.78999999</v>
      </c>
      <c r="D44" s="113">
        <v>29062158.420000002</v>
      </c>
      <c r="E44" s="114">
        <v>20.231569145867095</v>
      </c>
    </row>
    <row r="45" spans="1:5" s="110" customFormat="1" ht="47.25" outlineLevel="2" x14ac:dyDescent="0.25">
      <c r="A45" s="102" t="s">
        <v>107</v>
      </c>
      <c r="B45" s="103" t="s">
        <v>108</v>
      </c>
      <c r="C45" s="104">
        <v>37310000</v>
      </c>
      <c r="D45" s="104">
        <v>9479961.2799999993</v>
      </c>
      <c r="E45" s="105">
        <v>25.408633824711874</v>
      </c>
    </row>
    <row r="46" spans="1:5" s="110" customFormat="1" ht="49.5" customHeight="1" outlineLevel="2" x14ac:dyDescent="0.25">
      <c r="A46" s="102" t="s">
        <v>109</v>
      </c>
      <c r="B46" s="103" t="s">
        <v>110</v>
      </c>
      <c r="C46" s="104">
        <v>100796700.08</v>
      </c>
      <c r="D46" s="104">
        <v>18843557</v>
      </c>
      <c r="E46" s="105">
        <v>18.694616971631319</v>
      </c>
    </row>
    <row r="47" spans="1:5" s="110" customFormat="1" ht="63" outlineLevel="2" x14ac:dyDescent="0.25">
      <c r="A47" s="102" t="s">
        <v>641</v>
      </c>
      <c r="B47" s="103" t="s">
        <v>300</v>
      </c>
      <c r="C47" s="104">
        <v>1435353.53</v>
      </c>
      <c r="D47" s="104">
        <v>401887.88</v>
      </c>
      <c r="E47" s="105">
        <v>27.999226086133636</v>
      </c>
    </row>
    <row r="48" spans="1:5" s="110" customFormat="1" ht="94.5" outlineLevel="2" x14ac:dyDescent="0.25">
      <c r="A48" s="102" t="s">
        <v>642</v>
      </c>
      <c r="B48" s="103" t="s">
        <v>643</v>
      </c>
      <c r="C48" s="104">
        <v>389374.62</v>
      </c>
      <c r="D48" s="104">
        <v>0</v>
      </c>
      <c r="E48" s="105">
        <v>0</v>
      </c>
    </row>
    <row r="49" spans="1:5" s="110" customFormat="1" ht="78.75" customHeight="1" outlineLevel="2" x14ac:dyDescent="0.25">
      <c r="A49" s="102" t="s">
        <v>111</v>
      </c>
      <c r="B49" s="103" t="s">
        <v>112</v>
      </c>
      <c r="C49" s="104">
        <v>2533700</v>
      </c>
      <c r="D49" s="104">
        <v>295952.26</v>
      </c>
      <c r="E49" s="105">
        <v>11.68063543434503</v>
      </c>
    </row>
    <row r="50" spans="1:5" s="110" customFormat="1" ht="47.25" outlineLevel="2" x14ac:dyDescent="0.25">
      <c r="A50" s="102" t="s">
        <v>508</v>
      </c>
      <c r="B50" s="103" t="s">
        <v>121</v>
      </c>
      <c r="C50" s="104">
        <v>1087646.56</v>
      </c>
      <c r="D50" s="104">
        <v>0</v>
      </c>
      <c r="E50" s="105">
        <v>0</v>
      </c>
    </row>
    <row r="51" spans="1:5" s="110" customFormat="1" outlineLevel="2" x14ac:dyDescent="0.25">
      <c r="A51" s="102" t="s">
        <v>113</v>
      </c>
      <c r="B51" s="103" t="s">
        <v>114</v>
      </c>
      <c r="C51" s="104">
        <v>94800</v>
      </c>
      <c r="D51" s="104">
        <v>40800</v>
      </c>
      <c r="E51" s="105">
        <v>43.037974683544306</v>
      </c>
    </row>
    <row r="52" spans="1:5" s="110" customFormat="1" ht="31.5" outlineLevel="1" x14ac:dyDescent="0.25">
      <c r="A52" s="111" t="s">
        <v>509</v>
      </c>
      <c r="B52" s="112" t="s">
        <v>510</v>
      </c>
      <c r="C52" s="113">
        <v>233919309.53999999</v>
      </c>
      <c r="D52" s="113">
        <v>49636684.100000001</v>
      </c>
      <c r="E52" s="114">
        <v>21.219575330317983</v>
      </c>
    </row>
    <row r="53" spans="1:5" s="110" customFormat="1" ht="31.5" outlineLevel="2" x14ac:dyDescent="0.25">
      <c r="A53" s="102" t="s">
        <v>115</v>
      </c>
      <c r="B53" s="103" t="s">
        <v>116</v>
      </c>
      <c r="C53" s="104">
        <v>33100000</v>
      </c>
      <c r="D53" s="104">
        <v>8509900</v>
      </c>
      <c r="E53" s="105">
        <v>25.709667673716012</v>
      </c>
    </row>
    <row r="54" spans="1:5" s="110" customFormat="1" ht="49.5" customHeight="1" outlineLevel="2" x14ac:dyDescent="0.25">
      <c r="A54" s="102" t="s">
        <v>117</v>
      </c>
      <c r="B54" s="103" t="s">
        <v>110</v>
      </c>
      <c r="C54" s="104">
        <v>171676399.91999999</v>
      </c>
      <c r="D54" s="104">
        <v>35650843</v>
      </c>
      <c r="E54" s="105">
        <v>20.766303939628884</v>
      </c>
    </row>
    <row r="55" spans="1:5" s="110" customFormat="1" ht="63" outlineLevel="2" x14ac:dyDescent="0.25">
      <c r="A55" s="102" t="s">
        <v>299</v>
      </c>
      <c r="B55" s="103" t="s">
        <v>300</v>
      </c>
      <c r="C55" s="104">
        <v>1752828.29</v>
      </c>
      <c r="D55" s="104">
        <v>770233.33</v>
      </c>
      <c r="E55" s="105">
        <v>43.942315079818798</v>
      </c>
    </row>
    <row r="56" spans="1:5" s="110" customFormat="1" ht="81" customHeight="1" outlineLevel="2" x14ac:dyDescent="0.25">
      <c r="A56" s="102" t="s">
        <v>118</v>
      </c>
      <c r="B56" s="103" t="s">
        <v>112</v>
      </c>
      <c r="C56" s="104">
        <v>350200</v>
      </c>
      <c r="D56" s="104">
        <v>43958.79</v>
      </c>
      <c r="E56" s="105">
        <v>12.552481439177612</v>
      </c>
    </row>
    <row r="57" spans="1:5" s="110" customFormat="1" outlineLevel="2" x14ac:dyDescent="0.25">
      <c r="A57" s="102" t="s">
        <v>119</v>
      </c>
      <c r="B57" s="103" t="s">
        <v>114</v>
      </c>
      <c r="C57" s="104">
        <v>264240</v>
      </c>
      <c r="D57" s="104">
        <v>40999.040000000001</v>
      </c>
      <c r="E57" s="105">
        <v>15.515834090221011</v>
      </c>
    </row>
    <row r="58" spans="1:5" s="110" customFormat="1" ht="47.25" outlineLevel="2" x14ac:dyDescent="0.25">
      <c r="A58" s="102" t="s">
        <v>120</v>
      </c>
      <c r="B58" s="103" t="s">
        <v>121</v>
      </c>
      <c r="C58" s="104">
        <v>861909</v>
      </c>
      <c r="D58" s="104">
        <v>0</v>
      </c>
      <c r="E58" s="105">
        <v>0</v>
      </c>
    </row>
    <row r="59" spans="1:5" s="110" customFormat="1" ht="63" outlineLevel="2" x14ac:dyDescent="0.25">
      <c r="A59" s="102" t="s">
        <v>629</v>
      </c>
      <c r="B59" s="103" t="s">
        <v>644</v>
      </c>
      <c r="C59" s="104">
        <v>15555500</v>
      </c>
      <c r="D59" s="104">
        <v>3695900</v>
      </c>
      <c r="E59" s="105">
        <v>23.759441998007137</v>
      </c>
    </row>
    <row r="60" spans="1:5" s="110" customFormat="1" ht="63" outlineLevel="2" x14ac:dyDescent="0.25">
      <c r="A60" s="102" t="s">
        <v>271</v>
      </c>
      <c r="B60" s="103" t="s">
        <v>645</v>
      </c>
      <c r="C60" s="104">
        <v>9606565.6600000001</v>
      </c>
      <c r="D60" s="104">
        <v>924849.94</v>
      </c>
      <c r="E60" s="105">
        <v>9.6272692316142461</v>
      </c>
    </row>
    <row r="61" spans="1:5" s="110" customFormat="1" ht="32.25" customHeight="1" outlineLevel="2" x14ac:dyDescent="0.25">
      <c r="A61" s="102" t="s">
        <v>301</v>
      </c>
      <c r="B61" s="103" t="s">
        <v>122</v>
      </c>
      <c r="C61" s="104">
        <v>751666.67</v>
      </c>
      <c r="D61" s="104">
        <v>0</v>
      </c>
      <c r="E61" s="105">
        <v>0</v>
      </c>
    </row>
    <row r="62" spans="1:5" s="110" customFormat="1" ht="31.5" outlineLevel="1" x14ac:dyDescent="0.25">
      <c r="A62" s="111" t="s">
        <v>511</v>
      </c>
      <c r="B62" s="112" t="s">
        <v>512</v>
      </c>
      <c r="C62" s="113">
        <v>21389393.940000001</v>
      </c>
      <c r="D62" s="113">
        <v>4800000</v>
      </c>
      <c r="E62" s="114">
        <v>22.441028546505887</v>
      </c>
    </row>
    <row r="63" spans="1:5" s="110" customFormat="1" ht="47.25" outlineLevel="2" x14ac:dyDescent="0.25">
      <c r="A63" s="102" t="s">
        <v>123</v>
      </c>
      <c r="B63" s="103" t="s">
        <v>108</v>
      </c>
      <c r="C63" s="104">
        <v>19200000</v>
      </c>
      <c r="D63" s="104">
        <v>4800000</v>
      </c>
      <c r="E63" s="105">
        <v>25</v>
      </c>
    </row>
    <row r="64" spans="1:5" s="110" customFormat="1" ht="63" outlineLevel="2" x14ac:dyDescent="0.25">
      <c r="A64" s="102" t="s">
        <v>124</v>
      </c>
      <c r="B64" s="103" t="s">
        <v>300</v>
      </c>
      <c r="C64" s="104">
        <v>1522727.27</v>
      </c>
      <c r="D64" s="104">
        <v>0</v>
      </c>
      <c r="E64" s="105">
        <v>0</v>
      </c>
    </row>
    <row r="65" spans="1:5" s="110" customFormat="1" ht="32.25" customHeight="1" outlineLevel="2" x14ac:dyDescent="0.25">
      <c r="A65" s="102" t="s">
        <v>646</v>
      </c>
      <c r="B65" s="103" t="s">
        <v>122</v>
      </c>
      <c r="C65" s="104">
        <v>666666.67000000004</v>
      </c>
      <c r="D65" s="104">
        <v>0</v>
      </c>
      <c r="E65" s="105">
        <v>0</v>
      </c>
    </row>
    <row r="66" spans="1:5" s="110" customFormat="1" ht="31.5" outlineLevel="1" x14ac:dyDescent="0.25">
      <c r="A66" s="111" t="s">
        <v>513</v>
      </c>
      <c r="B66" s="112" t="s">
        <v>514</v>
      </c>
      <c r="C66" s="113">
        <v>1085370.44</v>
      </c>
      <c r="D66" s="113">
        <v>0</v>
      </c>
      <c r="E66" s="114">
        <v>0</v>
      </c>
    </row>
    <row r="67" spans="1:5" s="110" customFormat="1" ht="31.5" outlineLevel="2" x14ac:dyDescent="0.25">
      <c r="A67" s="102" t="s">
        <v>125</v>
      </c>
      <c r="B67" s="103" t="s">
        <v>126</v>
      </c>
      <c r="C67" s="104">
        <v>20000</v>
      </c>
      <c r="D67" s="104">
        <v>0</v>
      </c>
      <c r="E67" s="105">
        <v>0</v>
      </c>
    </row>
    <row r="68" spans="1:5" s="110" customFormat="1" ht="31.5" outlineLevel="2" x14ac:dyDescent="0.25">
      <c r="A68" s="102" t="s">
        <v>127</v>
      </c>
      <c r="B68" s="103" t="s">
        <v>128</v>
      </c>
      <c r="C68" s="104">
        <v>908720.44</v>
      </c>
      <c r="D68" s="104">
        <v>0</v>
      </c>
      <c r="E68" s="105">
        <v>0</v>
      </c>
    </row>
    <row r="69" spans="1:5" s="110" customFormat="1" ht="31.5" outlineLevel="2" x14ac:dyDescent="0.25">
      <c r="A69" s="102" t="s">
        <v>129</v>
      </c>
      <c r="B69" s="103" t="s">
        <v>130</v>
      </c>
      <c r="C69" s="104">
        <v>156650</v>
      </c>
      <c r="D69" s="104">
        <v>0</v>
      </c>
      <c r="E69" s="105">
        <v>0</v>
      </c>
    </row>
    <row r="70" spans="1:5" s="110" customFormat="1" ht="31.5" outlineLevel="1" x14ac:dyDescent="0.25">
      <c r="A70" s="111" t="s">
        <v>515</v>
      </c>
      <c r="B70" s="112" t="s">
        <v>516</v>
      </c>
      <c r="C70" s="113">
        <v>22244182</v>
      </c>
      <c r="D70" s="113">
        <v>3689861.78</v>
      </c>
      <c r="E70" s="114">
        <v>16.587985928185628</v>
      </c>
    </row>
    <row r="71" spans="1:5" s="110" customFormat="1" ht="31.5" outlineLevel="2" x14ac:dyDescent="0.25">
      <c r="A71" s="102" t="s">
        <v>131</v>
      </c>
      <c r="B71" s="103" t="s">
        <v>132</v>
      </c>
      <c r="C71" s="104">
        <v>22244182</v>
      </c>
      <c r="D71" s="104">
        <v>3689861.78</v>
      </c>
      <c r="E71" s="105">
        <v>16.587985928185628</v>
      </c>
    </row>
    <row r="72" spans="1:5" s="110" customFormat="1" ht="32.25" thickBot="1" x14ac:dyDescent="0.3">
      <c r="A72" s="82" t="s">
        <v>302</v>
      </c>
      <c r="B72" s="101" t="s">
        <v>303</v>
      </c>
      <c r="C72" s="83">
        <v>123740197.44</v>
      </c>
      <c r="D72" s="83">
        <v>26387288.98</v>
      </c>
      <c r="E72" s="84">
        <v>21.324750991119803</v>
      </c>
    </row>
    <row r="73" spans="1:5" s="110" customFormat="1" ht="31.5" outlineLevel="1" x14ac:dyDescent="0.25">
      <c r="A73" s="111" t="s">
        <v>517</v>
      </c>
      <c r="B73" s="112" t="s">
        <v>518</v>
      </c>
      <c r="C73" s="113">
        <v>17338288.890000001</v>
      </c>
      <c r="D73" s="113">
        <v>4010101.01</v>
      </c>
      <c r="E73" s="114">
        <v>23.128585729776706</v>
      </c>
    </row>
    <row r="74" spans="1:5" s="110" customFormat="1" outlineLevel="2" x14ac:dyDescent="0.25">
      <c r="A74" s="102" t="s">
        <v>133</v>
      </c>
      <c r="B74" s="103" t="s">
        <v>134</v>
      </c>
      <c r="C74" s="104">
        <v>9500000</v>
      </c>
      <c r="D74" s="104">
        <v>3000000</v>
      </c>
      <c r="E74" s="105">
        <v>31.578947368421051</v>
      </c>
    </row>
    <row r="75" spans="1:5" s="110" customFormat="1" ht="63" outlineLevel="2" x14ac:dyDescent="0.25">
      <c r="A75" s="102" t="s">
        <v>135</v>
      </c>
      <c r="B75" s="103" t="s">
        <v>300</v>
      </c>
      <c r="C75" s="104">
        <v>4468888.8899999997</v>
      </c>
      <c r="D75" s="104">
        <v>1010101.01</v>
      </c>
      <c r="E75" s="105">
        <v>22.602956458825719</v>
      </c>
    </row>
    <row r="76" spans="1:5" s="110" customFormat="1" outlineLevel="2" x14ac:dyDescent="0.25">
      <c r="A76" s="102" t="s">
        <v>272</v>
      </c>
      <c r="B76" s="103" t="s">
        <v>273</v>
      </c>
      <c r="C76" s="104">
        <v>3369400</v>
      </c>
      <c r="D76" s="104">
        <v>0</v>
      </c>
      <c r="E76" s="105">
        <v>0</v>
      </c>
    </row>
    <row r="77" spans="1:5" s="110" customFormat="1" outlineLevel="1" x14ac:dyDescent="0.25">
      <c r="A77" s="111" t="s">
        <v>519</v>
      </c>
      <c r="B77" s="112" t="s">
        <v>520</v>
      </c>
      <c r="C77" s="113">
        <v>35422469.490000002</v>
      </c>
      <c r="D77" s="113">
        <v>5002119.78</v>
      </c>
      <c r="E77" s="114">
        <v>14.121318620691119</v>
      </c>
    </row>
    <row r="78" spans="1:5" s="110" customFormat="1" outlineLevel="2" x14ac:dyDescent="0.25">
      <c r="A78" s="102" t="s">
        <v>647</v>
      </c>
      <c r="B78" s="103" t="s">
        <v>648</v>
      </c>
      <c r="C78" s="104">
        <v>221560</v>
      </c>
      <c r="D78" s="104">
        <v>221560</v>
      </c>
      <c r="E78" s="105">
        <v>100</v>
      </c>
    </row>
    <row r="79" spans="1:5" s="110" customFormat="1" outlineLevel="2" x14ac:dyDescent="0.25">
      <c r="A79" s="102" t="s">
        <v>136</v>
      </c>
      <c r="B79" s="103" t="s">
        <v>137</v>
      </c>
      <c r="C79" s="104">
        <v>9000000</v>
      </c>
      <c r="D79" s="104">
        <v>3002782</v>
      </c>
      <c r="E79" s="105">
        <v>33.364244444444445</v>
      </c>
    </row>
    <row r="80" spans="1:5" s="110" customFormat="1" ht="47.25" outlineLevel="2" x14ac:dyDescent="0.25">
      <c r="A80" s="102" t="s">
        <v>138</v>
      </c>
      <c r="B80" s="103" t="s">
        <v>304</v>
      </c>
      <c r="C80" s="104">
        <v>9427416.1600000001</v>
      </c>
      <c r="D80" s="104">
        <v>1777777.78</v>
      </c>
      <c r="E80" s="105">
        <v>18.857529463301002</v>
      </c>
    </row>
    <row r="81" spans="1:5" s="110" customFormat="1" ht="33.75" customHeight="1" outlineLevel="2" x14ac:dyDescent="0.25">
      <c r="A81" s="102" t="s">
        <v>649</v>
      </c>
      <c r="B81" s="103" t="s">
        <v>147</v>
      </c>
      <c r="C81" s="104">
        <v>667560</v>
      </c>
      <c r="D81" s="104">
        <v>0</v>
      </c>
      <c r="E81" s="105">
        <v>0</v>
      </c>
    </row>
    <row r="82" spans="1:5" s="110" customFormat="1" ht="31.5" outlineLevel="2" x14ac:dyDescent="0.25">
      <c r="A82" s="102" t="s">
        <v>650</v>
      </c>
      <c r="B82" s="103" t="s">
        <v>306</v>
      </c>
      <c r="C82" s="104">
        <v>16105933.33</v>
      </c>
      <c r="D82" s="104">
        <v>0</v>
      </c>
      <c r="E82" s="105">
        <v>0</v>
      </c>
    </row>
    <row r="83" spans="1:5" s="110" customFormat="1" outlineLevel="1" x14ac:dyDescent="0.25">
      <c r="A83" s="111" t="s">
        <v>521</v>
      </c>
      <c r="B83" s="112" t="s">
        <v>522</v>
      </c>
      <c r="C83" s="113">
        <v>2819708.08</v>
      </c>
      <c r="D83" s="113">
        <v>1150000</v>
      </c>
      <c r="E83" s="114">
        <v>40.784363748746642</v>
      </c>
    </row>
    <row r="84" spans="1:5" s="110" customFormat="1" outlineLevel="2" x14ac:dyDescent="0.25">
      <c r="A84" s="102" t="s">
        <v>139</v>
      </c>
      <c r="B84" s="103" t="s">
        <v>137</v>
      </c>
      <c r="C84" s="104">
        <v>1300000</v>
      </c>
      <c r="D84" s="104">
        <v>550000</v>
      </c>
      <c r="E84" s="105">
        <v>42.307692307692307</v>
      </c>
    </row>
    <row r="85" spans="1:5" s="110" customFormat="1" ht="47.25" outlineLevel="2" x14ac:dyDescent="0.25">
      <c r="A85" s="102" t="s">
        <v>140</v>
      </c>
      <c r="B85" s="103" t="s">
        <v>304</v>
      </c>
      <c r="C85" s="104">
        <v>1519708.08</v>
      </c>
      <c r="D85" s="104">
        <v>600000</v>
      </c>
      <c r="E85" s="105">
        <v>39.481266691692525</v>
      </c>
    </row>
    <row r="86" spans="1:5" s="110" customFormat="1" ht="31.5" outlineLevel="1" x14ac:dyDescent="0.25">
      <c r="A86" s="111" t="s">
        <v>523</v>
      </c>
      <c r="B86" s="112" t="s">
        <v>524</v>
      </c>
      <c r="C86" s="113">
        <v>26846826.780000001</v>
      </c>
      <c r="D86" s="113">
        <v>6762626.2699999996</v>
      </c>
      <c r="E86" s="114">
        <v>25.189667015089967</v>
      </c>
    </row>
    <row r="87" spans="1:5" s="110" customFormat="1" ht="31.5" outlineLevel="2" x14ac:dyDescent="0.25">
      <c r="A87" s="102" t="s">
        <v>141</v>
      </c>
      <c r="B87" s="103" t="s">
        <v>142</v>
      </c>
      <c r="C87" s="104">
        <v>14000000</v>
      </c>
      <c r="D87" s="104">
        <v>5000000</v>
      </c>
      <c r="E87" s="105">
        <v>35.714285714285715</v>
      </c>
    </row>
    <row r="88" spans="1:5" s="110" customFormat="1" ht="31.5" outlineLevel="2" x14ac:dyDescent="0.25">
      <c r="A88" s="102" t="s">
        <v>651</v>
      </c>
      <c r="B88" s="103" t="s">
        <v>652</v>
      </c>
      <c r="C88" s="104">
        <v>1000000</v>
      </c>
      <c r="D88" s="104">
        <v>0</v>
      </c>
      <c r="E88" s="105">
        <v>0</v>
      </c>
    </row>
    <row r="89" spans="1:5" s="110" customFormat="1" ht="47.25" outlineLevel="2" x14ac:dyDescent="0.25">
      <c r="A89" s="102" t="s">
        <v>143</v>
      </c>
      <c r="B89" s="103" t="s">
        <v>304</v>
      </c>
      <c r="C89" s="104">
        <v>9305490.9100000001</v>
      </c>
      <c r="D89" s="104">
        <v>1762626.27</v>
      </c>
      <c r="E89" s="105">
        <v>18.941787027117734</v>
      </c>
    </row>
    <row r="90" spans="1:5" s="110" customFormat="1" outlineLevel="2" x14ac:dyDescent="0.25">
      <c r="A90" s="102" t="s">
        <v>144</v>
      </c>
      <c r="B90" s="103" t="s">
        <v>145</v>
      </c>
      <c r="C90" s="104">
        <v>150000</v>
      </c>
      <c r="D90" s="104">
        <v>0</v>
      </c>
      <c r="E90" s="105">
        <v>0</v>
      </c>
    </row>
    <row r="91" spans="1:5" s="110" customFormat="1" ht="78.75" outlineLevel="2" x14ac:dyDescent="0.25">
      <c r="A91" s="102" t="s">
        <v>146</v>
      </c>
      <c r="B91" s="103" t="s">
        <v>305</v>
      </c>
      <c r="C91" s="104">
        <v>947029.87</v>
      </c>
      <c r="D91" s="104">
        <v>0</v>
      </c>
      <c r="E91" s="105">
        <v>0</v>
      </c>
    </row>
    <row r="92" spans="1:5" s="110" customFormat="1" ht="33.75" customHeight="1" outlineLevel="2" x14ac:dyDescent="0.25">
      <c r="A92" s="102" t="s">
        <v>307</v>
      </c>
      <c r="B92" s="103" t="s">
        <v>147</v>
      </c>
      <c r="C92" s="104">
        <v>1444306</v>
      </c>
      <c r="D92" s="104">
        <v>0</v>
      </c>
      <c r="E92" s="105">
        <v>0</v>
      </c>
    </row>
    <row r="93" spans="1:5" s="110" customFormat="1" ht="31.5" outlineLevel="1" x14ac:dyDescent="0.25">
      <c r="A93" s="111" t="s">
        <v>525</v>
      </c>
      <c r="B93" s="112" t="s">
        <v>526</v>
      </c>
      <c r="C93" s="113">
        <v>7540794.75</v>
      </c>
      <c r="D93" s="113">
        <v>1047795.45</v>
      </c>
      <c r="E93" s="114">
        <v>13.895026780831026</v>
      </c>
    </row>
    <row r="94" spans="1:5" s="110" customFormat="1" ht="31.5" outlineLevel="2" x14ac:dyDescent="0.25">
      <c r="A94" s="102" t="s">
        <v>148</v>
      </c>
      <c r="B94" s="103" t="s">
        <v>149</v>
      </c>
      <c r="C94" s="104">
        <v>7540794.75</v>
      </c>
      <c r="D94" s="104">
        <v>1047795.45</v>
      </c>
      <c r="E94" s="105">
        <v>13.895026780831026</v>
      </c>
    </row>
    <row r="95" spans="1:5" s="110" customFormat="1" ht="31.5" outlineLevel="1" x14ac:dyDescent="0.25">
      <c r="A95" s="111" t="s">
        <v>527</v>
      </c>
      <c r="B95" s="112" t="s">
        <v>528</v>
      </c>
      <c r="C95" s="113">
        <v>30753131.309999999</v>
      </c>
      <c r="D95" s="113">
        <v>7162626.2699999996</v>
      </c>
      <c r="E95" s="114">
        <v>23.290721838367489</v>
      </c>
    </row>
    <row r="96" spans="1:5" s="110" customFormat="1" outlineLevel="2" x14ac:dyDescent="0.25">
      <c r="A96" s="102" t="s">
        <v>150</v>
      </c>
      <c r="B96" s="103" t="s">
        <v>151</v>
      </c>
      <c r="C96" s="104">
        <v>17999999.989999998</v>
      </c>
      <c r="D96" s="104">
        <v>5000000</v>
      </c>
      <c r="E96" s="105">
        <v>27.777777793209875</v>
      </c>
    </row>
    <row r="97" spans="1:5" s="110" customFormat="1" ht="47.25" outlineLevel="2" x14ac:dyDescent="0.25">
      <c r="A97" s="102" t="s">
        <v>152</v>
      </c>
      <c r="B97" s="103" t="s">
        <v>304</v>
      </c>
      <c r="C97" s="104">
        <v>12753131.32</v>
      </c>
      <c r="D97" s="104">
        <v>2162626.27</v>
      </c>
      <c r="E97" s="105">
        <v>16.957609984055274</v>
      </c>
    </row>
    <row r="98" spans="1:5" s="110" customFormat="1" ht="31.5" outlineLevel="1" x14ac:dyDescent="0.25">
      <c r="A98" s="111" t="s">
        <v>529</v>
      </c>
      <c r="B98" s="112" t="s">
        <v>530</v>
      </c>
      <c r="C98" s="113">
        <v>3018978.14</v>
      </c>
      <c r="D98" s="113">
        <v>1252020.2</v>
      </c>
      <c r="E98" s="114">
        <v>41.471655041530049</v>
      </c>
    </row>
    <row r="99" spans="1:5" s="110" customFormat="1" outlineLevel="2" x14ac:dyDescent="0.25">
      <c r="A99" s="102" t="s">
        <v>308</v>
      </c>
      <c r="B99" s="103" t="s">
        <v>153</v>
      </c>
      <c r="C99" s="104">
        <v>1300000</v>
      </c>
      <c r="D99" s="104">
        <v>650000</v>
      </c>
      <c r="E99" s="105">
        <v>50</v>
      </c>
    </row>
    <row r="100" spans="1:5" s="110" customFormat="1" ht="47.25" outlineLevel="2" x14ac:dyDescent="0.25">
      <c r="A100" s="102" t="s">
        <v>309</v>
      </c>
      <c r="B100" s="103" t="s">
        <v>304</v>
      </c>
      <c r="C100" s="104">
        <v>1519708.08</v>
      </c>
      <c r="D100" s="104">
        <v>602020.19999999995</v>
      </c>
      <c r="E100" s="105">
        <v>39.614200116643453</v>
      </c>
    </row>
    <row r="101" spans="1:5" s="110" customFormat="1" ht="48" customHeight="1" outlineLevel="2" x14ac:dyDescent="0.25">
      <c r="A101" s="102" t="s">
        <v>310</v>
      </c>
      <c r="B101" s="103" t="s">
        <v>311</v>
      </c>
      <c r="C101" s="104">
        <v>199270.06</v>
      </c>
      <c r="D101" s="104">
        <v>0</v>
      </c>
      <c r="E101" s="105">
        <v>0</v>
      </c>
    </row>
    <row r="102" spans="1:5" s="110" customFormat="1" ht="48" thickBot="1" x14ac:dyDescent="0.3">
      <c r="A102" s="82" t="s">
        <v>312</v>
      </c>
      <c r="B102" s="101" t="s">
        <v>313</v>
      </c>
      <c r="C102" s="83">
        <v>24684152.98</v>
      </c>
      <c r="D102" s="83">
        <v>7173272.5300000003</v>
      </c>
      <c r="E102" s="84">
        <v>29.060233647928072</v>
      </c>
    </row>
    <row r="103" spans="1:5" s="110" customFormat="1" outlineLevel="1" x14ac:dyDescent="0.25">
      <c r="A103" s="111" t="s">
        <v>532</v>
      </c>
      <c r="B103" s="112" t="s">
        <v>533</v>
      </c>
      <c r="C103" s="113">
        <v>190000</v>
      </c>
      <c r="D103" s="113">
        <v>50000</v>
      </c>
      <c r="E103" s="114">
        <v>26.315789473684209</v>
      </c>
    </row>
    <row r="104" spans="1:5" s="110" customFormat="1" ht="63" outlineLevel="2" x14ac:dyDescent="0.25">
      <c r="A104" s="102" t="s">
        <v>154</v>
      </c>
      <c r="B104" s="103" t="s">
        <v>155</v>
      </c>
      <c r="C104" s="104">
        <v>190000</v>
      </c>
      <c r="D104" s="104">
        <v>50000</v>
      </c>
      <c r="E104" s="105">
        <v>26.315789473684209</v>
      </c>
    </row>
    <row r="105" spans="1:5" s="110" customFormat="1" outlineLevel="1" x14ac:dyDescent="0.25">
      <c r="A105" s="111" t="s">
        <v>534</v>
      </c>
      <c r="B105" s="112" t="s">
        <v>535</v>
      </c>
      <c r="C105" s="113">
        <v>1060000</v>
      </c>
      <c r="D105" s="113">
        <v>228500</v>
      </c>
      <c r="E105" s="114">
        <v>21.556603773584907</v>
      </c>
    </row>
    <row r="106" spans="1:5" s="110" customFormat="1" ht="32.25" customHeight="1" outlineLevel="2" x14ac:dyDescent="0.25">
      <c r="A106" s="102" t="s">
        <v>156</v>
      </c>
      <c r="B106" s="103" t="s">
        <v>157</v>
      </c>
      <c r="C106" s="104">
        <v>1060000</v>
      </c>
      <c r="D106" s="104">
        <v>228500</v>
      </c>
      <c r="E106" s="105">
        <v>21.556603773584907</v>
      </c>
    </row>
    <row r="107" spans="1:5" s="110" customFormat="1" outlineLevel="1" x14ac:dyDescent="0.25">
      <c r="A107" s="111" t="s">
        <v>536</v>
      </c>
      <c r="B107" s="112" t="s">
        <v>537</v>
      </c>
      <c r="C107" s="113">
        <v>23434152.98</v>
      </c>
      <c r="D107" s="113">
        <v>6894772.5300000003</v>
      </c>
      <c r="E107" s="114">
        <v>29.421897757023178</v>
      </c>
    </row>
    <row r="108" spans="1:5" s="110" customFormat="1" outlineLevel="2" x14ac:dyDescent="0.25">
      <c r="A108" s="102" t="s">
        <v>158</v>
      </c>
      <c r="B108" s="103" t="s">
        <v>314</v>
      </c>
      <c r="C108" s="104">
        <v>5100000</v>
      </c>
      <c r="D108" s="104">
        <v>1500000</v>
      </c>
      <c r="E108" s="105">
        <v>29.411764705882351</v>
      </c>
    </row>
    <row r="109" spans="1:5" s="110" customFormat="1" ht="63" outlineLevel="2" x14ac:dyDescent="0.25">
      <c r="A109" s="102" t="s">
        <v>159</v>
      </c>
      <c r="B109" s="103" t="s">
        <v>300</v>
      </c>
      <c r="C109" s="104">
        <v>449797.98</v>
      </c>
      <c r="D109" s="104">
        <v>225252.53</v>
      </c>
      <c r="E109" s="105">
        <v>50.078599730483447</v>
      </c>
    </row>
    <row r="110" spans="1:5" s="110" customFormat="1" ht="31.5" outlineLevel="2" x14ac:dyDescent="0.25">
      <c r="A110" s="102" t="s">
        <v>315</v>
      </c>
      <c r="B110" s="103" t="s">
        <v>316</v>
      </c>
      <c r="C110" s="104">
        <v>17884355</v>
      </c>
      <c r="D110" s="104">
        <v>5169520</v>
      </c>
      <c r="E110" s="105">
        <v>28.90526384652955</v>
      </c>
    </row>
    <row r="111" spans="1:5" s="110" customFormat="1" ht="32.25" thickBot="1" x14ac:dyDescent="0.3">
      <c r="A111" s="82" t="s">
        <v>317</v>
      </c>
      <c r="B111" s="101" t="s">
        <v>318</v>
      </c>
      <c r="C111" s="83">
        <f>77255171.19+4067015</f>
        <v>81322186.189999998</v>
      </c>
      <c r="D111" s="83">
        <v>12358632.939999999</v>
      </c>
      <c r="E111" s="84">
        <f>D111/C111*100</f>
        <v>15.19712334236252</v>
      </c>
    </row>
    <row r="112" spans="1:5" s="110" customFormat="1" ht="31.5" outlineLevel="1" x14ac:dyDescent="0.25">
      <c r="A112" s="111" t="s">
        <v>538</v>
      </c>
      <c r="B112" s="112" t="s">
        <v>539</v>
      </c>
      <c r="C112" s="113">
        <f>18018293+C115</f>
        <v>22085308</v>
      </c>
      <c r="D112" s="113">
        <v>2611205.7400000002</v>
      </c>
      <c r="E112" s="114">
        <f>D112/C112*100</f>
        <v>11.823270655768079</v>
      </c>
    </row>
    <row r="113" spans="1:5" s="110" customFormat="1" outlineLevel="2" x14ac:dyDescent="0.25">
      <c r="A113" s="102" t="s">
        <v>319</v>
      </c>
      <c r="B113" s="103" t="s">
        <v>162</v>
      </c>
      <c r="C113" s="104">
        <v>17999835</v>
      </c>
      <c r="D113" s="104">
        <v>2606557.71</v>
      </c>
      <c r="E113" s="105">
        <v>14.481008909248335</v>
      </c>
    </row>
    <row r="114" spans="1:5" s="110" customFormat="1" ht="47.25" outlineLevel="2" x14ac:dyDescent="0.25">
      <c r="A114" s="102" t="s">
        <v>320</v>
      </c>
      <c r="B114" s="103" t="s">
        <v>163</v>
      </c>
      <c r="C114" s="104">
        <v>18458</v>
      </c>
      <c r="D114" s="104">
        <v>4648.03</v>
      </c>
      <c r="E114" s="105">
        <v>25.181655650666379</v>
      </c>
    </row>
    <row r="115" spans="1:5" s="110" customFormat="1" ht="31.5" outlineLevel="2" x14ac:dyDescent="0.25">
      <c r="A115" s="102" t="s">
        <v>694</v>
      </c>
      <c r="B115" s="103" t="s">
        <v>695</v>
      </c>
      <c r="C115" s="104">
        <v>4067015</v>
      </c>
      <c r="D115" s="104">
        <v>0</v>
      </c>
      <c r="E115" s="105">
        <f>D115/C115*100</f>
        <v>0</v>
      </c>
    </row>
    <row r="116" spans="1:5" s="110" customFormat="1" ht="31.5" outlineLevel="1" x14ac:dyDescent="0.25">
      <c r="A116" s="111" t="s">
        <v>540</v>
      </c>
      <c r="B116" s="112" t="s">
        <v>541</v>
      </c>
      <c r="C116" s="113">
        <v>14414939.23</v>
      </c>
      <c r="D116" s="113">
        <v>2354674.83</v>
      </c>
      <c r="E116" s="114">
        <v>16.334961892170252</v>
      </c>
    </row>
    <row r="117" spans="1:5" s="110" customFormat="1" ht="31.5" outlineLevel="2" x14ac:dyDescent="0.25">
      <c r="A117" s="102" t="s">
        <v>321</v>
      </c>
      <c r="B117" s="103" t="s">
        <v>161</v>
      </c>
      <c r="C117" s="104">
        <v>14231597</v>
      </c>
      <c r="D117" s="104">
        <v>2354674.83</v>
      </c>
      <c r="E117" s="105">
        <v>16.545401264524283</v>
      </c>
    </row>
    <row r="118" spans="1:5" s="110" customFormat="1" ht="79.5" customHeight="1" outlineLevel="2" x14ac:dyDescent="0.25">
      <c r="A118" s="102" t="s">
        <v>322</v>
      </c>
      <c r="B118" s="103" t="s">
        <v>323</v>
      </c>
      <c r="C118" s="104">
        <v>183342.23</v>
      </c>
      <c r="D118" s="104">
        <v>0</v>
      </c>
      <c r="E118" s="105">
        <v>0</v>
      </c>
    </row>
    <row r="119" spans="1:5" s="110" customFormat="1" outlineLevel="1" x14ac:dyDescent="0.25">
      <c r="A119" s="111" t="s">
        <v>542</v>
      </c>
      <c r="B119" s="112" t="s">
        <v>543</v>
      </c>
      <c r="C119" s="113">
        <v>44821938.960000001</v>
      </c>
      <c r="D119" s="113">
        <v>7392752.3700000001</v>
      </c>
      <c r="E119" s="114">
        <v>16.493602332994655</v>
      </c>
    </row>
    <row r="120" spans="1:5" s="110" customFormat="1" ht="31.5" outlineLevel="2" x14ac:dyDescent="0.25">
      <c r="A120" s="102" t="s">
        <v>160</v>
      </c>
      <c r="B120" s="103" t="s">
        <v>164</v>
      </c>
      <c r="C120" s="104">
        <v>44821938.960000001</v>
      </c>
      <c r="D120" s="104">
        <v>7392752.3700000001</v>
      </c>
      <c r="E120" s="105">
        <v>16.493602332994655</v>
      </c>
    </row>
    <row r="121" spans="1:5" s="110" customFormat="1" ht="48" thickBot="1" x14ac:dyDescent="0.3">
      <c r="A121" s="82" t="s">
        <v>324</v>
      </c>
      <c r="B121" s="101" t="s">
        <v>325</v>
      </c>
      <c r="C121" s="83">
        <v>6636613.9199999999</v>
      </c>
      <c r="D121" s="83">
        <v>724647.39</v>
      </c>
      <c r="E121" s="84">
        <v>10.918932436557949</v>
      </c>
    </row>
    <row r="122" spans="1:5" s="110" customFormat="1" ht="31.5" outlineLevel="1" x14ac:dyDescent="0.25">
      <c r="A122" s="111" t="s">
        <v>544</v>
      </c>
      <c r="B122" s="112" t="s">
        <v>545</v>
      </c>
      <c r="C122" s="113">
        <v>1372098.5600000001</v>
      </c>
      <c r="D122" s="113">
        <v>0</v>
      </c>
      <c r="E122" s="114">
        <v>0</v>
      </c>
    </row>
    <row r="123" spans="1:5" s="110" customFormat="1" ht="94.5" outlineLevel="2" x14ac:dyDescent="0.25">
      <c r="A123" s="102" t="s">
        <v>326</v>
      </c>
      <c r="B123" s="103" t="s">
        <v>327</v>
      </c>
      <c r="C123" s="104">
        <v>4543</v>
      </c>
      <c r="D123" s="104">
        <v>0</v>
      </c>
      <c r="E123" s="105">
        <v>0</v>
      </c>
    </row>
    <row r="124" spans="1:5" s="110" customFormat="1" ht="157.5" outlineLevel="2" x14ac:dyDescent="0.25">
      <c r="A124" s="102" t="s">
        <v>328</v>
      </c>
      <c r="B124" s="103" t="s">
        <v>329</v>
      </c>
      <c r="C124" s="104">
        <v>9000</v>
      </c>
      <c r="D124" s="104">
        <v>0</v>
      </c>
      <c r="E124" s="105">
        <v>0</v>
      </c>
    </row>
    <row r="125" spans="1:5" s="110" customFormat="1" ht="34.5" customHeight="1" outlineLevel="2" x14ac:dyDescent="0.25">
      <c r="A125" s="102" t="s">
        <v>330</v>
      </c>
      <c r="B125" s="103" t="s">
        <v>331</v>
      </c>
      <c r="C125" s="104">
        <v>1358555.56</v>
      </c>
      <c r="D125" s="104">
        <v>0</v>
      </c>
      <c r="E125" s="105">
        <v>0</v>
      </c>
    </row>
    <row r="126" spans="1:5" s="110" customFormat="1" ht="36" customHeight="1" outlineLevel="1" x14ac:dyDescent="0.25">
      <c r="A126" s="111" t="s">
        <v>546</v>
      </c>
      <c r="B126" s="112" t="s">
        <v>547</v>
      </c>
      <c r="C126" s="113">
        <v>815612.9</v>
      </c>
      <c r="D126" s="113">
        <v>0</v>
      </c>
      <c r="E126" s="114">
        <v>0</v>
      </c>
    </row>
    <row r="127" spans="1:5" s="110" customFormat="1" ht="31.5" customHeight="1" outlineLevel="2" x14ac:dyDescent="0.25">
      <c r="A127" s="102" t="s">
        <v>332</v>
      </c>
      <c r="B127" s="103" t="s">
        <v>333</v>
      </c>
      <c r="C127" s="104">
        <v>500000</v>
      </c>
      <c r="D127" s="104">
        <v>0</v>
      </c>
      <c r="E127" s="105">
        <v>0</v>
      </c>
    </row>
    <row r="128" spans="1:5" s="110" customFormat="1" ht="63" outlineLevel="2" x14ac:dyDescent="0.25">
      <c r="A128" s="102" t="s">
        <v>334</v>
      </c>
      <c r="B128" s="103" t="s">
        <v>335</v>
      </c>
      <c r="C128" s="104">
        <v>315612.90000000002</v>
      </c>
      <c r="D128" s="104">
        <v>0</v>
      </c>
      <c r="E128" s="105">
        <v>0</v>
      </c>
    </row>
    <row r="129" spans="1:5" s="110" customFormat="1" ht="31.5" outlineLevel="1" x14ac:dyDescent="0.25">
      <c r="A129" s="111" t="s">
        <v>548</v>
      </c>
      <c r="B129" s="112" t="s">
        <v>549</v>
      </c>
      <c r="C129" s="113">
        <v>1500000</v>
      </c>
      <c r="D129" s="113">
        <v>0</v>
      </c>
      <c r="E129" s="114">
        <v>0</v>
      </c>
    </row>
    <row r="130" spans="1:5" s="110" customFormat="1" ht="47.25" outlineLevel="2" x14ac:dyDescent="0.25">
      <c r="A130" s="102" t="s">
        <v>336</v>
      </c>
      <c r="B130" s="103" t="s">
        <v>225</v>
      </c>
      <c r="C130" s="104">
        <v>1500000</v>
      </c>
      <c r="D130" s="104">
        <v>0</v>
      </c>
      <c r="E130" s="105">
        <v>0</v>
      </c>
    </row>
    <row r="131" spans="1:5" s="110" customFormat="1" ht="31.5" outlineLevel="1" x14ac:dyDescent="0.25">
      <c r="A131" s="111" t="s">
        <v>550</v>
      </c>
      <c r="B131" s="112" t="s">
        <v>551</v>
      </c>
      <c r="C131" s="113">
        <v>2948902.46</v>
      </c>
      <c r="D131" s="113">
        <v>724647.39</v>
      </c>
      <c r="E131" s="114">
        <v>24.573460798700001</v>
      </c>
    </row>
    <row r="132" spans="1:5" s="110" customFormat="1" ht="31.5" outlineLevel="2" x14ac:dyDescent="0.25">
      <c r="A132" s="102" t="s">
        <v>337</v>
      </c>
      <c r="B132" s="103" t="s">
        <v>338</v>
      </c>
      <c r="C132" s="104">
        <v>2878841</v>
      </c>
      <c r="D132" s="104">
        <v>654585.93000000005</v>
      </c>
      <c r="E132" s="105">
        <v>22.737828521964222</v>
      </c>
    </row>
    <row r="133" spans="1:5" s="110" customFormat="1" ht="78.75" outlineLevel="2" x14ac:dyDescent="0.25">
      <c r="A133" s="102" t="s">
        <v>339</v>
      </c>
      <c r="B133" s="103" t="s">
        <v>340</v>
      </c>
      <c r="C133" s="104">
        <v>70061.460000000006</v>
      </c>
      <c r="D133" s="104">
        <v>70061.460000000006</v>
      </c>
      <c r="E133" s="105">
        <v>100</v>
      </c>
    </row>
    <row r="134" spans="1:5" s="110" customFormat="1" ht="32.25" thickBot="1" x14ac:dyDescent="0.3">
      <c r="A134" s="82" t="s">
        <v>341</v>
      </c>
      <c r="B134" s="101" t="s">
        <v>342</v>
      </c>
      <c r="C134" s="83">
        <v>2700000</v>
      </c>
      <c r="D134" s="83">
        <v>348580</v>
      </c>
      <c r="E134" s="84">
        <v>12.910370370370371</v>
      </c>
    </row>
    <row r="135" spans="1:5" s="110" customFormat="1" ht="63" outlineLevel="1" x14ac:dyDescent="0.25">
      <c r="A135" s="111" t="s">
        <v>552</v>
      </c>
      <c r="B135" s="112" t="s">
        <v>553</v>
      </c>
      <c r="C135" s="113">
        <v>300000</v>
      </c>
      <c r="D135" s="113">
        <v>0</v>
      </c>
      <c r="E135" s="114">
        <v>0</v>
      </c>
    </row>
    <row r="136" spans="1:5" s="110" customFormat="1" ht="47.25" outlineLevel="2" x14ac:dyDescent="0.25">
      <c r="A136" s="102" t="s">
        <v>554</v>
      </c>
      <c r="B136" s="103" t="s">
        <v>555</v>
      </c>
      <c r="C136" s="104">
        <v>300000</v>
      </c>
      <c r="D136" s="104">
        <v>0</v>
      </c>
      <c r="E136" s="105">
        <v>0</v>
      </c>
    </row>
    <row r="137" spans="1:5" s="110" customFormat="1" outlineLevel="1" x14ac:dyDescent="0.25">
      <c r="A137" s="111" t="s">
        <v>556</v>
      </c>
      <c r="B137" s="112" t="s">
        <v>557</v>
      </c>
      <c r="C137" s="113">
        <v>2400000</v>
      </c>
      <c r="D137" s="113">
        <v>348580</v>
      </c>
      <c r="E137" s="114">
        <v>14.524166666666666</v>
      </c>
    </row>
    <row r="138" spans="1:5" s="110" customFormat="1" ht="110.25" outlineLevel="2" x14ac:dyDescent="0.25">
      <c r="A138" s="102" t="s">
        <v>343</v>
      </c>
      <c r="B138" s="103" t="s">
        <v>344</v>
      </c>
      <c r="C138" s="104">
        <v>2400000</v>
      </c>
      <c r="D138" s="104">
        <v>348580</v>
      </c>
      <c r="E138" s="105">
        <v>14.524166666666666</v>
      </c>
    </row>
    <row r="139" spans="1:5" s="110" customFormat="1" ht="48" thickBot="1" x14ac:dyDescent="0.3">
      <c r="A139" s="82" t="s">
        <v>345</v>
      </c>
      <c r="B139" s="101" t="s">
        <v>346</v>
      </c>
      <c r="C139" s="83">
        <v>14324759.48</v>
      </c>
      <c r="D139" s="83">
        <v>2905941.55</v>
      </c>
      <c r="E139" s="84">
        <v>20.286145495547267</v>
      </c>
    </row>
    <row r="140" spans="1:5" s="110" customFormat="1" ht="63" outlineLevel="1" x14ac:dyDescent="0.25">
      <c r="A140" s="111" t="s">
        <v>558</v>
      </c>
      <c r="B140" s="112" t="s">
        <v>559</v>
      </c>
      <c r="C140" s="113">
        <v>8545759.4800000004</v>
      </c>
      <c r="D140" s="113">
        <v>2022026.98</v>
      </c>
      <c r="E140" s="114">
        <v>23.661173529775027</v>
      </c>
    </row>
    <row r="141" spans="1:5" s="110" customFormat="1" outlineLevel="2" x14ac:dyDescent="0.25">
      <c r="A141" s="102" t="s">
        <v>347</v>
      </c>
      <c r="B141" s="103" t="s">
        <v>189</v>
      </c>
      <c r="C141" s="104">
        <v>1691500</v>
      </c>
      <c r="D141" s="104">
        <v>283348</v>
      </c>
      <c r="E141" s="105">
        <v>16.751285840969555</v>
      </c>
    </row>
    <row r="142" spans="1:5" s="110" customFormat="1" outlineLevel="2" x14ac:dyDescent="0.25">
      <c r="A142" s="102" t="s">
        <v>348</v>
      </c>
      <c r="B142" s="103" t="s">
        <v>168</v>
      </c>
      <c r="C142" s="104">
        <v>6187592.4800000004</v>
      </c>
      <c r="D142" s="104">
        <v>1716678.98</v>
      </c>
      <c r="E142" s="105">
        <v>27.743892079977446</v>
      </c>
    </row>
    <row r="143" spans="1:5" s="110" customFormat="1" ht="31.5" outlineLevel="2" x14ac:dyDescent="0.25">
      <c r="A143" s="102" t="s">
        <v>349</v>
      </c>
      <c r="B143" s="103" t="s">
        <v>350</v>
      </c>
      <c r="C143" s="104">
        <v>600000</v>
      </c>
      <c r="D143" s="104">
        <v>22000</v>
      </c>
      <c r="E143" s="105">
        <v>3.6666666666666665</v>
      </c>
    </row>
    <row r="144" spans="1:5" s="110" customFormat="1" ht="47.25" outlineLevel="2" x14ac:dyDescent="0.25">
      <c r="A144" s="102" t="s">
        <v>351</v>
      </c>
      <c r="B144" s="103" t="s">
        <v>352</v>
      </c>
      <c r="C144" s="104">
        <v>66667</v>
      </c>
      <c r="D144" s="104">
        <v>0</v>
      </c>
      <c r="E144" s="105">
        <v>0</v>
      </c>
    </row>
    <row r="145" spans="1:5" s="110" customFormat="1" ht="31.5" outlineLevel="1" x14ac:dyDescent="0.25">
      <c r="A145" s="111" t="s">
        <v>560</v>
      </c>
      <c r="B145" s="112" t="s">
        <v>561</v>
      </c>
      <c r="C145" s="113">
        <v>5779000</v>
      </c>
      <c r="D145" s="113">
        <v>883914.57</v>
      </c>
      <c r="E145" s="114">
        <v>15.295285862605986</v>
      </c>
    </row>
    <row r="146" spans="1:5" s="110" customFormat="1" ht="31.5" outlineLevel="2" x14ac:dyDescent="0.25">
      <c r="A146" s="102" t="s">
        <v>353</v>
      </c>
      <c r="B146" s="103" t="s">
        <v>102</v>
      </c>
      <c r="C146" s="104">
        <v>500000</v>
      </c>
      <c r="D146" s="104">
        <v>0</v>
      </c>
      <c r="E146" s="105">
        <v>0</v>
      </c>
    </row>
    <row r="147" spans="1:5" s="110" customFormat="1" ht="31.5" outlineLevel="2" x14ac:dyDescent="0.25">
      <c r="A147" s="102" t="s">
        <v>354</v>
      </c>
      <c r="B147" s="103" t="s">
        <v>171</v>
      </c>
      <c r="C147" s="104">
        <v>3000000</v>
      </c>
      <c r="D147" s="104">
        <v>0</v>
      </c>
      <c r="E147" s="105">
        <v>0</v>
      </c>
    </row>
    <row r="148" spans="1:5" s="110" customFormat="1" ht="31.5" outlineLevel="2" x14ac:dyDescent="0.25">
      <c r="A148" s="102" t="s">
        <v>355</v>
      </c>
      <c r="B148" s="103" t="s">
        <v>187</v>
      </c>
      <c r="C148" s="104">
        <v>1364000</v>
      </c>
      <c r="D148" s="104">
        <v>883914.57</v>
      </c>
      <c r="E148" s="105">
        <v>64.803120967741933</v>
      </c>
    </row>
    <row r="149" spans="1:5" s="110" customFormat="1" ht="31.5" outlineLevel="2" x14ac:dyDescent="0.25">
      <c r="A149" s="102" t="s">
        <v>356</v>
      </c>
      <c r="B149" s="103" t="s">
        <v>188</v>
      </c>
      <c r="C149" s="104">
        <v>248333</v>
      </c>
      <c r="D149" s="104">
        <v>0</v>
      </c>
      <c r="E149" s="105">
        <v>0</v>
      </c>
    </row>
    <row r="150" spans="1:5" s="110" customFormat="1" ht="47.25" outlineLevel="2" x14ac:dyDescent="0.25">
      <c r="A150" s="102" t="s">
        <v>653</v>
      </c>
      <c r="B150" s="103" t="s">
        <v>389</v>
      </c>
      <c r="C150" s="104">
        <v>666667</v>
      </c>
      <c r="D150" s="104">
        <v>0</v>
      </c>
      <c r="E150" s="105">
        <v>0</v>
      </c>
    </row>
    <row r="151" spans="1:5" s="110" customFormat="1" ht="48" thickBot="1" x14ac:dyDescent="0.3">
      <c r="A151" s="82" t="s">
        <v>357</v>
      </c>
      <c r="B151" s="101" t="s">
        <v>358</v>
      </c>
      <c r="C151" s="83">
        <v>8305532</v>
      </c>
      <c r="D151" s="83">
        <v>0</v>
      </c>
      <c r="E151" s="84">
        <v>0</v>
      </c>
    </row>
    <row r="152" spans="1:5" s="110" customFormat="1" ht="31.5" outlineLevel="1" x14ac:dyDescent="0.25">
      <c r="A152" s="111" t="s">
        <v>562</v>
      </c>
      <c r="B152" s="112" t="s">
        <v>563</v>
      </c>
      <c r="C152" s="113">
        <v>8305532</v>
      </c>
      <c r="D152" s="113">
        <v>0</v>
      </c>
      <c r="E152" s="114">
        <v>0</v>
      </c>
    </row>
    <row r="153" spans="1:5" s="110" customFormat="1" ht="47.25" outlineLevel="2" x14ac:dyDescent="0.25">
      <c r="A153" s="102" t="s">
        <v>359</v>
      </c>
      <c r="B153" s="103" t="s">
        <v>182</v>
      </c>
      <c r="C153" s="104">
        <v>3333336</v>
      </c>
      <c r="D153" s="104">
        <v>0</v>
      </c>
      <c r="E153" s="105">
        <v>0</v>
      </c>
    </row>
    <row r="154" spans="1:5" s="110" customFormat="1" ht="31.5" outlineLevel="2" x14ac:dyDescent="0.25">
      <c r="A154" s="102" t="s">
        <v>360</v>
      </c>
      <c r="B154" s="103" t="s">
        <v>199</v>
      </c>
      <c r="C154" s="104">
        <v>4972196</v>
      </c>
      <c r="D154" s="104">
        <v>0</v>
      </c>
      <c r="E154" s="105">
        <v>0</v>
      </c>
    </row>
    <row r="155" spans="1:5" s="110" customFormat="1" ht="48" thickBot="1" x14ac:dyDescent="0.3">
      <c r="A155" s="82" t="s">
        <v>361</v>
      </c>
      <c r="B155" s="101" t="s">
        <v>362</v>
      </c>
      <c r="C155" s="83">
        <v>24745042.800000001</v>
      </c>
      <c r="D155" s="83">
        <v>2457420.8199999998</v>
      </c>
      <c r="E155" s="84">
        <v>9.9309620915264691</v>
      </c>
    </row>
    <row r="156" spans="1:5" s="110" customFormat="1" ht="31.5" outlineLevel="1" x14ac:dyDescent="0.25">
      <c r="A156" s="111" t="s">
        <v>564</v>
      </c>
      <c r="B156" s="112" t="s">
        <v>565</v>
      </c>
      <c r="C156" s="113">
        <v>24641842.800000001</v>
      </c>
      <c r="D156" s="113">
        <v>2441420.8199999998</v>
      </c>
      <c r="E156" s="114">
        <v>9.9076227367216223</v>
      </c>
    </row>
    <row r="157" spans="1:5" s="110" customFormat="1" ht="31.5" outlineLevel="2" x14ac:dyDescent="0.25">
      <c r="A157" s="102" t="s">
        <v>363</v>
      </c>
      <c r="B157" s="103" t="s">
        <v>364</v>
      </c>
      <c r="C157" s="104">
        <v>2849817.88</v>
      </c>
      <c r="D157" s="104">
        <v>154849.9</v>
      </c>
      <c r="E157" s="105">
        <v>5.4336770460574133</v>
      </c>
    </row>
    <row r="158" spans="1:5" s="110" customFormat="1" ht="31.5" outlineLevel="2" x14ac:dyDescent="0.25">
      <c r="A158" s="102" t="s">
        <v>365</v>
      </c>
      <c r="B158" s="103" t="s">
        <v>366</v>
      </c>
      <c r="C158" s="104">
        <v>2941212.12</v>
      </c>
      <c r="D158" s="104">
        <v>0</v>
      </c>
      <c r="E158" s="105">
        <v>0</v>
      </c>
    </row>
    <row r="159" spans="1:5" s="110" customFormat="1" outlineLevel="2" x14ac:dyDescent="0.25">
      <c r="A159" s="102" t="s">
        <v>367</v>
      </c>
      <c r="B159" s="103" t="s">
        <v>190</v>
      </c>
      <c r="C159" s="104">
        <v>5900000</v>
      </c>
      <c r="D159" s="104">
        <v>0</v>
      </c>
      <c r="E159" s="105">
        <v>0</v>
      </c>
    </row>
    <row r="160" spans="1:5" s="110" customFormat="1" ht="31.5" outlineLevel="2" x14ac:dyDescent="0.25">
      <c r="A160" s="102" t="s">
        <v>368</v>
      </c>
      <c r="B160" s="103" t="s">
        <v>191</v>
      </c>
      <c r="C160" s="104">
        <v>8175500</v>
      </c>
      <c r="D160" s="104">
        <v>1300396.04</v>
      </c>
      <c r="E160" s="105">
        <v>15.906012353984465</v>
      </c>
    </row>
    <row r="161" spans="1:5" s="110" customFormat="1" outlineLevel="2" x14ac:dyDescent="0.25">
      <c r="A161" s="102" t="s">
        <v>654</v>
      </c>
      <c r="B161" s="103" t="s">
        <v>169</v>
      </c>
      <c r="C161" s="104">
        <v>1345954.22</v>
      </c>
      <c r="D161" s="104">
        <v>712276.37</v>
      </c>
      <c r="E161" s="105">
        <v>52.919806588964072</v>
      </c>
    </row>
    <row r="162" spans="1:5" s="110" customFormat="1" ht="31.5" outlineLevel="2" x14ac:dyDescent="0.25">
      <c r="A162" s="102" t="s">
        <v>655</v>
      </c>
      <c r="B162" s="103" t="s">
        <v>656</v>
      </c>
      <c r="C162" s="104">
        <v>3429358.58</v>
      </c>
      <c r="D162" s="104">
        <v>273898.51</v>
      </c>
      <c r="E162" s="105">
        <v>7.9868728688033555</v>
      </c>
    </row>
    <row r="163" spans="1:5" s="110" customFormat="1" ht="31.5" outlineLevel="1" x14ac:dyDescent="0.25">
      <c r="A163" s="111" t="s">
        <v>566</v>
      </c>
      <c r="B163" s="112" t="s">
        <v>567</v>
      </c>
      <c r="C163" s="113">
        <v>103200</v>
      </c>
      <c r="D163" s="113">
        <v>16000</v>
      </c>
      <c r="E163" s="114">
        <v>15.503875968992247</v>
      </c>
    </row>
    <row r="164" spans="1:5" s="110" customFormat="1" ht="47.25" outlineLevel="2" x14ac:dyDescent="0.25">
      <c r="A164" s="102" t="s">
        <v>369</v>
      </c>
      <c r="B164" s="103" t="s">
        <v>657</v>
      </c>
      <c r="C164" s="104">
        <v>103200</v>
      </c>
      <c r="D164" s="104">
        <v>16000</v>
      </c>
      <c r="E164" s="105">
        <v>15.503875968992247</v>
      </c>
    </row>
    <row r="165" spans="1:5" s="110" customFormat="1" ht="48" thickBot="1" x14ac:dyDescent="0.3">
      <c r="A165" s="82" t="s">
        <v>370</v>
      </c>
      <c r="B165" s="101" t="s">
        <v>371</v>
      </c>
      <c r="C165" s="83">
        <v>862000</v>
      </c>
      <c r="D165" s="83">
        <v>3000</v>
      </c>
      <c r="E165" s="84">
        <v>0.3480278422273782</v>
      </c>
    </row>
    <row r="166" spans="1:5" s="110" customFormat="1" ht="47.25" outlineLevel="1" x14ac:dyDescent="0.25">
      <c r="A166" s="111" t="s">
        <v>568</v>
      </c>
      <c r="B166" s="112" t="s">
        <v>569</v>
      </c>
      <c r="C166" s="113">
        <v>450000</v>
      </c>
      <c r="D166" s="113">
        <v>0</v>
      </c>
      <c r="E166" s="114">
        <v>0</v>
      </c>
    </row>
    <row r="167" spans="1:5" s="110" customFormat="1" outlineLevel="2" x14ac:dyDescent="0.25">
      <c r="A167" s="102" t="s">
        <v>658</v>
      </c>
      <c r="B167" s="103" t="s">
        <v>659</v>
      </c>
      <c r="C167" s="104">
        <v>450000</v>
      </c>
      <c r="D167" s="104">
        <v>0</v>
      </c>
      <c r="E167" s="105">
        <v>0</v>
      </c>
    </row>
    <row r="168" spans="1:5" s="110" customFormat="1" ht="31.5" outlineLevel="1" x14ac:dyDescent="0.25">
      <c r="A168" s="111" t="s">
        <v>570</v>
      </c>
      <c r="B168" s="112" t="s">
        <v>593</v>
      </c>
      <c r="C168" s="113">
        <v>412000</v>
      </c>
      <c r="D168" s="113">
        <v>3000</v>
      </c>
      <c r="E168" s="114">
        <v>0.72815533980582525</v>
      </c>
    </row>
    <row r="169" spans="1:5" s="110" customFormat="1" ht="31.5" outlineLevel="2" x14ac:dyDescent="0.25">
      <c r="A169" s="102" t="s">
        <v>373</v>
      </c>
      <c r="B169" s="103" t="s">
        <v>660</v>
      </c>
      <c r="C169" s="104">
        <v>12000</v>
      </c>
      <c r="D169" s="104">
        <v>3000</v>
      </c>
      <c r="E169" s="105">
        <v>25</v>
      </c>
    </row>
    <row r="170" spans="1:5" s="110" customFormat="1" outlineLevel="2" x14ac:dyDescent="0.25">
      <c r="A170" s="102" t="s">
        <v>661</v>
      </c>
      <c r="B170" s="103" t="s">
        <v>662</v>
      </c>
      <c r="C170" s="104">
        <v>150000</v>
      </c>
      <c r="D170" s="104">
        <v>0</v>
      </c>
      <c r="E170" s="105">
        <v>0</v>
      </c>
    </row>
    <row r="171" spans="1:5" s="110" customFormat="1" outlineLevel="2" x14ac:dyDescent="0.25">
      <c r="A171" s="102" t="s">
        <v>374</v>
      </c>
      <c r="B171" s="103" t="s">
        <v>663</v>
      </c>
      <c r="C171" s="104">
        <v>250000</v>
      </c>
      <c r="D171" s="104">
        <v>0</v>
      </c>
      <c r="E171" s="105">
        <v>0</v>
      </c>
    </row>
    <row r="172" spans="1:5" s="110" customFormat="1" ht="32.25" thickBot="1" x14ac:dyDescent="0.3">
      <c r="A172" s="82" t="s">
        <v>375</v>
      </c>
      <c r="B172" s="101" t="s">
        <v>376</v>
      </c>
      <c r="C172" s="83">
        <v>661360</v>
      </c>
      <c r="D172" s="83">
        <v>192500</v>
      </c>
      <c r="E172" s="84">
        <v>29.106689246401356</v>
      </c>
    </row>
    <row r="173" spans="1:5" s="110" customFormat="1" ht="47.25" outlineLevel="1" x14ac:dyDescent="0.25">
      <c r="A173" s="111" t="s">
        <v>571</v>
      </c>
      <c r="B173" s="112" t="s">
        <v>572</v>
      </c>
      <c r="C173" s="113">
        <v>661360</v>
      </c>
      <c r="D173" s="113">
        <v>192500</v>
      </c>
      <c r="E173" s="114">
        <v>29.106689246401356</v>
      </c>
    </row>
    <row r="174" spans="1:5" s="110" customFormat="1" ht="31.5" outlineLevel="2" x14ac:dyDescent="0.25">
      <c r="A174" s="102" t="s">
        <v>377</v>
      </c>
      <c r="B174" s="103" t="s">
        <v>197</v>
      </c>
      <c r="C174" s="104">
        <v>661360</v>
      </c>
      <c r="D174" s="104">
        <v>192500</v>
      </c>
      <c r="E174" s="105">
        <v>29.106689246401356</v>
      </c>
    </row>
    <row r="175" spans="1:5" s="110" customFormat="1" ht="48" thickBot="1" x14ac:dyDescent="0.3">
      <c r="A175" s="82" t="s">
        <v>378</v>
      </c>
      <c r="B175" s="101" t="s">
        <v>379</v>
      </c>
      <c r="C175" s="83">
        <v>8723552</v>
      </c>
      <c r="D175" s="83">
        <v>1900000</v>
      </c>
      <c r="E175" s="84">
        <v>21.780118924034614</v>
      </c>
    </row>
    <row r="176" spans="1:5" s="110" customFormat="1" ht="31.5" outlineLevel="1" x14ac:dyDescent="0.25">
      <c r="A176" s="111" t="s">
        <v>573</v>
      </c>
      <c r="B176" s="112" t="s">
        <v>574</v>
      </c>
      <c r="C176" s="113">
        <v>8678552</v>
      </c>
      <c r="D176" s="113">
        <v>1900000</v>
      </c>
      <c r="E176" s="114">
        <v>21.893053126834985</v>
      </c>
    </row>
    <row r="177" spans="1:5" s="110" customFormat="1" ht="31.5" outlineLevel="2" x14ac:dyDescent="0.25">
      <c r="A177" s="102" t="s">
        <v>380</v>
      </c>
      <c r="B177" s="103" t="s">
        <v>183</v>
      </c>
      <c r="C177" s="104">
        <v>8678552</v>
      </c>
      <c r="D177" s="104">
        <v>1900000</v>
      </c>
      <c r="E177" s="105">
        <v>21.893053126834985</v>
      </c>
    </row>
    <row r="178" spans="1:5" s="110" customFormat="1" ht="21" customHeight="1" outlineLevel="1" x14ac:dyDescent="0.25">
      <c r="A178" s="111" t="s">
        <v>575</v>
      </c>
      <c r="B178" s="112" t="s">
        <v>576</v>
      </c>
      <c r="C178" s="113">
        <v>45000</v>
      </c>
      <c r="D178" s="113">
        <v>0</v>
      </c>
      <c r="E178" s="114">
        <v>0</v>
      </c>
    </row>
    <row r="179" spans="1:5" s="110" customFormat="1" ht="31.5" outlineLevel="2" x14ac:dyDescent="0.25">
      <c r="A179" s="102" t="s">
        <v>184</v>
      </c>
      <c r="B179" s="103" t="s">
        <v>185</v>
      </c>
      <c r="C179" s="104">
        <v>45000</v>
      </c>
      <c r="D179" s="104">
        <v>0</v>
      </c>
      <c r="E179" s="105">
        <v>0</v>
      </c>
    </row>
    <row r="180" spans="1:5" s="110" customFormat="1" ht="32.25" thickBot="1" x14ac:dyDescent="0.3">
      <c r="A180" s="82" t="s">
        <v>381</v>
      </c>
      <c r="B180" s="101" t="s">
        <v>382</v>
      </c>
      <c r="C180" s="83">
        <v>300000</v>
      </c>
      <c r="D180" s="83">
        <v>144337</v>
      </c>
      <c r="E180" s="84">
        <v>48.112333333333332</v>
      </c>
    </row>
    <row r="181" spans="1:5" s="110" customFormat="1" outlineLevel="1" x14ac:dyDescent="0.25">
      <c r="A181" s="111" t="s">
        <v>577</v>
      </c>
      <c r="B181" s="112" t="s">
        <v>578</v>
      </c>
      <c r="C181" s="113">
        <v>300000</v>
      </c>
      <c r="D181" s="113">
        <v>144337</v>
      </c>
      <c r="E181" s="114">
        <v>48.112333333333332</v>
      </c>
    </row>
    <row r="182" spans="1:5" s="110" customFormat="1" outlineLevel="2" x14ac:dyDescent="0.25">
      <c r="A182" s="102" t="s">
        <v>186</v>
      </c>
      <c r="B182" s="103" t="s">
        <v>194</v>
      </c>
      <c r="C182" s="104">
        <v>300000</v>
      </c>
      <c r="D182" s="104">
        <v>144337</v>
      </c>
      <c r="E182" s="105">
        <v>48.112333333333332</v>
      </c>
    </row>
    <row r="183" spans="1:5" s="110" customFormat="1" ht="63.75" thickBot="1" x14ac:dyDescent="0.3">
      <c r="A183" s="82" t="s">
        <v>383</v>
      </c>
      <c r="B183" s="101" t="s">
        <v>664</v>
      </c>
      <c r="C183" s="83">
        <v>9354070</v>
      </c>
      <c r="D183" s="83">
        <v>644880.93000000005</v>
      </c>
      <c r="E183" s="84">
        <v>6.8941212755517114</v>
      </c>
    </row>
    <row r="184" spans="1:5" s="110" customFormat="1" ht="63" outlineLevel="1" x14ac:dyDescent="0.25">
      <c r="A184" s="111" t="s">
        <v>579</v>
      </c>
      <c r="B184" s="112" t="s">
        <v>580</v>
      </c>
      <c r="C184" s="113">
        <v>8739070</v>
      </c>
      <c r="D184" s="113">
        <v>582546.17000000004</v>
      </c>
      <c r="E184" s="114">
        <v>6.665997297195239</v>
      </c>
    </row>
    <row r="185" spans="1:5" s="110" customFormat="1" outlineLevel="2" x14ac:dyDescent="0.25">
      <c r="A185" s="102" t="s">
        <v>384</v>
      </c>
      <c r="B185" s="103" t="s">
        <v>168</v>
      </c>
      <c r="C185" s="104">
        <v>1200000</v>
      </c>
      <c r="D185" s="104">
        <v>292327.67</v>
      </c>
      <c r="E185" s="105">
        <v>24.360639166666665</v>
      </c>
    </row>
    <row r="186" spans="1:5" s="110" customFormat="1" outlineLevel="2" x14ac:dyDescent="0.25">
      <c r="A186" s="102" t="s">
        <v>385</v>
      </c>
      <c r="B186" s="103" t="s">
        <v>172</v>
      </c>
      <c r="C186" s="104">
        <v>700000</v>
      </c>
      <c r="D186" s="104">
        <v>34825.4</v>
      </c>
      <c r="E186" s="105">
        <v>4.9750571428571426</v>
      </c>
    </row>
    <row r="187" spans="1:5" s="110" customFormat="1" ht="47.25" outlineLevel="2" x14ac:dyDescent="0.25">
      <c r="A187" s="102" t="s">
        <v>665</v>
      </c>
      <c r="B187" s="103" t="s">
        <v>402</v>
      </c>
      <c r="C187" s="104">
        <v>1121112</v>
      </c>
      <c r="D187" s="104">
        <v>0</v>
      </c>
      <c r="E187" s="105">
        <v>0</v>
      </c>
    </row>
    <row r="188" spans="1:5" s="110" customFormat="1" ht="47.25" outlineLevel="2" x14ac:dyDescent="0.25">
      <c r="A188" s="102" t="s">
        <v>666</v>
      </c>
      <c r="B188" s="103" t="s">
        <v>372</v>
      </c>
      <c r="C188" s="104">
        <v>72667</v>
      </c>
      <c r="D188" s="104">
        <v>0</v>
      </c>
      <c r="E188" s="105">
        <v>0</v>
      </c>
    </row>
    <row r="189" spans="1:5" s="110" customFormat="1" outlineLevel="2" x14ac:dyDescent="0.25">
      <c r="A189" s="102" t="s">
        <v>386</v>
      </c>
      <c r="B189" s="103" t="s">
        <v>178</v>
      </c>
      <c r="C189" s="104">
        <v>3775579</v>
      </c>
      <c r="D189" s="104">
        <v>49308</v>
      </c>
      <c r="E189" s="105">
        <v>1.3059718787502526</v>
      </c>
    </row>
    <row r="190" spans="1:5" s="110" customFormat="1" outlineLevel="2" x14ac:dyDescent="0.25">
      <c r="A190" s="102" t="s">
        <v>387</v>
      </c>
      <c r="B190" s="103" t="s">
        <v>179</v>
      </c>
      <c r="C190" s="104">
        <v>70000</v>
      </c>
      <c r="D190" s="104">
        <v>30000</v>
      </c>
      <c r="E190" s="105">
        <v>42.857142857142854</v>
      </c>
    </row>
    <row r="191" spans="1:5" s="110" customFormat="1" outlineLevel="2" x14ac:dyDescent="0.25">
      <c r="A191" s="102" t="s">
        <v>388</v>
      </c>
      <c r="B191" s="103" t="s">
        <v>177</v>
      </c>
      <c r="C191" s="104">
        <v>50000</v>
      </c>
      <c r="D191" s="104">
        <v>50000</v>
      </c>
      <c r="E191" s="105">
        <v>100</v>
      </c>
    </row>
    <row r="192" spans="1:5" s="110" customFormat="1" outlineLevel="2" x14ac:dyDescent="0.25">
      <c r="A192" s="102" t="s">
        <v>390</v>
      </c>
      <c r="B192" s="103" t="s">
        <v>391</v>
      </c>
      <c r="C192" s="104">
        <v>700000</v>
      </c>
      <c r="D192" s="104">
        <v>126085.1</v>
      </c>
      <c r="E192" s="105">
        <v>18.012157142857141</v>
      </c>
    </row>
    <row r="193" spans="1:5" s="110" customFormat="1" outlineLevel="2" x14ac:dyDescent="0.25">
      <c r="A193" s="102" t="s">
        <v>667</v>
      </c>
      <c r="B193" s="103" t="s">
        <v>170</v>
      </c>
      <c r="C193" s="104">
        <v>1049712</v>
      </c>
      <c r="D193" s="104">
        <v>0</v>
      </c>
      <c r="E193" s="105">
        <v>0</v>
      </c>
    </row>
    <row r="194" spans="1:5" s="110" customFormat="1" ht="47.25" outlineLevel="1" x14ac:dyDescent="0.25">
      <c r="A194" s="111" t="s">
        <v>581</v>
      </c>
      <c r="B194" s="112" t="s">
        <v>582</v>
      </c>
      <c r="C194" s="113">
        <v>615000</v>
      </c>
      <c r="D194" s="113">
        <v>62334.76</v>
      </c>
      <c r="E194" s="114">
        <v>10.135733333333333</v>
      </c>
    </row>
    <row r="195" spans="1:5" s="110" customFormat="1" outlineLevel="2" x14ac:dyDescent="0.25">
      <c r="A195" s="102" t="s">
        <v>192</v>
      </c>
      <c r="B195" s="103" t="s">
        <v>668</v>
      </c>
      <c r="C195" s="104">
        <v>250000</v>
      </c>
      <c r="D195" s="104">
        <v>27814.82</v>
      </c>
      <c r="E195" s="105">
        <v>11.125928</v>
      </c>
    </row>
    <row r="196" spans="1:5" s="110" customFormat="1" outlineLevel="2" x14ac:dyDescent="0.25">
      <c r="A196" s="102" t="s">
        <v>392</v>
      </c>
      <c r="B196" s="103" t="s">
        <v>393</v>
      </c>
      <c r="C196" s="104">
        <v>15000</v>
      </c>
      <c r="D196" s="104">
        <v>1253.42</v>
      </c>
      <c r="E196" s="105">
        <v>8.3561333333333341</v>
      </c>
    </row>
    <row r="197" spans="1:5" s="110" customFormat="1" ht="31.5" outlineLevel="2" x14ac:dyDescent="0.25">
      <c r="A197" s="102" t="s">
        <v>394</v>
      </c>
      <c r="B197" s="103" t="s">
        <v>180</v>
      </c>
      <c r="C197" s="104">
        <v>310000</v>
      </c>
      <c r="D197" s="104">
        <v>33266.519999999997</v>
      </c>
      <c r="E197" s="105">
        <v>10.731135483870968</v>
      </c>
    </row>
    <row r="198" spans="1:5" s="110" customFormat="1" ht="47.25" outlineLevel="2" x14ac:dyDescent="0.25">
      <c r="A198" s="102" t="s">
        <v>395</v>
      </c>
      <c r="B198" s="103" t="s">
        <v>181</v>
      </c>
      <c r="C198" s="104">
        <v>40000</v>
      </c>
      <c r="D198" s="104">
        <v>0</v>
      </c>
      <c r="E198" s="105">
        <v>0</v>
      </c>
    </row>
    <row r="199" spans="1:5" s="110" customFormat="1" ht="48" thickBot="1" x14ac:dyDescent="0.3">
      <c r="A199" s="82" t="s">
        <v>396</v>
      </c>
      <c r="B199" s="101" t="s">
        <v>397</v>
      </c>
      <c r="C199" s="83">
        <v>642116</v>
      </c>
      <c r="D199" s="83">
        <v>0</v>
      </c>
      <c r="E199" s="84">
        <v>0</v>
      </c>
    </row>
    <row r="200" spans="1:5" s="110" customFormat="1" outlineLevel="1" x14ac:dyDescent="0.25">
      <c r="A200" s="111" t="s">
        <v>583</v>
      </c>
      <c r="B200" s="112" t="s">
        <v>584</v>
      </c>
      <c r="C200" s="113">
        <v>642116</v>
      </c>
      <c r="D200" s="113">
        <v>0</v>
      </c>
      <c r="E200" s="114">
        <v>0</v>
      </c>
    </row>
    <row r="201" spans="1:5" s="110" customFormat="1" ht="31.5" outlineLevel="2" x14ac:dyDescent="0.25">
      <c r="A201" s="102" t="s">
        <v>195</v>
      </c>
      <c r="B201" s="103" t="s">
        <v>196</v>
      </c>
      <c r="C201" s="104">
        <v>642116</v>
      </c>
      <c r="D201" s="104">
        <v>0</v>
      </c>
      <c r="E201" s="105">
        <v>0</v>
      </c>
    </row>
    <row r="202" spans="1:5" s="110" customFormat="1" ht="48" thickBot="1" x14ac:dyDescent="0.3">
      <c r="A202" s="82" t="s">
        <v>398</v>
      </c>
      <c r="B202" s="101" t="s">
        <v>399</v>
      </c>
      <c r="C202" s="83">
        <v>4680689</v>
      </c>
      <c r="D202" s="83">
        <v>443013.53</v>
      </c>
      <c r="E202" s="84">
        <v>9.4647076530826979</v>
      </c>
    </row>
    <row r="203" spans="1:5" s="110" customFormat="1" ht="63" outlineLevel="1" x14ac:dyDescent="0.25">
      <c r="A203" s="111" t="s">
        <v>585</v>
      </c>
      <c r="B203" s="112" t="s">
        <v>580</v>
      </c>
      <c r="C203" s="113">
        <v>2822968</v>
      </c>
      <c r="D203" s="113">
        <v>0</v>
      </c>
      <c r="E203" s="114">
        <v>0</v>
      </c>
    </row>
    <row r="204" spans="1:5" s="110" customFormat="1" outlineLevel="2" x14ac:dyDescent="0.25">
      <c r="A204" s="102" t="s">
        <v>400</v>
      </c>
      <c r="B204" s="103" t="s">
        <v>168</v>
      </c>
      <c r="C204" s="104">
        <v>100743</v>
      </c>
      <c r="D204" s="104">
        <v>0</v>
      </c>
      <c r="E204" s="105">
        <v>0</v>
      </c>
    </row>
    <row r="205" spans="1:5" s="110" customFormat="1" ht="34.5" customHeight="1" outlineLevel="2" x14ac:dyDescent="0.25">
      <c r="A205" s="102" t="s">
        <v>669</v>
      </c>
      <c r="B205" s="103" t="s">
        <v>670</v>
      </c>
      <c r="C205" s="104">
        <v>2222224</v>
      </c>
      <c r="D205" s="104">
        <v>0</v>
      </c>
      <c r="E205" s="105">
        <v>0</v>
      </c>
    </row>
    <row r="206" spans="1:5" s="110" customFormat="1" ht="47.25" outlineLevel="2" x14ac:dyDescent="0.25">
      <c r="A206" s="102" t="s">
        <v>671</v>
      </c>
      <c r="B206" s="103" t="s">
        <v>465</v>
      </c>
      <c r="C206" s="104">
        <v>200001</v>
      </c>
      <c r="D206" s="104">
        <v>0</v>
      </c>
      <c r="E206" s="105">
        <v>0</v>
      </c>
    </row>
    <row r="207" spans="1:5" s="110" customFormat="1" outlineLevel="2" x14ac:dyDescent="0.25">
      <c r="A207" s="102" t="s">
        <v>401</v>
      </c>
      <c r="B207" s="103" t="s">
        <v>169</v>
      </c>
      <c r="C207" s="104">
        <v>300000</v>
      </c>
      <c r="D207" s="104">
        <v>0</v>
      </c>
      <c r="E207" s="105">
        <v>0</v>
      </c>
    </row>
    <row r="208" spans="1:5" s="110" customFormat="1" ht="47.25" outlineLevel="1" x14ac:dyDescent="0.25">
      <c r="A208" s="111" t="s">
        <v>586</v>
      </c>
      <c r="B208" s="112" t="s">
        <v>587</v>
      </c>
      <c r="C208" s="113">
        <v>1857721</v>
      </c>
      <c r="D208" s="113">
        <v>443013.53</v>
      </c>
      <c r="E208" s="114">
        <v>23.847150890795767</v>
      </c>
    </row>
    <row r="209" spans="1:5" s="110" customFormat="1" outlineLevel="2" x14ac:dyDescent="0.25">
      <c r="A209" s="102" t="s">
        <v>403</v>
      </c>
      <c r="B209" s="103" t="s">
        <v>170</v>
      </c>
      <c r="C209" s="104">
        <v>300000</v>
      </c>
      <c r="D209" s="104">
        <v>0</v>
      </c>
      <c r="E209" s="105">
        <v>0</v>
      </c>
    </row>
    <row r="210" spans="1:5" s="110" customFormat="1" ht="47.25" outlineLevel="2" x14ac:dyDescent="0.25">
      <c r="A210" s="102" t="s">
        <v>404</v>
      </c>
      <c r="B210" s="103" t="s">
        <v>405</v>
      </c>
      <c r="C210" s="104">
        <v>419650</v>
      </c>
      <c r="D210" s="104">
        <v>104912.25</v>
      </c>
      <c r="E210" s="105">
        <v>24.99994042654593</v>
      </c>
    </row>
    <row r="211" spans="1:5" s="110" customFormat="1" ht="47.25" outlineLevel="2" x14ac:dyDescent="0.25">
      <c r="A211" s="102" t="s">
        <v>406</v>
      </c>
      <c r="B211" s="103" t="s">
        <v>167</v>
      </c>
      <c r="C211" s="104">
        <v>938971</v>
      </c>
      <c r="D211" s="104">
        <v>140951.28</v>
      </c>
      <c r="E211" s="105">
        <v>15.011249548708108</v>
      </c>
    </row>
    <row r="212" spans="1:5" s="110" customFormat="1" ht="47.25" outlineLevel="2" x14ac:dyDescent="0.25">
      <c r="A212" s="102" t="s">
        <v>588</v>
      </c>
      <c r="B212" s="103" t="s">
        <v>589</v>
      </c>
      <c r="C212" s="104">
        <v>199100</v>
      </c>
      <c r="D212" s="104">
        <v>197150</v>
      </c>
      <c r="E212" s="105">
        <v>99.020592667001509</v>
      </c>
    </row>
    <row r="213" spans="1:5" s="110" customFormat="1" ht="48" thickBot="1" x14ac:dyDescent="0.3">
      <c r="A213" s="82" t="s">
        <v>407</v>
      </c>
      <c r="B213" s="101" t="s">
        <v>408</v>
      </c>
      <c r="C213" s="83">
        <v>10800</v>
      </c>
      <c r="D213" s="83">
        <v>2550</v>
      </c>
      <c r="E213" s="84">
        <v>23.611111111111111</v>
      </c>
    </row>
    <row r="214" spans="1:5" s="110" customFormat="1" ht="31.5" outlineLevel="1" x14ac:dyDescent="0.25">
      <c r="A214" s="111" t="s">
        <v>590</v>
      </c>
      <c r="B214" s="112" t="s">
        <v>591</v>
      </c>
      <c r="C214" s="113">
        <v>10800</v>
      </c>
      <c r="D214" s="113">
        <v>2550</v>
      </c>
      <c r="E214" s="114">
        <v>23.611111111111111</v>
      </c>
    </row>
    <row r="215" spans="1:5" s="110" customFormat="1" outlineLevel="2" x14ac:dyDescent="0.25">
      <c r="A215" s="102" t="s">
        <v>409</v>
      </c>
      <c r="B215" s="103" t="s">
        <v>410</v>
      </c>
      <c r="C215" s="104">
        <v>10800</v>
      </c>
      <c r="D215" s="104">
        <v>2550</v>
      </c>
      <c r="E215" s="105">
        <v>23.611111111111111</v>
      </c>
    </row>
    <row r="216" spans="1:5" s="110" customFormat="1" ht="48" thickBot="1" x14ac:dyDescent="0.3">
      <c r="A216" s="82" t="s">
        <v>411</v>
      </c>
      <c r="B216" s="101" t="s">
        <v>412</v>
      </c>
      <c r="C216" s="83">
        <v>69300</v>
      </c>
      <c r="D216" s="83">
        <v>0</v>
      </c>
      <c r="E216" s="84">
        <v>0</v>
      </c>
    </row>
    <row r="217" spans="1:5" s="110" customFormat="1" ht="31.5" outlineLevel="1" x14ac:dyDescent="0.25">
      <c r="A217" s="111" t="s">
        <v>592</v>
      </c>
      <c r="B217" s="112" t="s">
        <v>593</v>
      </c>
      <c r="C217" s="113">
        <v>12000</v>
      </c>
      <c r="D217" s="113">
        <v>0</v>
      </c>
      <c r="E217" s="114">
        <v>0</v>
      </c>
    </row>
    <row r="218" spans="1:5" s="110" customFormat="1" ht="31.5" outlineLevel="2" x14ac:dyDescent="0.25">
      <c r="A218" s="102" t="s">
        <v>413</v>
      </c>
      <c r="B218" s="103" t="s">
        <v>175</v>
      </c>
      <c r="C218" s="104">
        <v>12000</v>
      </c>
      <c r="D218" s="104">
        <v>0</v>
      </c>
      <c r="E218" s="105">
        <v>0</v>
      </c>
    </row>
    <row r="219" spans="1:5" s="110" customFormat="1" outlineLevel="1" x14ac:dyDescent="0.25">
      <c r="A219" s="111" t="s">
        <v>594</v>
      </c>
      <c r="B219" s="112" t="s">
        <v>595</v>
      </c>
      <c r="C219" s="113">
        <v>57300</v>
      </c>
      <c r="D219" s="113">
        <v>0</v>
      </c>
      <c r="E219" s="114">
        <v>0</v>
      </c>
    </row>
    <row r="220" spans="1:5" s="110" customFormat="1" ht="78.75" outlineLevel="2" x14ac:dyDescent="0.25">
      <c r="A220" s="102" t="s">
        <v>414</v>
      </c>
      <c r="B220" s="103" t="s">
        <v>176</v>
      </c>
      <c r="C220" s="104">
        <v>57300</v>
      </c>
      <c r="D220" s="104">
        <v>0</v>
      </c>
      <c r="E220" s="105">
        <v>0</v>
      </c>
    </row>
    <row r="221" spans="1:5" s="110" customFormat="1" ht="48" thickBot="1" x14ac:dyDescent="0.3">
      <c r="A221" s="82" t="s">
        <v>415</v>
      </c>
      <c r="B221" s="101" t="s">
        <v>416</v>
      </c>
      <c r="C221" s="83">
        <v>5086837</v>
      </c>
      <c r="D221" s="83">
        <v>100000</v>
      </c>
      <c r="E221" s="84">
        <v>1.9658581550775069</v>
      </c>
    </row>
    <row r="222" spans="1:5" s="110" customFormat="1" ht="63" outlineLevel="1" x14ac:dyDescent="0.25">
      <c r="A222" s="111" t="s">
        <v>596</v>
      </c>
      <c r="B222" s="112" t="s">
        <v>580</v>
      </c>
      <c r="C222" s="113">
        <v>5086837</v>
      </c>
      <c r="D222" s="113">
        <v>100000</v>
      </c>
      <c r="E222" s="114">
        <v>1.9658581550775069</v>
      </c>
    </row>
    <row r="223" spans="1:5" s="110" customFormat="1" outlineLevel="2" x14ac:dyDescent="0.25">
      <c r="A223" s="102" t="s">
        <v>417</v>
      </c>
      <c r="B223" s="103" t="s">
        <v>418</v>
      </c>
      <c r="C223" s="104">
        <v>80000</v>
      </c>
      <c r="D223" s="104">
        <v>0</v>
      </c>
      <c r="E223" s="105">
        <v>0</v>
      </c>
    </row>
    <row r="224" spans="1:5" s="110" customFormat="1" outlineLevel="2" x14ac:dyDescent="0.25">
      <c r="A224" s="102" t="s">
        <v>419</v>
      </c>
      <c r="B224" s="103" t="s">
        <v>169</v>
      </c>
      <c r="C224" s="104">
        <v>200000</v>
      </c>
      <c r="D224" s="104">
        <v>100000</v>
      </c>
      <c r="E224" s="105">
        <v>50</v>
      </c>
    </row>
    <row r="225" spans="1:5" s="110" customFormat="1" ht="63" outlineLevel="2" x14ac:dyDescent="0.25">
      <c r="A225" s="102" t="s">
        <v>597</v>
      </c>
      <c r="B225" s="103" t="s">
        <v>598</v>
      </c>
      <c r="C225" s="104">
        <v>6500</v>
      </c>
      <c r="D225" s="104">
        <v>0</v>
      </c>
      <c r="E225" s="105">
        <v>0</v>
      </c>
    </row>
    <row r="226" spans="1:5" s="110" customFormat="1" ht="47.25" outlineLevel="2" x14ac:dyDescent="0.25">
      <c r="A226" s="102" t="s">
        <v>672</v>
      </c>
      <c r="B226" s="103" t="s">
        <v>673</v>
      </c>
      <c r="C226" s="104">
        <v>667000</v>
      </c>
      <c r="D226" s="104">
        <v>0</v>
      </c>
      <c r="E226" s="105">
        <v>0</v>
      </c>
    </row>
    <row r="227" spans="1:5" s="110" customFormat="1" ht="47.25" outlineLevel="2" x14ac:dyDescent="0.25">
      <c r="A227" s="102" t="s">
        <v>420</v>
      </c>
      <c r="B227" s="103" t="s">
        <v>182</v>
      </c>
      <c r="C227" s="104">
        <v>3333336</v>
      </c>
      <c r="D227" s="104">
        <v>0</v>
      </c>
      <c r="E227" s="105">
        <v>0</v>
      </c>
    </row>
    <row r="228" spans="1:5" s="110" customFormat="1" ht="47.25" outlineLevel="2" x14ac:dyDescent="0.25">
      <c r="A228" s="102" t="s">
        <v>674</v>
      </c>
      <c r="B228" s="103" t="s">
        <v>372</v>
      </c>
      <c r="C228" s="104">
        <v>133334</v>
      </c>
      <c r="D228" s="104">
        <v>0</v>
      </c>
      <c r="E228" s="105">
        <v>0</v>
      </c>
    </row>
    <row r="229" spans="1:5" s="110" customFormat="1" ht="47.25" outlineLevel="2" x14ac:dyDescent="0.25">
      <c r="A229" s="102" t="s">
        <v>421</v>
      </c>
      <c r="B229" s="103" t="s">
        <v>389</v>
      </c>
      <c r="C229" s="104">
        <v>666667</v>
      </c>
      <c r="D229" s="104">
        <v>0</v>
      </c>
      <c r="E229" s="105">
        <v>0</v>
      </c>
    </row>
    <row r="230" spans="1:5" s="110" customFormat="1" ht="48" thickBot="1" x14ac:dyDescent="0.3">
      <c r="A230" s="82" t="s">
        <v>422</v>
      </c>
      <c r="B230" s="101" t="s">
        <v>423</v>
      </c>
      <c r="C230" s="83">
        <v>1292875</v>
      </c>
      <c r="D230" s="83">
        <v>5852.5</v>
      </c>
      <c r="E230" s="84">
        <v>0.45267330561732572</v>
      </c>
    </row>
    <row r="231" spans="1:5" s="110" customFormat="1" outlineLevel="1" x14ac:dyDescent="0.25">
      <c r="A231" s="111" t="s">
        <v>599</v>
      </c>
      <c r="B231" s="112" t="s">
        <v>595</v>
      </c>
      <c r="C231" s="113">
        <v>1282075</v>
      </c>
      <c r="D231" s="113">
        <v>3152.5</v>
      </c>
      <c r="E231" s="114">
        <v>0.24589045102665599</v>
      </c>
    </row>
    <row r="232" spans="1:5" s="110" customFormat="1" ht="78.75" outlineLevel="2" x14ac:dyDescent="0.25">
      <c r="A232" s="102" t="s">
        <v>424</v>
      </c>
      <c r="B232" s="103" t="s">
        <v>176</v>
      </c>
      <c r="C232" s="104">
        <v>95176</v>
      </c>
      <c r="D232" s="104">
        <v>3152.5</v>
      </c>
      <c r="E232" s="105">
        <v>3.3122846095654368</v>
      </c>
    </row>
    <row r="233" spans="1:5" s="110" customFormat="1" ht="33.75" customHeight="1" outlineLevel="2" x14ac:dyDescent="0.25">
      <c r="A233" s="102" t="s">
        <v>675</v>
      </c>
      <c r="B233" s="103" t="s">
        <v>429</v>
      </c>
      <c r="C233" s="104">
        <v>1118082</v>
      </c>
      <c r="D233" s="104">
        <v>0</v>
      </c>
      <c r="E233" s="105">
        <v>0</v>
      </c>
    </row>
    <row r="234" spans="1:5" s="110" customFormat="1" ht="47.25" outlineLevel="2" x14ac:dyDescent="0.25">
      <c r="A234" s="102" t="s">
        <v>425</v>
      </c>
      <c r="B234" s="103" t="s">
        <v>174</v>
      </c>
      <c r="C234" s="104">
        <v>68817</v>
      </c>
      <c r="D234" s="104">
        <v>0</v>
      </c>
      <c r="E234" s="105">
        <v>0</v>
      </c>
    </row>
    <row r="235" spans="1:5" s="110" customFormat="1" ht="31.5" outlineLevel="1" x14ac:dyDescent="0.25">
      <c r="A235" s="111" t="s">
        <v>600</v>
      </c>
      <c r="B235" s="112" t="s">
        <v>593</v>
      </c>
      <c r="C235" s="113">
        <v>10800</v>
      </c>
      <c r="D235" s="113">
        <v>2700</v>
      </c>
      <c r="E235" s="114">
        <v>25</v>
      </c>
    </row>
    <row r="236" spans="1:5" s="110" customFormat="1" ht="31.5" outlineLevel="2" x14ac:dyDescent="0.25">
      <c r="A236" s="102" t="s">
        <v>426</v>
      </c>
      <c r="B236" s="103" t="s">
        <v>175</v>
      </c>
      <c r="C236" s="104">
        <v>10800</v>
      </c>
      <c r="D236" s="104">
        <v>2700</v>
      </c>
      <c r="E236" s="105">
        <v>25</v>
      </c>
    </row>
    <row r="237" spans="1:5" s="110" customFormat="1" ht="48" thickBot="1" x14ac:dyDescent="0.3">
      <c r="A237" s="82" t="s">
        <v>427</v>
      </c>
      <c r="B237" s="101" t="s">
        <v>428</v>
      </c>
      <c r="C237" s="83">
        <v>2256680</v>
      </c>
      <c r="D237" s="83">
        <v>174463.51</v>
      </c>
      <c r="E237" s="84">
        <v>7.7309813531382385</v>
      </c>
    </row>
    <row r="238" spans="1:5" s="110" customFormat="1" ht="63" outlineLevel="1" x14ac:dyDescent="0.25">
      <c r="A238" s="111" t="s">
        <v>601</v>
      </c>
      <c r="B238" s="112" t="s">
        <v>580</v>
      </c>
      <c r="C238" s="113">
        <v>870661</v>
      </c>
      <c r="D238" s="113">
        <v>131228.53</v>
      </c>
      <c r="E238" s="114">
        <v>15.072287606772326</v>
      </c>
    </row>
    <row r="239" spans="1:5" s="110" customFormat="1" outlineLevel="2" x14ac:dyDescent="0.25">
      <c r="A239" s="102" t="s">
        <v>274</v>
      </c>
      <c r="B239" s="103" t="s">
        <v>418</v>
      </c>
      <c r="C239" s="104">
        <v>120861</v>
      </c>
      <c r="D239" s="104">
        <v>51228.53</v>
      </c>
      <c r="E239" s="105">
        <v>42.38631982194422</v>
      </c>
    </row>
    <row r="240" spans="1:5" s="110" customFormat="1" ht="47.25" outlineLevel="2" x14ac:dyDescent="0.25">
      <c r="A240" s="102" t="s">
        <v>676</v>
      </c>
      <c r="B240" s="103" t="s">
        <v>673</v>
      </c>
      <c r="C240" s="104">
        <v>669800</v>
      </c>
      <c r="D240" s="104">
        <v>0</v>
      </c>
      <c r="E240" s="105">
        <v>0</v>
      </c>
    </row>
    <row r="241" spans="1:5" s="110" customFormat="1" outlineLevel="2" x14ac:dyDescent="0.25">
      <c r="A241" s="102" t="s">
        <v>430</v>
      </c>
      <c r="B241" s="103" t="s">
        <v>169</v>
      </c>
      <c r="C241" s="104">
        <v>80000</v>
      </c>
      <c r="D241" s="104">
        <v>80000</v>
      </c>
      <c r="E241" s="105">
        <v>100</v>
      </c>
    </row>
    <row r="242" spans="1:5" s="110" customFormat="1" ht="31.5" outlineLevel="1" x14ac:dyDescent="0.25">
      <c r="A242" s="111" t="s">
        <v>602</v>
      </c>
      <c r="B242" s="112" t="s">
        <v>561</v>
      </c>
      <c r="C242" s="113">
        <v>1386019</v>
      </c>
      <c r="D242" s="113">
        <v>43234.98</v>
      </c>
      <c r="E242" s="114">
        <v>3.1193641645605146</v>
      </c>
    </row>
    <row r="243" spans="1:5" s="110" customFormat="1" ht="47.25" outlineLevel="2" x14ac:dyDescent="0.25">
      <c r="A243" s="102" t="s">
        <v>431</v>
      </c>
      <c r="B243" s="103" t="s">
        <v>432</v>
      </c>
      <c r="C243" s="104">
        <v>23096</v>
      </c>
      <c r="D243" s="104">
        <v>0</v>
      </c>
      <c r="E243" s="105">
        <v>0</v>
      </c>
    </row>
    <row r="244" spans="1:5" s="110" customFormat="1" ht="63" outlineLevel="2" x14ac:dyDescent="0.25">
      <c r="A244" s="102" t="s">
        <v>433</v>
      </c>
      <c r="B244" s="103" t="s">
        <v>173</v>
      </c>
      <c r="C244" s="104">
        <v>138250</v>
      </c>
      <c r="D244" s="104">
        <v>43234.98</v>
      </c>
      <c r="E244" s="105">
        <v>31.273041591320073</v>
      </c>
    </row>
    <row r="245" spans="1:5" s="110" customFormat="1" ht="47.25" outlineLevel="2" x14ac:dyDescent="0.25">
      <c r="A245" s="102" t="s">
        <v>434</v>
      </c>
      <c r="B245" s="103" t="s">
        <v>389</v>
      </c>
      <c r="C245" s="104">
        <v>1224673</v>
      </c>
      <c r="D245" s="104">
        <v>0</v>
      </c>
      <c r="E245" s="105">
        <v>0</v>
      </c>
    </row>
    <row r="246" spans="1:5" s="110" customFormat="1" ht="48" thickBot="1" x14ac:dyDescent="0.3">
      <c r="A246" s="82" t="s">
        <v>435</v>
      </c>
      <c r="B246" s="101" t="s">
        <v>436</v>
      </c>
      <c r="C246" s="83">
        <v>4562701.42</v>
      </c>
      <c r="D246" s="83">
        <v>392500.15</v>
      </c>
      <c r="E246" s="84">
        <v>8.6023632464646358</v>
      </c>
    </row>
    <row r="247" spans="1:5" s="110" customFormat="1" ht="63" outlineLevel="1" x14ac:dyDescent="0.25">
      <c r="A247" s="111" t="s">
        <v>603</v>
      </c>
      <c r="B247" s="112" t="s">
        <v>604</v>
      </c>
      <c r="C247" s="113">
        <v>4562701.42</v>
      </c>
      <c r="D247" s="113">
        <v>392500.15</v>
      </c>
      <c r="E247" s="114">
        <v>8.6023632464646358</v>
      </c>
    </row>
    <row r="248" spans="1:5" s="110" customFormat="1" outlineLevel="2" x14ac:dyDescent="0.25">
      <c r="A248" s="102" t="s">
        <v>437</v>
      </c>
      <c r="B248" s="103" t="s">
        <v>168</v>
      </c>
      <c r="C248" s="104">
        <v>400197</v>
      </c>
      <c r="D248" s="104">
        <v>109881.86</v>
      </c>
      <c r="E248" s="105">
        <v>27.456942455840498</v>
      </c>
    </row>
    <row r="249" spans="1:5" s="110" customFormat="1" outlineLevel="2" x14ac:dyDescent="0.25">
      <c r="A249" s="102" t="s">
        <v>438</v>
      </c>
      <c r="B249" s="103" t="s">
        <v>169</v>
      </c>
      <c r="C249" s="104">
        <v>400000</v>
      </c>
      <c r="D249" s="104">
        <v>281900</v>
      </c>
      <c r="E249" s="105">
        <v>70.474999999999994</v>
      </c>
    </row>
    <row r="250" spans="1:5" s="110" customFormat="1" ht="47.25" outlineLevel="2" x14ac:dyDescent="0.25">
      <c r="A250" s="102" t="s">
        <v>677</v>
      </c>
      <c r="B250" s="103" t="s">
        <v>402</v>
      </c>
      <c r="C250" s="104">
        <v>1111112</v>
      </c>
      <c r="D250" s="104">
        <v>0</v>
      </c>
      <c r="E250" s="105">
        <v>0</v>
      </c>
    </row>
    <row r="251" spans="1:5" s="110" customFormat="1" outlineLevel="2" x14ac:dyDescent="0.25">
      <c r="A251" s="102" t="s">
        <v>439</v>
      </c>
      <c r="B251" s="103" t="s">
        <v>440</v>
      </c>
      <c r="C251" s="104">
        <v>4500</v>
      </c>
      <c r="D251" s="104">
        <v>718.29</v>
      </c>
      <c r="E251" s="105">
        <v>15.962</v>
      </c>
    </row>
    <row r="252" spans="1:5" s="110" customFormat="1" ht="63" outlineLevel="2" x14ac:dyDescent="0.25">
      <c r="A252" s="102" t="s">
        <v>678</v>
      </c>
      <c r="B252" s="103" t="s">
        <v>679</v>
      </c>
      <c r="C252" s="104">
        <v>666667</v>
      </c>
      <c r="D252" s="104">
        <v>0</v>
      </c>
      <c r="E252" s="105">
        <v>0</v>
      </c>
    </row>
    <row r="253" spans="1:5" s="110" customFormat="1" ht="126" outlineLevel="2" x14ac:dyDescent="0.25">
      <c r="A253" s="102" t="s">
        <v>680</v>
      </c>
      <c r="B253" s="103" t="s">
        <v>193</v>
      </c>
      <c r="C253" s="104">
        <v>1980225.42</v>
      </c>
      <c r="D253" s="104">
        <v>0</v>
      </c>
      <c r="E253" s="105">
        <v>0</v>
      </c>
    </row>
    <row r="254" spans="1:5" s="110" customFormat="1" ht="48" thickBot="1" x14ac:dyDescent="0.3">
      <c r="A254" s="82" t="s">
        <v>441</v>
      </c>
      <c r="B254" s="101" t="s">
        <v>442</v>
      </c>
      <c r="C254" s="83">
        <v>12000</v>
      </c>
      <c r="D254" s="83">
        <v>0</v>
      </c>
      <c r="E254" s="84">
        <v>0</v>
      </c>
    </row>
    <row r="255" spans="1:5" s="110" customFormat="1" ht="31.5" outlineLevel="1" x14ac:dyDescent="0.25">
      <c r="A255" s="111" t="s">
        <v>605</v>
      </c>
      <c r="B255" s="112" t="s">
        <v>593</v>
      </c>
      <c r="C255" s="113">
        <v>12000</v>
      </c>
      <c r="D255" s="113">
        <v>0</v>
      </c>
      <c r="E255" s="114">
        <v>0</v>
      </c>
    </row>
    <row r="256" spans="1:5" s="110" customFormat="1" ht="31.5" outlineLevel="2" x14ac:dyDescent="0.25">
      <c r="A256" s="102" t="s">
        <v>443</v>
      </c>
      <c r="B256" s="103" t="s">
        <v>175</v>
      </c>
      <c r="C256" s="104">
        <v>12000</v>
      </c>
      <c r="D256" s="104">
        <v>0</v>
      </c>
      <c r="E256" s="105">
        <v>0</v>
      </c>
    </row>
    <row r="257" spans="1:5" s="110" customFormat="1" ht="48" thickBot="1" x14ac:dyDescent="0.3">
      <c r="A257" s="82" t="s">
        <v>444</v>
      </c>
      <c r="B257" s="101" t="s">
        <v>445</v>
      </c>
      <c r="C257" s="83">
        <v>17800</v>
      </c>
      <c r="D257" s="83">
        <v>3900</v>
      </c>
      <c r="E257" s="84">
        <v>21.910112359550563</v>
      </c>
    </row>
    <row r="258" spans="1:5" s="110" customFormat="1" ht="31.5" outlineLevel="1" x14ac:dyDescent="0.25">
      <c r="A258" s="111" t="s">
        <v>606</v>
      </c>
      <c r="B258" s="112" t="s">
        <v>593</v>
      </c>
      <c r="C258" s="113">
        <v>17800</v>
      </c>
      <c r="D258" s="113">
        <v>3900</v>
      </c>
      <c r="E258" s="114">
        <v>21.910112359550563</v>
      </c>
    </row>
    <row r="259" spans="1:5" s="110" customFormat="1" outlineLevel="2" x14ac:dyDescent="0.25">
      <c r="A259" s="102" t="s">
        <v>446</v>
      </c>
      <c r="B259" s="103" t="s">
        <v>165</v>
      </c>
      <c r="C259" s="104">
        <v>17800</v>
      </c>
      <c r="D259" s="104">
        <v>3900</v>
      </c>
      <c r="E259" s="105">
        <v>21.910112359550563</v>
      </c>
    </row>
    <row r="260" spans="1:5" s="110" customFormat="1" ht="48" thickBot="1" x14ac:dyDescent="0.3">
      <c r="A260" s="82" t="s">
        <v>447</v>
      </c>
      <c r="B260" s="101" t="s">
        <v>448</v>
      </c>
      <c r="C260" s="83">
        <v>1125667</v>
      </c>
      <c r="D260" s="83">
        <v>442996.65</v>
      </c>
      <c r="E260" s="84">
        <v>39.354147363296605</v>
      </c>
    </row>
    <row r="261" spans="1:5" s="110" customFormat="1" ht="63" outlineLevel="1" x14ac:dyDescent="0.25">
      <c r="A261" s="111" t="s">
        <v>607</v>
      </c>
      <c r="B261" s="112" t="s">
        <v>580</v>
      </c>
      <c r="C261" s="113">
        <v>825667</v>
      </c>
      <c r="D261" s="113">
        <v>442996.65</v>
      </c>
      <c r="E261" s="114">
        <v>53.653185848532154</v>
      </c>
    </row>
    <row r="262" spans="1:5" s="110" customFormat="1" outlineLevel="2" x14ac:dyDescent="0.25">
      <c r="A262" s="102" t="s">
        <v>449</v>
      </c>
      <c r="B262" s="103" t="s">
        <v>168</v>
      </c>
      <c r="C262" s="104">
        <v>459000</v>
      </c>
      <c r="D262" s="104">
        <v>292996.65000000002</v>
      </c>
      <c r="E262" s="105">
        <v>63.833692810457514</v>
      </c>
    </row>
    <row r="263" spans="1:5" s="110" customFormat="1" outlineLevel="2" x14ac:dyDescent="0.25">
      <c r="A263" s="102" t="s">
        <v>450</v>
      </c>
      <c r="B263" s="103" t="s">
        <v>169</v>
      </c>
      <c r="C263" s="104">
        <v>300000</v>
      </c>
      <c r="D263" s="104">
        <v>150000</v>
      </c>
      <c r="E263" s="105">
        <v>50</v>
      </c>
    </row>
    <row r="264" spans="1:5" s="110" customFormat="1" ht="47.25" outlineLevel="2" x14ac:dyDescent="0.25">
      <c r="A264" s="102" t="s">
        <v>681</v>
      </c>
      <c r="B264" s="103" t="s">
        <v>174</v>
      </c>
      <c r="C264" s="104">
        <v>66667</v>
      </c>
      <c r="D264" s="104">
        <v>0</v>
      </c>
      <c r="E264" s="105">
        <v>0</v>
      </c>
    </row>
    <row r="265" spans="1:5" s="110" customFormat="1" ht="47.25" outlineLevel="1" x14ac:dyDescent="0.25">
      <c r="A265" s="111" t="s">
        <v>608</v>
      </c>
      <c r="B265" s="112" t="s">
        <v>582</v>
      </c>
      <c r="C265" s="113">
        <v>300000</v>
      </c>
      <c r="D265" s="113">
        <v>0</v>
      </c>
      <c r="E265" s="114">
        <v>0</v>
      </c>
    </row>
    <row r="266" spans="1:5" s="110" customFormat="1" outlineLevel="2" x14ac:dyDescent="0.25">
      <c r="A266" s="102" t="s">
        <v>451</v>
      </c>
      <c r="B266" s="103" t="s">
        <v>170</v>
      </c>
      <c r="C266" s="104">
        <v>300000</v>
      </c>
      <c r="D266" s="104">
        <v>0</v>
      </c>
      <c r="E266" s="105">
        <v>0</v>
      </c>
    </row>
    <row r="267" spans="1:5" s="110" customFormat="1" ht="48" thickBot="1" x14ac:dyDescent="0.3">
      <c r="A267" s="82" t="s">
        <v>682</v>
      </c>
      <c r="B267" s="101" t="s">
        <v>683</v>
      </c>
      <c r="C267" s="83">
        <v>667000</v>
      </c>
      <c r="D267" s="83">
        <v>0</v>
      </c>
      <c r="E267" s="84">
        <v>0</v>
      </c>
    </row>
    <row r="268" spans="1:5" s="110" customFormat="1" ht="31.5" outlineLevel="1" x14ac:dyDescent="0.25">
      <c r="A268" s="111" t="s">
        <v>684</v>
      </c>
      <c r="B268" s="112" t="s">
        <v>531</v>
      </c>
      <c r="C268" s="113">
        <v>667000</v>
      </c>
      <c r="D268" s="113">
        <v>0</v>
      </c>
      <c r="E268" s="114">
        <v>0</v>
      </c>
    </row>
    <row r="269" spans="1:5" s="110" customFormat="1" ht="47.25" outlineLevel="2" x14ac:dyDescent="0.25">
      <c r="A269" s="102" t="s">
        <v>685</v>
      </c>
      <c r="B269" s="103" t="s">
        <v>686</v>
      </c>
      <c r="C269" s="104">
        <v>667000</v>
      </c>
      <c r="D269" s="104">
        <v>0</v>
      </c>
      <c r="E269" s="105">
        <v>0</v>
      </c>
    </row>
    <row r="270" spans="1:5" s="110" customFormat="1" ht="48" thickBot="1" x14ac:dyDescent="0.3">
      <c r="A270" s="82" t="s">
        <v>452</v>
      </c>
      <c r="B270" s="101" t="s">
        <v>453</v>
      </c>
      <c r="C270" s="83">
        <v>149002</v>
      </c>
      <c r="D270" s="83">
        <v>20336</v>
      </c>
      <c r="E270" s="84">
        <v>13.648138951155017</v>
      </c>
    </row>
    <row r="271" spans="1:5" s="110" customFormat="1" ht="31.5" outlineLevel="1" x14ac:dyDescent="0.25">
      <c r="A271" s="111" t="s">
        <v>609</v>
      </c>
      <c r="B271" s="112" t="s">
        <v>593</v>
      </c>
      <c r="C271" s="113">
        <v>18600</v>
      </c>
      <c r="D271" s="113">
        <v>0</v>
      </c>
      <c r="E271" s="114">
        <v>0</v>
      </c>
    </row>
    <row r="272" spans="1:5" s="110" customFormat="1" outlineLevel="2" x14ac:dyDescent="0.25">
      <c r="A272" s="102" t="s">
        <v>454</v>
      </c>
      <c r="B272" s="103" t="s">
        <v>165</v>
      </c>
      <c r="C272" s="104">
        <v>18600</v>
      </c>
      <c r="D272" s="104">
        <v>0</v>
      </c>
      <c r="E272" s="105">
        <v>0</v>
      </c>
    </row>
    <row r="273" spans="1:5" s="110" customFormat="1" outlineLevel="1" x14ac:dyDescent="0.25">
      <c r="A273" s="111" t="s">
        <v>610</v>
      </c>
      <c r="B273" s="112" t="s">
        <v>595</v>
      </c>
      <c r="C273" s="113">
        <v>130402</v>
      </c>
      <c r="D273" s="113">
        <v>20336</v>
      </c>
      <c r="E273" s="114">
        <v>15.594852839680373</v>
      </c>
    </row>
    <row r="274" spans="1:5" s="110" customFormat="1" ht="78.75" outlineLevel="2" x14ac:dyDescent="0.25">
      <c r="A274" s="102" t="s">
        <v>455</v>
      </c>
      <c r="B274" s="103" t="s">
        <v>176</v>
      </c>
      <c r="C274" s="104">
        <v>130402</v>
      </c>
      <c r="D274" s="104">
        <v>20336</v>
      </c>
      <c r="E274" s="105">
        <v>15.594852839680373</v>
      </c>
    </row>
    <row r="275" spans="1:5" s="110" customFormat="1" ht="48" thickBot="1" x14ac:dyDescent="0.3">
      <c r="A275" s="82" t="s">
        <v>456</v>
      </c>
      <c r="B275" s="101" t="s">
        <v>457</v>
      </c>
      <c r="C275" s="83">
        <v>992267</v>
      </c>
      <c r="D275" s="83">
        <v>104826.79</v>
      </c>
      <c r="E275" s="84">
        <v>10.564373298718994</v>
      </c>
    </row>
    <row r="276" spans="1:5" s="110" customFormat="1" ht="63" outlineLevel="1" x14ac:dyDescent="0.25">
      <c r="A276" s="111" t="s">
        <v>611</v>
      </c>
      <c r="B276" s="112" t="s">
        <v>580</v>
      </c>
      <c r="C276" s="113">
        <v>992267</v>
      </c>
      <c r="D276" s="113">
        <v>104826.79</v>
      </c>
      <c r="E276" s="114">
        <v>10.564373298718994</v>
      </c>
    </row>
    <row r="277" spans="1:5" s="110" customFormat="1" outlineLevel="2" x14ac:dyDescent="0.25">
      <c r="A277" s="102" t="s">
        <v>458</v>
      </c>
      <c r="B277" s="103" t="s">
        <v>200</v>
      </c>
      <c r="C277" s="104">
        <v>195000</v>
      </c>
      <c r="D277" s="104">
        <v>39958.01</v>
      </c>
      <c r="E277" s="105">
        <v>20.49128717948718</v>
      </c>
    </row>
    <row r="278" spans="1:5" s="110" customFormat="1" outlineLevel="2" x14ac:dyDescent="0.25">
      <c r="A278" s="102" t="s">
        <v>459</v>
      </c>
      <c r="B278" s="103" t="s">
        <v>169</v>
      </c>
      <c r="C278" s="104">
        <v>130600</v>
      </c>
      <c r="D278" s="104">
        <v>64868.78</v>
      </c>
      <c r="E278" s="105">
        <v>49.669816232771822</v>
      </c>
    </row>
    <row r="279" spans="1:5" s="110" customFormat="1" ht="47.25" outlineLevel="2" x14ac:dyDescent="0.25">
      <c r="A279" s="102" t="s">
        <v>687</v>
      </c>
      <c r="B279" s="103" t="s">
        <v>389</v>
      </c>
      <c r="C279" s="104">
        <v>666667</v>
      </c>
      <c r="D279" s="104">
        <v>0</v>
      </c>
      <c r="E279" s="105">
        <v>0</v>
      </c>
    </row>
    <row r="280" spans="1:5" s="110" customFormat="1" ht="48" thickBot="1" x14ac:dyDescent="0.3">
      <c r="A280" s="82" t="s">
        <v>460</v>
      </c>
      <c r="B280" s="101" t="s">
        <v>461</v>
      </c>
      <c r="C280" s="83">
        <v>5927416</v>
      </c>
      <c r="D280" s="83">
        <v>553855.75</v>
      </c>
      <c r="E280" s="84">
        <v>9.3439662409387161</v>
      </c>
    </row>
    <row r="281" spans="1:5" s="110" customFormat="1" ht="47.25" outlineLevel="1" x14ac:dyDescent="0.25">
      <c r="A281" s="111" t="s">
        <v>612</v>
      </c>
      <c r="B281" s="112" t="s">
        <v>582</v>
      </c>
      <c r="C281" s="113">
        <v>3174433</v>
      </c>
      <c r="D281" s="113">
        <v>381798.33</v>
      </c>
      <c r="E281" s="114">
        <v>12.027292117993985</v>
      </c>
    </row>
    <row r="282" spans="1:5" s="110" customFormat="1" ht="47.25" outlineLevel="2" x14ac:dyDescent="0.25">
      <c r="A282" s="102" t="s">
        <v>462</v>
      </c>
      <c r="B282" s="103" t="s">
        <v>166</v>
      </c>
      <c r="C282" s="104">
        <v>1527193</v>
      </c>
      <c r="D282" s="104">
        <v>381798.33</v>
      </c>
      <c r="E282" s="105">
        <v>25.000005238368693</v>
      </c>
    </row>
    <row r="283" spans="1:5" s="110" customFormat="1" ht="47.25" outlineLevel="2" x14ac:dyDescent="0.25">
      <c r="A283" s="102" t="s">
        <v>463</v>
      </c>
      <c r="B283" s="103" t="s">
        <v>167</v>
      </c>
      <c r="C283" s="104">
        <v>1580573</v>
      </c>
      <c r="D283" s="104">
        <v>0</v>
      </c>
      <c r="E283" s="105">
        <v>0</v>
      </c>
    </row>
    <row r="284" spans="1:5" s="110" customFormat="1" ht="47.25" outlineLevel="2" x14ac:dyDescent="0.25">
      <c r="A284" s="102" t="s">
        <v>464</v>
      </c>
      <c r="B284" s="103" t="s">
        <v>465</v>
      </c>
      <c r="C284" s="104">
        <v>66667</v>
      </c>
      <c r="D284" s="104">
        <v>0</v>
      </c>
      <c r="E284" s="105">
        <v>0</v>
      </c>
    </row>
    <row r="285" spans="1:5" s="110" customFormat="1" ht="63" outlineLevel="1" x14ac:dyDescent="0.25">
      <c r="A285" s="111" t="s">
        <v>613</v>
      </c>
      <c r="B285" s="112" t="s">
        <v>580</v>
      </c>
      <c r="C285" s="113">
        <v>2752983</v>
      </c>
      <c r="D285" s="113">
        <v>172057.42</v>
      </c>
      <c r="E285" s="114">
        <v>6.249854067387993</v>
      </c>
    </row>
    <row r="286" spans="1:5" s="110" customFormat="1" ht="47.25" outlineLevel="2" x14ac:dyDescent="0.25">
      <c r="A286" s="102" t="s">
        <v>688</v>
      </c>
      <c r="B286" s="103" t="s">
        <v>402</v>
      </c>
      <c r="C286" s="104">
        <v>1111112</v>
      </c>
      <c r="D286" s="104">
        <v>0</v>
      </c>
      <c r="E286" s="105">
        <v>0</v>
      </c>
    </row>
    <row r="287" spans="1:5" s="110" customFormat="1" outlineLevel="2" x14ac:dyDescent="0.25">
      <c r="A287" s="102" t="s">
        <v>466</v>
      </c>
      <c r="B287" s="103" t="s">
        <v>168</v>
      </c>
      <c r="C287" s="104">
        <v>330759</v>
      </c>
      <c r="D287" s="104">
        <v>80630.23</v>
      </c>
      <c r="E287" s="105">
        <v>24.377335159436328</v>
      </c>
    </row>
    <row r="288" spans="1:5" s="110" customFormat="1" outlineLevel="2" x14ac:dyDescent="0.25">
      <c r="A288" s="102" t="s">
        <v>467</v>
      </c>
      <c r="B288" s="103" t="s">
        <v>169</v>
      </c>
      <c r="C288" s="104">
        <v>200000</v>
      </c>
      <c r="D288" s="104">
        <v>91427.19</v>
      </c>
      <c r="E288" s="105">
        <v>45.713594999999998</v>
      </c>
    </row>
    <row r="289" spans="1:5" s="110" customFormat="1" ht="47.25" outlineLevel="2" x14ac:dyDescent="0.25">
      <c r="A289" s="102" t="s">
        <v>689</v>
      </c>
      <c r="B289" s="103" t="s">
        <v>402</v>
      </c>
      <c r="C289" s="104">
        <v>1111112</v>
      </c>
      <c r="D289" s="104">
        <v>0</v>
      </c>
      <c r="E289" s="105">
        <v>0</v>
      </c>
    </row>
    <row r="290" spans="1:5" s="110" customFormat="1" ht="63.75" thickBot="1" x14ac:dyDescent="0.3">
      <c r="A290" s="82" t="s">
        <v>468</v>
      </c>
      <c r="B290" s="101" t="s">
        <v>469</v>
      </c>
      <c r="C290" s="83">
        <v>112000</v>
      </c>
      <c r="D290" s="83">
        <v>43000</v>
      </c>
      <c r="E290" s="84">
        <v>38.392857142857146</v>
      </c>
    </row>
    <row r="291" spans="1:5" s="110" customFormat="1" ht="47.25" outlineLevel="1" x14ac:dyDescent="0.25">
      <c r="A291" s="111" t="s">
        <v>614</v>
      </c>
      <c r="B291" s="112" t="s">
        <v>569</v>
      </c>
      <c r="C291" s="113">
        <v>100000</v>
      </c>
      <c r="D291" s="113">
        <v>40000</v>
      </c>
      <c r="E291" s="114">
        <v>40</v>
      </c>
    </row>
    <row r="292" spans="1:5" s="110" customFormat="1" outlineLevel="2" x14ac:dyDescent="0.25">
      <c r="A292" s="102" t="s">
        <v>470</v>
      </c>
      <c r="B292" s="103" t="s">
        <v>471</v>
      </c>
      <c r="C292" s="104">
        <v>100000</v>
      </c>
      <c r="D292" s="104">
        <v>40000</v>
      </c>
      <c r="E292" s="105">
        <v>40</v>
      </c>
    </row>
    <row r="293" spans="1:5" s="110" customFormat="1" ht="31.5" outlineLevel="1" x14ac:dyDescent="0.25">
      <c r="A293" s="111" t="s">
        <v>615</v>
      </c>
      <c r="B293" s="112" t="s">
        <v>593</v>
      </c>
      <c r="C293" s="113">
        <v>12000</v>
      </c>
      <c r="D293" s="113">
        <v>3000</v>
      </c>
      <c r="E293" s="114">
        <v>25</v>
      </c>
    </row>
    <row r="294" spans="1:5" s="110" customFormat="1" outlineLevel="2" x14ac:dyDescent="0.25">
      <c r="A294" s="102" t="s">
        <v>472</v>
      </c>
      <c r="B294" s="103" t="s">
        <v>165</v>
      </c>
      <c r="C294" s="104">
        <v>12000</v>
      </c>
      <c r="D294" s="104">
        <v>3000</v>
      </c>
      <c r="E294" s="105">
        <v>25</v>
      </c>
    </row>
    <row r="295" spans="1:5" s="110" customFormat="1" ht="48" thickBot="1" x14ac:dyDescent="0.3">
      <c r="A295" s="82" t="s">
        <v>473</v>
      </c>
      <c r="B295" s="101" t="s">
        <v>474</v>
      </c>
      <c r="C295" s="83">
        <v>258135</v>
      </c>
      <c r="D295" s="83">
        <v>0</v>
      </c>
      <c r="E295" s="84">
        <v>0</v>
      </c>
    </row>
    <row r="296" spans="1:5" s="110" customFormat="1" ht="31.5" outlineLevel="1" x14ac:dyDescent="0.25">
      <c r="A296" s="111" t="s">
        <v>616</v>
      </c>
      <c r="B296" s="112" t="s">
        <v>617</v>
      </c>
      <c r="C296" s="113">
        <v>258135</v>
      </c>
      <c r="D296" s="113">
        <v>0</v>
      </c>
      <c r="E296" s="114">
        <v>0</v>
      </c>
    </row>
    <row r="297" spans="1:5" s="110" customFormat="1" ht="31.5" outlineLevel="2" x14ac:dyDescent="0.25">
      <c r="A297" s="102" t="s">
        <v>475</v>
      </c>
      <c r="B297" s="103" t="s">
        <v>198</v>
      </c>
      <c r="C297" s="104">
        <v>258135</v>
      </c>
      <c r="D297" s="104">
        <v>0</v>
      </c>
      <c r="E297" s="105">
        <v>0</v>
      </c>
    </row>
    <row r="298" spans="1:5" s="110" customFormat="1" ht="16.5" thickBot="1" x14ac:dyDescent="0.3">
      <c r="A298" s="82" t="s">
        <v>476</v>
      </c>
      <c r="B298" s="101" t="s">
        <v>477</v>
      </c>
      <c r="C298" s="83">
        <v>79659645.670000002</v>
      </c>
      <c r="D298" s="83">
        <v>11981787.880000001</v>
      </c>
      <c r="E298" s="84">
        <v>15.041226682875353</v>
      </c>
    </row>
    <row r="299" spans="1:5" s="110" customFormat="1" outlineLevel="1" x14ac:dyDescent="0.25">
      <c r="A299" s="111" t="s">
        <v>618</v>
      </c>
      <c r="B299" s="112" t="s">
        <v>619</v>
      </c>
      <c r="C299" s="113">
        <v>79659645.670000002</v>
      </c>
      <c r="D299" s="113">
        <v>11981787.880000001</v>
      </c>
      <c r="E299" s="114">
        <v>15.041226682875353</v>
      </c>
    </row>
    <row r="300" spans="1:5" s="110" customFormat="1" ht="31.5" outlineLevel="2" x14ac:dyDescent="0.25">
      <c r="A300" s="102" t="s">
        <v>201</v>
      </c>
      <c r="B300" s="103" t="s">
        <v>202</v>
      </c>
      <c r="C300" s="104">
        <v>8918491.4800000004</v>
      </c>
      <c r="D300" s="104">
        <v>1646224.84</v>
      </c>
      <c r="E300" s="105">
        <v>18.458557074273283</v>
      </c>
    </row>
    <row r="301" spans="1:5" s="110" customFormat="1" ht="47.25" outlineLevel="2" x14ac:dyDescent="0.25">
      <c r="A301" s="102" t="s">
        <v>203</v>
      </c>
      <c r="B301" s="103" t="s">
        <v>204</v>
      </c>
      <c r="C301" s="104">
        <v>1899899</v>
      </c>
      <c r="D301" s="104">
        <v>413471.98</v>
      </c>
      <c r="E301" s="105">
        <v>21.762840024653944</v>
      </c>
    </row>
    <row r="302" spans="1:5" s="110" customFormat="1" outlineLevel="2" x14ac:dyDescent="0.25">
      <c r="A302" s="102" t="s">
        <v>205</v>
      </c>
      <c r="B302" s="103" t="s">
        <v>206</v>
      </c>
      <c r="C302" s="104">
        <v>1373804</v>
      </c>
      <c r="D302" s="104">
        <v>312147.89</v>
      </c>
      <c r="E302" s="105">
        <v>22.721428238671599</v>
      </c>
    </row>
    <row r="303" spans="1:5" s="110" customFormat="1" ht="47.25" outlineLevel="2" x14ac:dyDescent="0.25">
      <c r="A303" s="102" t="s">
        <v>207</v>
      </c>
      <c r="B303" s="103" t="s">
        <v>208</v>
      </c>
      <c r="C303" s="104">
        <v>1536430</v>
      </c>
      <c r="D303" s="104">
        <v>171829.51</v>
      </c>
      <c r="E303" s="105">
        <v>11.183686207637185</v>
      </c>
    </row>
    <row r="304" spans="1:5" s="110" customFormat="1" ht="47.25" outlineLevel="2" x14ac:dyDescent="0.25">
      <c r="A304" s="102" t="s">
        <v>209</v>
      </c>
      <c r="B304" s="103" t="s">
        <v>210</v>
      </c>
      <c r="C304" s="104">
        <v>400777</v>
      </c>
      <c r="D304" s="104">
        <v>195552</v>
      </c>
      <c r="E304" s="105">
        <v>48.793219171758857</v>
      </c>
    </row>
    <row r="305" spans="1:5" s="110" customFormat="1" ht="47.25" outlineLevel="2" x14ac:dyDescent="0.25">
      <c r="A305" s="102" t="s">
        <v>211</v>
      </c>
      <c r="B305" s="103" t="s">
        <v>212</v>
      </c>
      <c r="C305" s="104">
        <v>52855</v>
      </c>
      <c r="D305" s="104">
        <v>3829.25</v>
      </c>
      <c r="E305" s="105">
        <v>7.2448207359757832</v>
      </c>
    </row>
    <row r="306" spans="1:5" s="110" customFormat="1" ht="47.25" outlineLevel="2" x14ac:dyDescent="0.25">
      <c r="A306" s="102" t="s">
        <v>213</v>
      </c>
      <c r="B306" s="103" t="s">
        <v>163</v>
      </c>
      <c r="C306" s="104">
        <v>18458</v>
      </c>
      <c r="D306" s="104">
        <v>0</v>
      </c>
      <c r="E306" s="105">
        <v>0</v>
      </c>
    </row>
    <row r="307" spans="1:5" s="110" customFormat="1" ht="31.5" outlineLevel="2" x14ac:dyDescent="0.25">
      <c r="A307" s="102" t="s">
        <v>215</v>
      </c>
      <c r="B307" s="103" t="s">
        <v>216</v>
      </c>
      <c r="C307" s="104">
        <v>2610038</v>
      </c>
      <c r="D307" s="104">
        <v>316584.78000000003</v>
      </c>
      <c r="E307" s="105">
        <v>12.129508459263812</v>
      </c>
    </row>
    <row r="308" spans="1:5" s="110" customFormat="1" ht="94.5" outlineLevel="2" x14ac:dyDescent="0.25">
      <c r="A308" s="102" t="s">
        <v>217</v>
      </c>
      <c r="B308" s="103" t="s">
        <v>478</v>
      </c>
      <c r="C308" s="104">
        <v>15600</v>
      </c>
      <c r="D308" s="104">
        <v>0</v>
      </c>
      <c r="E308" s="105">
        <v>0</v>
      </c>
    </row>
    <row r="309" spans="1:5" s="110" customFormat="1" ht="94.5" outlineLevel="2" x14ac:dyDescent="0.25">
      <c r="A309" s="102" t="s">
        <v>218</v>
      </c>
      <c r="B309" s="103" t="s">
        <v>630</v>
      </c>
      <c r="C309" s="104">
        <v>2798400</v>
      </c>
      <c r="D309" s="104">
        <v>347555.25</v>
      </c>
      <c r="E309" s="105">
        <v>12.419784519725557</v>
      </c>
    </row>
    <row r="310" spans="1:5" s="110" customFormat="1" ht="94.5" outlineLevel="2" x14ac:dyDescent="0.25">
      <c r="A310" s="102" t="s">
        <v>219</v>
      </c>
      <c r="B310" s="103" t="s">
        <v>479</v>
      </c>
      <c r="C310" s="104">
        <v>195937</v>
      </c>
      <c r="D310" s="104">
        <v>0</v>
      </c>
      <c r="E310" s="105">
        <v>0</v>
      </c>
    </row>
    <row r="311" spans="1:5" s="110" customFormat="1" ht="94.5" outlineLevel="2" x14ac:dyDescent="0.25">
      <c r="A311" s="102" t="s">
        <v>220</v>
      </c>
      <c r="B311" s="103" t="s">
        <v>480</v>
      </c>
      <c r="C311" s="104">
        <v>47000</v>
      </c>
      <c r="D311" s="104">
        <v>0</v>
      </c>
      <c r="E311" s="105">
        <v>0</v>
      </c>
    </row>
    <row r="312" spans="1:5" s="110" customFormat="1" ht="94.5" outlineLevel="2" x14ac:dyDescent="0.25">
      <c r="A312" s="102" t="s">
        <v>221</v>
      </c>
      <c r="B312" s="103" t="s">
        <v>631</v>
      </c>
      <c r="C312" s="104">
        <v>199357</v>
      </c>
      <c r="D312" s="104">
        <v>3815.57</v>
      </c>
      <c r="E312" s="105">
        <v>1.9139383116720257</v>
      </c>
    </row>
    <row r="313" spans="1:5" s="110" customFormat="1" ht="94.5" outlineLevel="2" x14ac:dyDescent="0.25">
      <c r="A313" s="102" t="s">
        <v>690</v>
      </c>
      <c r="B313" s="103" t="s">
        <v>691</v>
      </c>
      <c r="C313" s="104">
        <v>33300</v>
      </c>
      <c r="D313" s="104">
        <v>0</v>
      </c>
      <c r="E313" s="105">
        <v>0</v>
      </c>
    </row>
    <row r="314" spans="1:5" s="110" customFormat="1" ht="94.5" outlineLevel="2" x14ac:dyDescent="0.25">
      <c r="A314" s="102" t="s">
        <v>692</v>
      </c>
      <c r="B314" s="103" t="s">
        <v>693</v>
      </c>
      <c r="C314" s="104">
        <v>6700</v>
      </c>
      <c r="D314" s="104">
        <v>0</v>
      </c>
      <c r="E314" s="105">
        <v>0</v>
      </c>
    </row>
    <row r="315" spans="1:5" s="110" customFormat="1" ht="94.5" outlineLevel="2" x14ac:dyDescent="0.25">
      <c r="A315" s="102" t="s">
        <v>222</v>
      </c>
      <c r="B315" s="103" t="s">
        <v>223</v>
      </c>
      <c r="C315" s="104">
        <v>28720254</v>
      </c>
      <c r="D315" s="104">
        <v>4449209.93</v>
      </c>
      <c r="E315" s="105">
        <v>15.491541021886505</v>
      </c>
    </row>
    <row r="316" spans="1:5" s="110" customFormat="1" ht="47.25" outlineLevel="2" x14ac:dyDescent="0.25">
      <c r="A316" s="102" t="s">
        <v>224</v>
      </c>
      <c r="B316" s="103" t="s">
        <v>225</v>
      </c>
      <c r="C316" s="104">
        <v>153000</v>
      </c>
      <c r="D316" s="104">
        <v>0</v>
      </c>
      <c r="E316" s="105">
        <v>0</v>
      </c>
    </row>
    <row r="317" spans="1:5" s="110" customFormat="1" outlineLevel="2" x14ac:dyDescent="0.25">
      <c r="A317" s="102" t="s">
        <v>226</v>
      </c>
      <c r="B317" s="103" t="s">
        <v>227</v>
      </c>
      <c r="C317" s="104">
        <v>30679345.190000001</v>
      </c>
      <c r="D317" s="104">
        <v>4121566.88</v>
      </c>
      <c r="E317" s="105">
        <v>13.434337840246453</v>
      </c>
    </row>
    <row r="318" spans="1:5" s="110" customFormat="1" ht="16.5" thickBot="1" x14ac:dyDescent="0.3">
      <c r="A318" s="85"/>
      <c r="B318" s="86"/>
      <c r="C318" s="86"/>
      <c r="D318" s="86"/>
      <c r="E318" s="87"/>
    </row>
    <row r="319" spans="1:5" s="110" customFormat="1" ht="16.5" thickBot="1" x14ac:dyDescent="0.3">
      <c r="A319" s="88" t="s">
        <v>75</v>
      </c>
      <c r="B319" s="89"/>
      <c r="C319" s="90">
        <f>C13+C16+C23+C43+C72+C102+C111+C121+C134+C139+C151+C155+C165+C172+C175+C180+C183+C199+C202+C213+C216+C221+C230+C237+C246+C254+C257+C260+C267+C270+C275+C280+C290+C295+C298</f>
        <v>878736154.27999985</v>
      </c>
      <c r="D319" s="90">
        <v>161687286.13999999</v>
      </c>
      <c r="E319" s="91">
        <f>D319/C319*100</f>
        <v>18.39998108106521</v>
      </c>
    </row>
  </sheetData>
  <mergeCells count="9">
    <mergeCell ref="A10:E10"/>
    <mergeCell ref="A6:E6"/>
    <mergeCell ref="A2:E2"/>
    <mergeCell ref="A4:E4"/>
    <mergeCell ref="A7:E7"/>
    <mergeCell ref="A9:E9"/>
    <mergeCell ref="D5:E5"/>
    <mergeCell ref="A8:E8"/>
    <mergeCell ref="A3:E3"/>
  </mergeCells>
  <pageMargins left="0.70866141732283472" right="0.70866141732283472" top="0.74803149606299213" bottom="0.74803149606299213" header="0.31496062992125984" footer="0.31496062992125984"/>
  <pageSetup paperSize="9" scale="68" fitToHeight="0" orientation="portrait" useFirstPageNumber="1" r:id="rId1"/>
  <headerFooter differentFirst="1">
    <oddHeader>&amp;C&amp;P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0"/>
  <sheetViews>
    <sheetView view="pageBreakPreview" zoomScaleNormal="100" zoomScaleSheetLayoutView="100" workbookViewId="0">
      <selection activeCell="F1" sqref="F1"/>
    </sheetView>
  </sheetViews>
  <sheetFormatPr defaultRowHeight="15.75" x14ac:dyDescent="0.25"/>
  <cols>
    <col min="1" max="1" width="53.85546875" style="12" customWidth="1"/>
    <col min="2" max="2" width="7.85546875" style="12" customWidth="1"/>
    <col min="3" max="3" width="20.85546875" style="12" customWidth="1"/>
    <col min="4" max="5" width="19.140625" style="12" customWidth="1"/>
    <col min="6" max="6" width="16.5703125" style="12" customWidth="1"/>
    <col min="7" max="16384" width="9.140625" style="12"/>
  </cols>
  <sheetData>
    <row r="1" spans="1:6" ht="15.75" customHeight="1" x14ac:dyDescent="0.25">
      <c r="A1" s="42"/>
      <c r="B1" s="43"/>
      <c r="C1" s="44"/>
      <c r="D1" s="44"/>
      <c r="E1" s="11"/>
      <c r="F1" s="79" t="str">
        <f>'Доходная часть'!E1</f>
        <v>УТВЕРЖДЕНО</v>
      </c>
    </row>
    <row r="2" spans="1:6" ht="15.75" customHeight="1" x14ac:dyDescent="0.25">
      <c r="A2" s="126" t="str">
        <f>'Доходная часть'!A2:E2</f>
        <v>постановлением администрации</v>
      </c>
      <c r="B2" s="126"/>
      <c r="C2" s="126"/>
      <c r="D2" s="126"/>
      <c r="E2" s="126"/>
      <c r="F2" s="126"/>
    </row>
    <row r="3" spans="1:6" ht="15.75" customHeight="1" x14ac:dyDescent="0.25">
      <c r="A3" s="126" t="str">
        <f>'Доходная часть'!A3:E3</f>
        <v>муниципального района "Княжпогостский"</v>
      </c>
      <c r="B3" s="126"/>
      <c r="C3" s="126"/>
      <c r="D3" s="126"/>
      <c r="E3" s="126"/>
      <c r="F3" s="126"/>
    </row>
    <row r="4" spans="1:6" ht="15.75" customHeight="1" x14ac:dyDescent="0.25">
      <c r="A4" s="126" t="str">
        <f>'Доходная часть'!A4:E4</f>
        <v>от 26 апреля 2022 г. № 142</v>
      </c>
      <c r="B4" s="126"/>
      <c r="C4" s="126"/>
      <c r="D4" s="126"/>
      <c r="E4" s="126"/>
      <c r="F4" s="126"/>
    </row>
    <row r="5" spans="1:6" ht="15.75" customHeight="1" x14ac:dyDescent="0.25">
      <c r="A5" s="79"/>
      <c r="B5" s="79"/>
      <c r="C5" s="79"/>
      <c r="D5" s="79"/>
      <c r="E5" s="126" t="s">
        <v>699</v>
      </c>
      <c r="F5" s="126"/>
    </row>
    <row r="6" spans="1:6" x14ac:dyDescent="0.25">
      <c r="A6" s="13"/>
      <c r="B6" s="14"/>
      <c r="C6" s="15"/>
      <c r="D6" s="15"/>
      <c r="E6" s="16"/>
      <c r="F6" s="16"/>
    </row>
    <row r="7" spans="1:6" ht="18" customHeight="1" x14ac:dyDescent="0.25">
      <c r="A7" s="124" t="s">
        <v>484</v>
      </c>
      <c r="B7" s="124"/>
      <c r="C7" s="124"/>
      <c r="D7" s="124"/>
      <c r="E7" s="124"/>
      <c r="F7" s="124"/>
    </row>
    <row r="8" spans="1:6" ht="18" customHeight="1" x14ac:dyDescent="0.25">
      <c r="A8" s="124" t="s">
        <v>485</v>
      </c>
      <c r="B8" s="124"/>
      <c r="C8" s="124"/>
      <c r="D8" s="124"/>
      <c r="E8" s="124"/>
      <c r="F8" s="124"/>
    </row>
    <row r="9" spans="1:6" ht="12.75" customHeight="1" x14ac:dyDescent="0.25">
      <c r="A9" s="125" t="str">
        <f>'Доходная часть'!A9:E9</f>
        <v xml:space="preserve"> </v>
      </c>
      <c r="B9" s="125"/>
      <c r="C9" s="125"/>
      <c r="D9" s="125"/>
      <c r="E9" s="125"/>
      <c r="F9" s="125"/>
    </row>
    <row r="10" spans="1:6" ht="15.75" customHeight="1" x14ac:dyDescent="0.25">
      <c r="A10" s="123" t="s">
        <v>492</v>
      </c>
      <c r="B10" s="123"/>
      <c r="C10" s="123"/>
      <c r="D10" s="123"/>
      <c r="E10" s="123"/>
      <c r="F10" s="123"/>
    </row>
    <row r="11" spans="1:6" ht="53.25" customHeight="1" x14ac:dyDescent="0.25">
      <c r="A11" s="17" t="s">
        <v>481</v>
      </c>
      <c r="B11" s="17" t="s">
        <v>247</v>
      </c>
      <c r="C11" s="17" t="s">
        <v>228</v>
      </c>
      <c r="D11" s="18" t="s">
        <v>282</v>
      </c>
      <c r="E11" s="18" t="s">
        <v>246</v>
      </c>
      <c r="F11" s="18" t="s">
        <v>76</v>
      </c>
    </row>
    <row r="12" spans="1:6" x14ac:dyDescent="0.25">
      <c r="A12" s="19" t="s">
        <v>0</v>
      </c>
      <c r="B12" s="19" t="s">
        <v>1</v>
      </c>
      <c r="C12" s="19" t="s">
        <v>2</v>
      </c>
      <c r="D12" s="20" t="s">
        <v>3</v>
      </c>
      <c r="E12" s="20" t="s">
        <v>4</v>
      </c>
      <c r="F12" s="20" t="s">
        <v>229</v>
      </c>
    </row>
    <row r="13" spans="1:6" ht="36" customHeight="1" x14ac:dyDescent="0.25">
      <c r="A13" s="21" t="s">
        <v>230</v>
      </c>
      <c r="B13" s="22" t="s">
        <v>231</v>
      </c>
      <c r="C13" s="23" t="s">
        <v>232</v>
      </c>
      <c r="D13" s="24">
        <f>D20+D19</f>
        <v>102643027.25</v>
      </c>
      <c r="E13" s="24">
        <f>E20+E19</f>
        <v>-651138.19999998808</v>
      </c>
      <c r="F13" s="38">
        <f>E13*100/D13</f>
        <v>-0.63437158611277034</v>
      </c>
    </row>
    <row r="14" spans="1:6" x14ac:dyDescent="0.25">
      <c r="A14" s="25" t="s">
        <v>233</v>
      </c>
      <c r="B14" s="26"/>
      <c r="C14" s="27"/>
      <c r="D14" s="28"/>
      <c r="E14" s="29"/>
      <c r="F14" s="39"/>
    </row>
    <row r="15" spans="1:6" x14ac:dyDescent="0.25">
      <c r="A15" s="30" t="s">
        <v>234</v>
      </c>
      <c r="B15" s="31" t="s">
        <v>235</v>
      </c>
      <c r="C15" s="32" t="s">
        <v>232</v>
      </c>
      <c r="D15" s="33" t="s">
        <v>236</v>
      </c>
      <c r="E15" s="33" t="s">
        <v>236</v>
      </c>
      <c r="F15" s="40" t="s">
        <v>236</v>
      </c>
    </row>
    <row r="16" spans="1:6" x14ac:dyDescent="0.25">
      <c r="A16" s="34" t="s">
        <v>237</v>
      </c>
      <c r="B16" s="26"/>
      <c r="C16" s="27"/>
      <c r="D16" s="28"/>
      <c r="E16" s="28"/>
      <c r="F16" s="41"/>
    </row>
    <row r="17" spans="1:6" x14ac:dyDescent="0.25">
      <c r="A17" s="30" t="s">
        <v>238</v>
      </c>
      <c r="B17" s="31" t="s">
        <v>239</v>
      </c>
      <c r="C17" s="32" t="s">
        <v>232</v>
      </c>
      <c r="D17" s="33" t="s">
        <v>236</v>
      </c>
      <c r="E17" s="33" t="s">
        <v>236</v>
      </c>
      <c r="F17" s="40" t="s">
        <v>236</v>
      </c>
    </row>
    <row r="18" spans="1:6" x14ac:dyDescent="0.25">
      <c r="A18" s="34" t="s">
        <v>237</v>
      </c>
      <c r="B18" s="26"/>
      <c r="C18" s="27"/>
      <c r="D18" s="28"/>
      <c r="E18" s="28"/>
      <c r="F18" s="41"/>
    </row>
    <row r="19" spans="1:6" ht="36" customHeight="1" x14ac:dyDescent="0.25">
      <c r="A19" s="35" t="s">
        <v>240</v>
      </c>
      <c r="B19" s="36" t="s">
        <v>241</v>
      </c>
      <c r="C19" s="37" t="s">
        <v>242</v>
      </c>
      <c r="D19" s="33">
        <f>-'Доходная часть'!C58</f>
        <v>-760415651.69000006</v>
      </c>
      <c r="E19" s="33">
        <v>-162538857.63999999</v>
      </c>
      <c r="F19" s="38">
        <f>E19*100/D19</f>
        <v>21.375001590085954</v>
      </c>
    </row>
    <row r="20" spans="1:6" ht="36" customHeight="1" x14ac:dyDescent="0.25">
      <c r="A20" s="35" t="s">
        <v>243</v>
      </c>
      <c r="B20" s="36" t="s">
        <v>244</v>
      </c>
      <c r="C20" s="37" t="s">
        <v>245</v>
      </c>
      <c r="D20" s="33">
        <v>863058678.94000006</v>
      </c>
      <c r="E20" s="33">
        <v>161887719.44</v>
      </c>
      <c r="F20" s="38">
        <f>E20*100/D20</f>
        <v>18.757440645730931</v>
      </c>
    </row>
  </sheetData>
  <mergeCells count="8">
    <mergeCell ref="A10:F10"/>
    <mergeCell ref="A7:F7"/>
    <mergeCell ref="A9:F9"/>
    <mergeCell ref="A4:F4"/>
    <mergeCell ref="A2:F2"/>
    <mergeCell ref="A8:F8"/>
    <mergeCell ref="E5:F5"/>
    <mergeCell ref="A3:F3"/>
  </mergeCells>
  <pageMargins left="0.70866141732283472" right="0.70866141732283472" top="0.74803149606299213" bottom="0.74803149606299213" header="0.31496062992125984" footer="0.31496062992125984"/>
  <pageSetup paperSize="9" scale="63" firstPageNumber="17" fitToHeight="0" orientation="portrait" useFirstPageNumber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20"/>
  <sheetViews>
    <sheetView view="pageBreakPreview" zoomScaleNormal="100" zoomScaleSheetLayoutView="100" workbookViewId="0">
      <selection activeCell="C1" sqref="C1"/>
    </sheetView>
  </sheetViews>
  <sheetFormatPr defaultColWidth="12.7109375" defaultRowHeight="15.75" x14ac:dyDescent="0.25"/>
  <cols>
    <col min="1" max="1" width="59.28515625" style="45" customWidth="1"/>
    <col min="2" max="2" width="19.42578125" style="45" customWidth="1"/>
    <col min="3" max="3" width="19.7109375" style="46" customWidth="1"/>
    <col min="4" max="5" width="12.7109375" style="48"/>
    <col min="6" max="16384" width="12.7109375" style="49"/>
  </cols>
  <sheetData>
    <row r="1" spans="1:7" s="12" customFormat="1" ht="15.75" customHeight="1" x14ac:dyDescent="0.25">
      <c r="A1" s="10"/>
      <c r="B1" s="11"/>
      <c r="C1" s="79" t="str">
        <f>'Доходная часть'!E1</f>
        <v>УТВЕРЖДЕНО</v>
      </c>
      <c r="D1" s="11"/>
      <c r="E1" s="11"/>
    </row>
    <row r="2" spans="1:7" s="12" customFormat="1" ht="15.75" customHeight="1" x14ac:dyDescent="0.25">
      <c r="A2" s="126" t="str">
        <f>'Доходная часть'!A2:E2</f>
        <v>постановлением администрации</v>
      </c>
      <c r="B2" s="126"/>
      <c r="C2" s="126"/>
      <c r="D2" s="11"/>
      <c r="E2" s="11"/>
    </row>
    <row r="3" spans="1:7" s="12" customFormat="1" ht="15.75" customHeight="1" x14ac:dyDescent="0.25">
      <c r="A3" s="126" t="str">
        <f>'Доходная часть'!A3:E3</f>
        <v>муниципального района "Княжпогостский"</v>
      </c>
      <c r="B3" s="126"/>
      <c r="C3" s="126"/>
      <c r="D3" s="11"/>
      <c r="E3" s="11"/>
    </row>
    <row r="4" spans="1:7" s="12" customFormat="1" ht="15.75" customHeight="1" x14ac:dyDescent="0.25">
      <c r="A4" s="126" t="str">
        <f>'Доходная часть'!A4:E4</f>
        <v>от 26 апреля 2022 г. № 142</v>
      </c>
      <c r="B4" s="126"/>
      <c r="C4" s="126"/>
      <c r="D4" s="11"/>
      <c r="E4" s="11"/>
    </row>
    <row r="5" spans="1:7" s="12" customFormat="1" ht="15.75" customHeight="1" x14ac:dyDescent="0.25">
      <c r="A5" s="11" t="str">
        <f>'Доходная часть'!A5:E5</f>
        <v xml:space="preserve">                                                                                             </v>
      </c>
      <c r="B5" s="126" t="s">
        <v>700</v>
      </c>
      <c r="C5" s="126"/>
      <c r="D5" s="11"/>
      <c r="E5" s="11"/>
    </row>
    <row r="6" spans="1:7" s="12" customFormat="1" ht="15.75" customHeight="1" x14ac:dyDescent="0.25">
      <c r="A6" s="14"/>
      <c r="B6" s="15"/>
      <c r="C6" s="15"/>
      <c r="D6" s="16"/>
      <c r="E6" s="16"/>
    </row>
    <row r="7" spans="1:7" s="12" customFormat="1" ht="55.5" customHeight="1" x14ac:dyDescent="0.25">
      <c r="A7" s="130" t="s">
        <v>624</v>
      </c>
      <c r="B7" s="130"/>
      <c r="C7" s="130"/>
      <c r="D7" s="47"/>
      <c r="E7" s="16"/>
    </row>
    <row r="8" spans="1:7" ht="12.75" customHeight="1" x14ac:dyDescent="0.25">
      <c r="A8" s="131" t="str">
        <f>'Доходная часть'!A9:E9</f>
        <v xml:space="preserve"> </v>
      </c>
      <c r="B8" s="131"/>
      <c r="C8" s="131"/>
    </row>
    <row r="9" spans="1:7" ht="15.75" customHeight="1" x14ac:dyDescent="0.25">
      <c r="A9" s="132" t="s">
        <v>486</v>
      </c>
      <c r="B9" s="132"/>
      <c r="C9" s="132"/>
    </row>
    <row r="10" spans="1:7" ht="35.25" customHeight="1" x14ac:dyDescent="0.25">
      <c r="A10" s="50" t="s">
        <v>248</v>
      </c>
      <c r="B10" s="50" t="s">
        <v>282</v>
      </c>
      <c r="C10" s="50" t="s">
        <v>246</v>
      </c>
    </row>
    <row r="11" spans="1:7" ht="18.75" customHeight="1" x14ac:dyDescent="0.25">
      <c r="A11" s="51" t="s">
        <v>249</v>
      </c>
      <c r="B11" s="52">
        <f>B13+B14</f>
        <v>760415.65168999997</v>
      </c>
      <c r="C11" s="52">
        <f>C13+C14</f>
        <v>162338.42434</v>
      </c>
    </row>
    <row r="12" spans="1:7" x14ac:dyDescent="0.25">
      <c r="A12" s="53" t="s">
        <v>250</v>
      </c>
      <c r="B12" s="54"/>
      <c r="C12" s="55"/>
      <c r="E12" s="56"/>
      <c r="F12" s="57"/>
      <c r="G12" s="57"/>
    </row>
    <row r="13" spans="1:7" x14ac:dyDescent="0.25">
      <c r="A13" s="58" t="s">
        <v>6</v>
      </c>
      <c r="B13" s="59">
        <f>'Доходная часть'!C13/1000</f>
        <v>346053.44030999998</v>
      </c>
      <c r="C13" s="59">
        <f>'Доходная часть'!D13/1000</f>
        <v>82815.122669999997</v>
      </c>
      <c r="E13" s="56"/>
      <c r="F13" s="60"/>
      <c r="G13" s="57"/>
    </row>
    <row r="14" spans="1:7" x14ac:dyDescent="0.25">
      <c r="A14" s="61" t="s">
        <v>251</v>
      </c>
      <c r="B14" s="62">
        <f>'Доходная часть'!C48/1000</f>
        <v>414362.21137999999</v>
      </c>
      <c r="C14" s="62">
        <f>'Доходная часть'!D48/1000</f>
        <v>79523.301670000001</v>
      </c>
      <c r="E14" s="56"/>
      <c r="F14" s="57"/>
      <c r="G14" s="57"/>
    </row>
    <row r="15" spans="1:7" x14ac:dyDescent="0.25">
      <c r="A15" s="61" t="s">
        <v>252</v>
      </c>
      <c r="B15" s="62">
        <f>'Доходная часть'!C50/1000</f>
        <v>7959.6</v>
      </c>
      <c r="C15" s="62">
        <f>'Доходная часть'!D50/1000</f>
        <v>5752.58</v>
      </c>
      <c r="E15" s="56"/>
      <c r="F15" s="57"/>
      <c r="G15" s="57"/>
    </row>
    <row r="16" spans="1:7" x14ac:dyDescent="0.25">
      <c r="A16" s="61" t="s">
        <v>253</v>
      </c>
      <c r="B16" s="62">
        <f>'Доходная часть'!C51/1000</f>
        <v>96909.909379999997</v>
      </c>
      <c r="C16" s="62">
        <f>'Доходная часть'!D51/1000</f>
        <v>10340.20061</v>
      </c>
      <c r="E16" s="56"/>
      <c r="F16" s="57"/>
      <c r="G16" s="57"/>
    </row>
    <row r="17" spans="1:7" x14ac:dyDescent="0.25">
      <c r="A17" s="61" t="s">
        <v>254</v>
      </c>
      <c r="B17" s="62">
        <f>'Доходная часть'!C52/1000</f>
        <v>293906.83199999999</v>
      </c>
      <c r="C17" s="62">
        <f>'Доходная часть'!D52/1000</f>
        <v>59607.551060000005</v>
      </c>
      <c r="E17" s="56"/>
      <c r="F17" s="57"/>
      <c r="G17" s="57"/>
    </row>
    <row r="18" spans="1:7" x14ac:dyDescent="0.25">
      <c r="A18" s="61" t="s">
        <v>255</v>
      </c>
      <c r="B18" s="62">
        <f>'Доходная часть'!C53/1000</f>
        <v>15555.5</v>
      </c>
      <c r="C18" s="62">
        <f>'Доходная часть'!D53/1000</f>
        <v>3695.9</v>
      </c>
      <c r="E18" s="56"/>
      <c r="F18" s="57"/>
      <c r="G18" s="57"/>
    </row>
    <row r="19" spans="1:7" x14ac:dyDescent="0.25">
      <c r="A19" s="61" t="s">
        <v>84</v>
      </c>
      <c r="B19" s="62">
        <f>'Доходная часть'!C54/1000</f>
        <v>30.37</v>
      </c>
      <c r="C19" s="62">
        <f>'Доходная часть'!D54/1000</f>
        <v>127.07</v>
      </c>
      <c r="E19" s="56"/>
      <c r="F19" s="57"/>
      <c r="G19" s="57"/>
    </row>
    <row r="20" spans="1:7" ht="28.5" customHeight="1" x14ac:dyDescent="0.25">
      <c r="A20" s="63" t="s">
        <v>86</v>
      </c>
      <c r="B20" s="62">
        <f>'Доходная часть'!C55/1000</f>
        <v>14.37</v>
      </c>
      <c r="C20" s="62">
        <f>'Доходная часть'!D55/1000</f>
        <v>80.37</v>
      </c>
      <c r="E20" s="56"/>
      <c r="F20" s="57"/>
      <c r="G20" s="57"/>
    </row>
    <row r="21" spans="1:7" ht="29.25" customHeight="1" x14ac:dyDescent="0.25">
      <c r="A21" s="63" t="s">
        <v>281</v>
      </c>
      <c r="B21" s="62">
        <f>'Доходная часть'!C56/1000</f>
        <v>16</v>
      </c>
      <c r="C21" s="62">
        <f>'Доходная часть'!D56/1000</f>
        <v>46.7</v>
      </c>
      <c r="E21" s="56"/>
      <c r="F21" s="57"/>
      <c r="G21" s="57"/>
    </row>
    <row r="22" spans="1:7" ht="18.75" customHeight="1" x14ac:dyDescent="0.25">
      <c r="A22" s="51" t="s">
        <v>256</v>
      </c>
      <c r="B22" s="52">
        <f>SUM(B23:B33)</f>
        <v>878736.15428000013</v>
      </c>
      <c r="C22" s="52">
        <f>SUM(C23:C32)</f>
        <v>161687.28613999998</v>
      </c>
    </row>
    <row r="23" spans="1:7" ht="15.75" customHeight="1" x14ac:dyDescent="0.25">
      <c r="A23" s="64" t="s">
        <v>257</v>
      </c>
      <c r="B23" s="65">
        <f>151413443.83/1000</f>
        <v>151413.44383</v>
      </c>
      <c r="C23" s="65">
        <f>22415574.04/1000</f>
        <v>22415.57404</v>
      </c>
      <c r="E23" s="66"/>
      <c r="F23" s="66"/>
      <c r="G23" s="57"/>
    </row>
    <row r="24" spans="1:7" ht="15.75" customHeight="1" x14ac:dyDescent="0.25">
      <c r="A24" s="67" t="s">
        <v>258</v>
      </c>
      <c r="B24" s="68">
        <v>0</v>
      </c>
      <c r="C24" s="68">
        <v>0</v>
      </c>
      <c r="E24" s="69"/>
      <c r="F24" s="69"/>
      <c r="G24" s="57"/>
    </row>
    <row r="25" spans="1:7" ht="33" customHeight="1" x14ac:dyDescent="0.25">
      <c r="A25" s="67" t="s">
        <v>267</v>
      </c>
      <c r="B25" s="68">
        <f>1056000/1000</f>
        <v>1056</v>
      </c>
      <c r="C25" s="68">
        <f>55150/1000</f>
        <v>55.15</v>
      </c>
      <c r="E25" s="69"/>
      <c r="F25" s="69"/>
      <c r="G25" s="57"/>
    </row>
    <row r="26" spans="1:7" s="57" customFormat="1" ht="15.95" customHeight="1" x14ac:dyDescent="0.25">
      <c r="A26" s="64" t="s">
        <v>259</v>
      </c>
      <c r="B26" s="65">
        <f>48545046.47/1000</f>
        <v>48545.046470000001</v>
      </c>
      <c r="C26" s="65">
        <f>2863161.17/1000</f>
        <v>2863.1611699999999</v>
      </c>
      <c r="D26" s="56"/>
      <c r="E26" s="66"/>
      <c r="F26" s="66"/>
    </row>
    <row r="27" spans="1:7" s="57" customFormat="1" ht="15.95" customHeight="1" x14ac:dyDescent="0.25">
      <c r="A27" s="64" t="s">
        <v>260</v>
      </c>
      <c r="B27" s="65">
        <f>63304092.13/1000</f>
        <v>63304.092130000005</v>
      </c>
      <c r="C27" s="65">
        <f>7403418.95/1000</f>
        <v>7403.4189500000002</v>
      </c>
      <c r="D27" s="56"/>
      <c r="E27" s="66"/>
      <c r="F27" s="66"/>
    </row>
    <row r="28" spans="1:7" ht="15.95" customHeight="1" x14ac:dyDescent="0.25">
      <c r="A28" s="70" t="s">
        <v>261</v>
      </c>
      <c r="B28" s="65">
        <v>0</v>
      </c>
      <c r="C28" s="65">
        <v>0</v>
      </c>
      <c r="E28" s="66"/>
      <c r="F28" s="66"/>
      <c r="G28" s="57"/>
    </row>
    <row r="29" spans="1:7" ht="15.95" customHeight="1" x14ac:dyDescent="0.25">
      <c r="A29" s="64" t="s">
        <v>262</v>
      </c>
      <c r="B29" s="65">
        <f>444812296.06/1000</f>
        <v>444812.29606000002</v>
      </c>
      <c r="C29" s="65">
        <f>91629358.64/1000</f>
        <v>91629.358640000006</v>
      </c>
      <c r="E29" s="66"/>
      <c r="F29" s="66"/>
      <c r="G29" s="57"/>
    </row>
    <row r="30" spans="1:7" ht="15.95" customHeight="1" x14ac:dyDescent="0.25">
      <c r="A30" s="70" t="s">
        <v>263</v>
      </c>
      <c r="B30" s="65">
        <f>107275884.01/1000</f>
        <v>107275.88401000001</v>
      </c>
      <c r="C30" s="65">
        <f>22600128.2/1000</f>
        <v>22600.128199999999</v>
      </c>
      <c r="E30" s="66"/>
      <c r="F30" s="66"/>
      <c r="G30" s="57"/>
    </row>
    <row r="31" spans="1:7" ht="15.95" customHeight="1" x14ac:dyDescent="0.25">
      <c r="A31" s="64" t="s">
        <v>264</v>
      </c>
      <c r="B31" s="65">
        <f>22535296.8/1000</f>
        <v>22535.2968</v>
      </c>
      <c r="C31" s="65">
        <f>5568424.58/1000</f>
        <v>5568.4245799999999</v>
      </c>
      <c r="E31" s="66"/>
      <c r="F31" s="66"/>
      <c r="G31" s="57"/>
    </row>
    <row r="32" spans="1:7" ht="15.95" customHeight="1" x14ac:dyDescent="0.25">
      <c r="A32" s="64" t="s">
        <v>265</v>
      </c>
      <c r="B32" s="65">
        <f>35727079.98/1000</f>
        <v>35727.079979999995</v>
      </c>
      <c r="C32" s="65">
        <f>9152070.56/1000</f>
        <v>9152.0705600000001</v>
      </c>
      <c r="E32" s="66"/>
      <c r="F32" s="66"/>
      <c r="G32" s="57"/>
    </row>
    <row r="33" spans="1:7" ht="31.5" x14ac:dyDescent="0.25">
      <c r="A33" s="75" t="s">
        <v>482</v>
      </c>
      <c r="B33" s="65">
        <f>4067015/1000</f>
        <v>4067.0149999999999</v>
      </c>
      <c r="C33" s="115" t="s">
        <v>236</v>
      </c>
      <c r="E33" s="66"/>
      <c r="F33" s="66"/>
      <c r="G33" s="57"/>
    </row>
    <row r="34" spans="1:7" ht="47.25" x14ac:dyDescent="0.25">
      <c r="A34" s="71" t="s">
        <v>266</v>
      </c>
      <c r="B34" s="72">
        <f>-Источники!D13/1000</f>
        <v>-102643.02725</v>
      </c>
      <c r="C34" s="72">
        <f>-Источники!E13/1000</f>
        <v>651.13819999998805</v>
      </c>
      <c r="E34" s="66"/>
      <c r="F34" s="66"/>
      <c r="G34" s="57"/>
    </row>
    <row r="35" spans="1:7" x14ac:dyDescent="0.25">
      <c r="E35" s="66"/>
      <c r="F35" s="66"/>
      <c r="G35" s="57"/>
    </row>
    <row r="36" spans="1:7" ht="51.75" customHeight="1" x14ac:dyDescent="0.25">
      <c r="A36" s="128" t="s">
        <v>623</v>
      </c>
      <c r="B36" s="129"/>
      <c r="E36" s="66"/>
      <c r="F36" s="66"/>
      <c r="G36" s="57"/>
    </row>
    <row r="37" spans="1:7" ht="31.5" x14ac:dyDescent="0.25">
      <c r="A37" s="98" t="s">
        <v>620</v>
      </c>
      <c r="B37" s="99">
        <v>9</v>
      </c>
      <c r="C37" s="73"/>
      <c r="D37" s="127"/>
      <c r="E37" s="66"/>
      <c r="F37" s="66"/>
      <c r="G37" s="57"/>
    </row>
    <row r="38" spans="1:7" x14ac:dyDescent="0.25">
      <c r="A38" s="98" t="s">
        <v>625</v>
      </c>
      <c r="B38" s="100">
        <v>1861</v>
      </c>
      <c r="C38" s="73"/>
      <c r="D38" s="127"/>
      <c r="E38" s="66"/>
      <c r="F38" s="66"/>
      <c r="G38" s="57"/>
    </row>
    <row r="39" spans="1:7" ht="31.5" x14ac:dyDescent="0.25">
      <c r="A39" s="98" t="s">
        <v>621</v>
      </c>
      <c r="B39" s="99">
        <v>48</v>
      </c>
      <c r="D39" s="127"/>
      <c r="E39" s="66"/>
      <c r="F39" s="66"/>
      <c r="G39" s="57"/>
    </row>
    <row r="40" spans="1:7" x14ac:dyDescent="0.25">
      <c r="A40" s="98" t="s">
        <v>625</v>
      </c>
      <c r="B40" s="100">
        <v>9654</v>
      </c>
      <c r="C40" s="73"/>
      <c r="D40" s="127"/>
      <c r="E40" s="66"/>
      <c r="F40" s="66"/>
      <c r="G40" s="57"/>
    </row>
    <row r="41" spans="1:7" ht="31.5" x14ac:dyDescent="0.25">
      <c r="A41" s="98" t="s">
        <v>622</v>
      </c>
      <c r="B41" s="99">
        <v>925</v>
      </c>
      <c r="D41" s="127"/>
      <c r="E41" s="69"/>
      <c r="F41" s="69"/>
      <c r="G41" s="57"/>
    </row>
    <row r="42" spans="1:7" x14ac:dyDescent="0.25">
      <c r="A42" s="98" t="s">
        <v>625</v>
      </c>
      <c r="B42" s="100">
        <v>100575</v>
      </c>
      <c r="D42" s="127"/>
      <c r="E42" s="66"/>
      <c r="F42" s="66"/>
      <c r="G42" s="57"/>
    </row>
    <row r="43" spans="1:7" x14ac:dyDescent="0.25">
      <c r="E43" s="66"/>
      <c r="F43" s="66"/>
      <c r="G43" s="57"/>
    </row>
    <row r="44" spans="1:7" x14ac:dyDescent="0.25">
      <c r="E44" s="69"/>
      <c r="F44" s="69"/>
      <c r="G44" s="57"/>
    </row>
    <row r="45" spans="1:7" x14ac:dyDescent="0.25">
      <c r="E45" s="66"/>
      <c r="F45" s="66"/>
      <c r="G45" s="57"/>
    </row>
    <row r="46" spans="1:7" x14ac:dyDescent="0.25">
      <c r="E46" s="66"/>
      <c r="F46" s="66"/>
      <c r="G46" s="57"/>
    </row>
    <row r="47" spans="1:7" x14ac:dyDescent="0.25">
      <c r="E47" s="69"/>
      <c r="F47" s="69"/>
      <c r="G47" s="57"/>
    </row>
    <row r="48" spans="1:7" x14ac:dyDescent="0.25">
      <c r="E48" s="69"/>
      <c r="F48" s="69"/>
      <c r="G48" s="57"/>
    </row>
    <row r="49" spans="5:7" x14ac:dyDescent="0.25">
      <c r="E49" s="66"/>
      <c r="F49" s="66"/>
      <c r="G49" s="57"/>
    </row>
    <row r="50" spans="5:7" x14ac:dyDescent="0.25">
      <c r="E50" s="69"/>
      <c r="F50" s="69"/>
      <c r="G50" s="57"/>
    </row>
    <row r="51" spans="5:7" x14ac:dyDescent="0.25">
      <c r="E51" s="69"/>
      <c r="F51" s="69"/>
      <c r="G51" s="57"/>
    </row>
    <row r="52" spans="5:7" x14ac:dyDescent="0.25">
      <c r="E52" s="66"/>
      <c r="F52" s="66"/>
      <c r="G52" s="57"/>
    </row>
    <row r="53" spans="5:7" x14ac:dyDescent="0.25">
      <c r="E53" s="66"/>
      <c r="F53" s="66"/>
      <c r="G53" s="57"/>
    </row>
    <row r="54" spans="5:7" x14ac:dyDescent="0.25">
      <c r="E54" s="69"/>
      <c r="F54" s="69"/>
      <c r="G54" s="57"/>
    </row>
    <row r="55" spans="5:7" x14ac:dyDescent="0.25">
      <c r="E55" s="69"/>
      <c r="F55" s="69"/>
      <c r="G55" s="57"/>
    </row>
    <row r="56" spans="5:7" x14ac:dyDescent="0.25">
      <c r="E56" s="66"/>
      <c r="F56" s="66"/>
      <c r="G56" s="57"/>
    </row>
    <row r="57" spans="5:7" x14ac:dyDescent="0.25">
      <c r="E57" s="69"/>
      <c r="F57" s="69"/>
      <c r="G57" s="57"/>
    </row>
    <row r="58" spans="5:7" x14ac:dyDescent="0.25">
      <c r="E58" s="66"/>
      <c r="F58" s="66"/>
      <c r="G58" s="57"/>
    </row>
    <row r="59" spans="5:7" x14ac:dyDescent="0.25">
      <c r="E59" s="69"/>
      <c r="F59" s="69"/>
      <c r="G59" s="57"/>
    </row>
    <row r="60" spans="5:7" x14ac:dyDescent="0.25">
      <c r="E60" s="66"/>
      <c r="F60" s="66"/>
      <c r="G60" s="57"/>
    </row>
    <row r="61" spans="5:7" x14ac:dyDescent="0.25">
      <c r="E61" s="69"/>
      <c r="F61" s="69"/>
      <c r="G61" s="57"/>
    </row>
    <row r="62" spans="5:7" x14ac:dyDescent="0.25">
      <c r="E62" s="69"/>
      <c r="F62" s="69"/>
      <c r="G62" s="57"/>
    </row>
    <row r="63" spans="5:7" x14ac:dyDescent="0.25">
      <c r="E63" s="66"/>
      <c r="F63" s="66"/>
      <c r="G63" s="57"/>
    </row>
    <row r="64" spans="5:7" x14ac:dyDescent="0.25">
      <c r="E64" s="69"/>
      <c r="F64" s="69"/>
      <c r="G64" s="57"/>
    </row>
    <row r="65" spans="5:7" x14ac:dyDescent="0.25">
      <c r="E65" s="69"/>
      <c r="F65" s="69"/>
      <c r="G65" s="57"/>
    </row>
    <row r="66" spans="5:7" x14ac:dyDescent="0.25">
      <c r="E66" s="66"/>
      <c r="F66" s="66"/>
      <c r="G66" s="57"/>
    </row>
    <row r="67" spans="5:7" x14ac:dyDescent="0.25">
      <c r="E67" s="69"/>
      <c r="F67" s="69"/>
      <c r="G67" s="57"/>
    </row>
    <row r="68" spans="5:7" x14ac:dyDescent="0.25">
      <c r="E68" s="69"/>
      <c r="F68" s="69"/>
      <c r="G68" s="57"/>
    </row>
    <row r="69" spans="5:7" x14ac:dyDescent="0.25">
      <c r="E69" s="66"/>
      <c r="F69" s="66"/>
      <c r="G69" s="57"/>
    </row>
    <row r="70" spans="5:7" x14ac:dyDescent="0.25">
      <c r="E70" s="69"/>
      <c r="F70" s="69"/>
      <c r="G70" s="57"/>
    </row>
    <row r="71" spans="5:7" x14ac:dyDescent="0.25">
      <c r="E71" s="66"/>
      <c r="F71" s="66"/>
      <c r="G71" s="57"/>
    </row>
    <row r="72" spans="5:7" x14ac:dyDescent="0.25">
      <c r="E72" s="69"/>
      <c r="F72" s="69"/>
      <c r="G72" s="57"/>
    </row>
    <row r="73" spans="5:7" x14ac:dyDescent="0.25">
      <c r="E73" s="66"/>
      <c r="F73" s="66"/>
      <c r="G73" s="57"/>
    </row>
    <row r="74" spans="5:7" x14ac:dyDescent="0.25">
      <c r="E74" s="69"/>
      <c r="F74" s="69"/>
      <c r="G74" s="57"/>
    </row>
    <row r="75" spans="5:7" x14ac:dyDescent="0.25">
      <c r="E75" s="66"/>
      <c r="F75" s="66"/>
      <c r="G75" s="57"/>
    </row>
    <row r="76" spans="5:7" x14ac:dyDescent="0.25">
      <c r="E76" s="69"/>
      <c r="F76" s="69"/>
      <c r="G76" s="57"/>
    </row>
    <row r="77" spans="5:7" x14ac:dyDescent="0.25">
      <c r="E77" s="69"/>
      <c r="F77" s="69"/>
      <c r="G77" s="57"/>
    </row>
    <row r="78" spans="5:7" x14ac:dyDescent="0.25">
      <c r="E78" s="66"/>
      <c r="F78" s="66"/>
      <c r="G78" s="57"/>
    </row>
    <row r="79" spans="5:7" x14ac:dyDescent="0.25">
      <c r="E79" s="69"/>
      <c r="F79" s="69"/>
      <c r="G79" s="57"/>
    </row>
    <row r="80" spans="5:7" x14ac:dyDescent="0.25">
      <c r="E80" s="69"/>
      <c r="F80" s="69"/>
      <c r="G80" s="57"/>
    </row>
    <row r="81" spans="1:7" x14ac:dyDescent="0.25">
      <c r="E81" s="69"/>
      <c r="F81" s="69"/>
      <c r="G81" s="57"/>
    </row>
    <row r="82" spans="1:7" x14ac:dyDescent="0.25">
      <c r="E82" s="66"/>
      <c r="F82" s="66"/>
      <c r="G82" s="57"/>
    </row>
    <row r="83" spans="1:7" x14ac:dyDescent="0.25">
      <c r="E83" s="69"/>
      <c r="F83" s="69"/>
      <c r="G83" s="57"/>
    </row>
    <row r="84" spans="1:7" x14ac:dyDescent="0.25">
      <c r="E84" s="69"/>
      <c r="F84" s="69"/>
      <c r="G84" s="57"/>
    </row>
    <row r="85" spans="1:7" x14ac:dyDescent="0.25">
      <c r="E85" s="66"/>
      <c r="F85" s="66"/>
      <c r="G85" s="57"/>
    </row>
    <row r="86" spans="1:7" x14ac:dyDescent="0.25">
      <c r="E86" s="66"/>
      <c r="F86" s="66"/>
      <c r="G86" s="57"/>
    </row>
    <row r="87" spans="1:7" x14ac:dyDescent="0.25">
      <c r="E87" s="66"/>
      <c r="F87" s="66"/>
      <c r="G87" s="57"/>
    </row>
    <row r="88" spans="1:7" x14ac:dyDescent="0.25">
      <c r="E88" s="66"/>
      <c r="F88" s="66"/>
      <c r="G88" s="57"/>
    </row>
    <row r="89" spans="1:7" x14ac:dyDescent="0.25">
      <c r="E89" s="69"/>
      <c r="F89" s="69"/>
      <c r="G89" s="57"/>
    </row>
    <row r="90" spans="1:7" x14ac:dyDescent="0.25">
      <c r="E90" s="66"/>
      <c r="F90" s="66"/>
      <c r="G90" s="57"/>
    </row>
    <row r="91" spans="1:7" x14ac:dyDescent="0.25">
      <c r="E91" s="66"/>
      <c r="F91" s="66"/>
      <c r="G91" s="57"/>
    </row>
    <row r="92" spans="1:7" x14ac:dyDescent="0.25">
      <c r="E92" s="66"/>
      <c r="F92" s="66"/>
      <c r="G92" s="57"/>
    </row>
    <row r="93" spans="1:7" x14ac:dyDescent="0.25">
      <c r="E93" s="66"/>
      <c r="F93" s="66"/>
      <c r="G93" s="57"/>
    </row>
    <row r="94" spans="1:7" x14ac:dyDescent="0.25">
      <c r="E94" s="66"/>
      <c r="F94" s="66"/>
      <c r="G94" s="57"/>
    </row>
    <row r="95" spans="1:7" x14ac:dyDescent="0.25">
      <c r="A95" s="49"/>
      <c r="B95" s="49"/>
      <c r="C95" s="49"/>
      <c r="D95" s="49"/>
      <c r="E95" s="66"/>
      <c r="F95" s="66"/>
      <c r="G95" s="57"/>
    </row>
    <row r="96" spans="1:7" x14ac:dyDescent="0.25">
      <c r="A96" s="49"/>
      <c r="B96" s="49"/>
      <c r="C96" s="49"/>
      <c r="D96" s="49"/>
      <c r="E96" s="66"/>
      <c r="F96" s="66"/>
      <c r="G96" s="57"/>
    </row>
    <row r="97" spans="1:7" x14ac:dyDescent="0.25">
      <c r="A97" s="49"/>
      <c r="B97" s="49"/>
      <c r="C97" s="49"/>
      <c r="D97" s="49"/>
      <c r="E97" s="66"/>
      <c r="F97" s="66"/>
      <c r="G97" s="57"/>
    </row>
    <row r="98" spans="1:7" x14ac:dyDescent="0.25">
      <c r="A98" s="49"/>
      <c r="B98" s="49"/>
      <c r="C98" s="49"/>
      <c r="D98" s="49"/>
      <c r="E98" s="66"/>
      <c r="F98" s="66"/>
      <c r="G98" s="57"/>
    </row>
    <row r="99" spans="1:7" x14ac:dyDescent="0.25">
      <c r="A99" s="49"/>
      <c r="B99" s="49"/>
      <c r="C99" s="49"/>
      <c r="D99" s="49"/>
      <c r="E99" s="69"/>
      <c r="F99" s="69"/>
      <c r="G99" s="57"/>
    </row>
    <row r="100" spans="1:7" x14ac:dyDescent="0.25">
      <c r="A100" s="49"/>
      <c r="B100" s="49"/>
      <c r="C100" s="49"/>
      <c r="D100" s="49"/>
      <c r="E100" s="69"/>
      <c r="F100" s="69"/>
      <c r="G100" s="57"/>
    </row>
    <row r="101" spans="1:7" x14ac:dyDescent="0.25">
      <c r="A101" s="49"/>
      <c r="B101" s="49"/>
      <c r="C101" s="49"/>
      <c r="D101" s="49"/>
      <c r="E101" s="69"/>
      <c r="F101" s="69"/>
      <c r="G101" s="57"/>
    </row>
    <row r="102" spans="1:7" x14ac:dyDescent="0.25">
      <c r="A102" s="49"/>
      <c r="B102" s="49"/>
      <c r="C102" s="49"/>
      <c r="D102" s="49"/>
      <c r="E102" s="69"/>
      <c r="F102" s="69"/>
      <c r="G102" s="57"/>
    </row>
    <row r="103" spans="1:7" x14ac:dyDescent="0.25">
      <c r="A103" s="49"/>
      <c r="B103" s="49"/>
      <c r="C103" s="49"/>
      <c r="D103" s="49"/>
      <c r="E103" s="66"/>
      <c r="F103" s="66"/>
      <c r="G103" s="57"/>
    </row>
    <row r="104" spans="1:7" x14ac:dyDescent="0.25">
      <c r="A104" s="49"/>
      <c r="B104" s="49"/>
      <c r="C104" s="49"/>
      <c r="D104" s="49"/>
      <c r="E104" s="69"/>
      <c r="F104" s="69"/>
      <c r="G104" s="57"/>
    </row>
    <row r="105" spans="1:7" x14ac:dyDescent="0.25">
      <c r="A105" s="49"/>
      <c r="B105" s="49"/>
      <c r="C105" s="49"/>
      <c r="D105" s="49"/>
      <c r="E105" s="69"/>
      <c r="F105" s="69"/>
      <c r="G105" s="57"/>
    </row>
    <row r="106" spans="1:7" x14ac:dyDescent="0.25">
      <c r="A106" s="49"/>
      <c r="B106" s="49"/>
      <c r="C106" s="49"/>
      <c r="D106" s="49"/>
      <c r="E106" s="69"/>
      <c r="F106" s="69"/>
      <c r="G106" s="57"/>
    </row>
    <row r="107" spans="1:7" x14ac:dyDescent="0.25">
      <c r="A107" s="49"/>
      <c r="B107" s="49"/>
      <c r="C107" s="49"/>
      <c r="D107" s="49"/>
      <c r="E107" s="69"/>
      <c r="F107" s="69"/>
      <c r="G107" s="57"/>
    </row>
    <row r="108" spans="1:7" x14ac:dyDescent="0.25">
      <c r="A108" s="49"/>
      <c r="B108" s="49"/>
      <c r="C108" s="49"/>
      <c r="D108" s="49"/>
      <c r="E108" s="66"/>
      <c r="F108" s="66"/>
      <c r="G108" s="57"/>
    </row>
    <row r="109" spans="1:7" x14ac:dyDescent="0.25">
      <c r="A109" s="49"/>
      <c r="B109" s="49"/>
      <c r="C109" s="49"/>
      <c r="D109" s="49"/>
      <c r="E109" s="66"/>
      <c r="F109" s="66"/>
      <c r="G109" s="57"/>
    </row>
    <row r="110" spans="1:7" x14ac:dyDescent="0.25">
      <c r="A110" s="49"/>
      <c r="B110" s="49"/>
      <c r="C110" s="49"/>
      <c r="D110" s="49"/>
      <c r="E110" s="66"/>
      <c r="F110" s="66"/>
      <c r="G110" s="57"/>
    </row>
    <row r="111" spans="1:7" x14ac:dyDescent="0.25">
      <c r="A111" s="49"/>
      <c r="B111" s="49"/>
      <c r="C111" s="49"/>
      <c r="D111" s="49"/>
      <c r="E111" s="66"/>
      <c r="F111" s="66"/>
      <c r="G111" s="57"/>
    </row>
    <row r="112" spans="1:7" x14ac:dyDescent="0.25">
      <c r="A112" s="49"/>
      <c r="B112" s="49"/>
      <c r="C112" s="49"/>
      <c r="D112" s="49"/>
      <c r="E112" s="69"/>
      <c r="F112" s="69"/>
      <c r="G112" s="57"/>
    </row>
    <row r="113" spans="1:7" x14ac:dyDescent="0.25">
      <c r="A113" s="49"/>
      <c r="B113" s="49"/>
      <c r="C113" s="49"/>
      <c r="D113" s="49"/>
      <c r="E113" s="69"/>
      <c r="F113" s="69"/>
      <c r="G113" s="57"/>
    </row>
    <row r="114" spans="1:7" x14ac:dyDescent="0.25">
      <c r="A114" s="49"/>
      <c r="B114" s="49"/>
      <c r="C114" s="49"/>
      <c r="D114" s="49"/>
      <c r="E114" s="66"/>
      <c r="F114" s="66"/>
      <c r="G114" s="57"/>
    </row>
    <row r="115" spans="1:7" x14ac:dyDescent="0.25">
      <c r="A115" s="49"/>
      <c r="B115" s="49"/>
      <c r="C115" s="49"/>
      <c r="D115" s="49"/>
      <c r="E115" s="69"/>
      <c r="F115" s="69"/>
      <c r="G115" s="57"/>
    </row>
    <row r="116" spans="1:7" x14ac:dyDescent="0.25">
      <c r="A116" s="49"/>
      <c r="B116" s="49"/>
      <c r="C116" s="49"/>
      <c r="D116" s="49"/>
      <c r="E116" s="69"/>
      <c r="F116" s="69"/>
      <c r="G116" s="57"/>
    </row>
    <row r="117" spans="1:7" x14ac:dyDescent="0.25">
      <c r="A117" s="49"/>
      <c r="B117" s="49"/>
      <c r="C117" s="49"/>
      <c r="D117" s="49"/>
      <c r="E117" s="69"/>
      <c r="F117" s="69"/>
      <c r="G117" s="57"/>
    </row>
    <row r="118" spans="1:7" x14ac:dyDescent="0.25">
      <c r="A118" s="49"/>
      <c r="B118" s="49"/>
      <c r="C118" s="49"/>
      <c r="D118" s="49"/>
      <c r="E118" s="69"/>
      <c r="F118" s="69"/>
      <c r="G118" s="57"/>
    </row>
    <row r="119" spans="1:7" x14ac:dyDescent="0.25">
      <c r="A119" s="49"/>
      <c r="B119" s="49"/>
      <c r="C119" s="49"/>
      <c r="D119" s="49"/>
      <c r="E119" s="74"/>
      <c r="F119" s="74"/>
      <c r="G119" s="57"/>
    </row>
    <row r="120" spans="1:7" x14ac:dyDescent="0.25">
      <c r="A120" s="49"/>
      <c r="B120" s="49"/>
      <c r="C120" s="49"/>
      <c r="D120" s="49"/>
      <c r="E120" s="56"/>
      <c r="F120" s="57"/>
      <c r="G120" s="57"/>
    </row>
  </sheetData>
  <mergeCells count="9">
    <mergeCell ref="D37:D42"/>
    <mergeCell ref="A36:B36"/>
    <mergeCell ref="A2:C2"/>
    <mergeCell ref="A4:C4"/>
    <mergeCell ref="A7:C7"/>
    <mergeCell ref="A8:C8"/>
    <mergeCell ref="A9:C9"/>
    <mergeCell ref="B5:C5"/>
    <mergeCell ref="A3:C3"/>
  </mergeCells>
  <pageMargins left="0.70866141732283472" right="0.70866141732283472" top="0.74803149606299213" bottom="0.74803149606299213" header="0.31496062992125984" footer="0.31496062992125984"/>
  <pageSetup paperSize="9" scale="84" firstPageNumber="18" orientation="portrait" useFirstPageNumber="1" r:id="rId1"/>
  <rowBreaks count="1" manualBreakCount="1">
    <brk id="35" max="2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2EBC14A8-A856-40CF-A299-C8D9E9668407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5</vt:i4>
      </vt:variant>
    </vt:vector>
  </HeadingPairs>
  <TitlesOfParts>
    <vt:vector size="9" baseType="lpstr">
      <vt:lpstr>Доходная часть</vt:lpstr>
      <vt:lpstr>Расходная часть</vt:lpstr>
      <vt:lpstr>Источники</vt:lpstr>
      <vt:lpstr>Сведения</vt:lpstr>
      <vt:lpstr>'Доходная часть'!Заголовки_для_печати</vt:lpstr>
      <vt:lpstr>'Расходная часть'!Заголовки_для_печати</vt:lpstr>
      <vt:lpstr>'Доходная часть'!Область_печати</vt:lpstr>
      <vt:lpstr>'Расходная часть'!Область_печати</vt:lpstr>
      <vt:lpstr>Сведения!Область_печати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Sazonenko</dc:creator>
  <cp:lastModifiedBy>Sazonenko</cp:lastModifiedBy>
  <cp:lastPrinted>2022-04-25T08:13:48Z</cp:lastPrinted>
  <dcterms:created xsi:type="dcterms:W3CDTF">2020-07-07T14:30:10Z</dcterms:created>
  <dcterms:modified xsi:type="dcterms:W3CDTF">2022-04-27T06:06:47Z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ДЧБ для работы(4).xlsx</vt:lpwstr>
  </property>
  <property fmtid="{D5CDD505-2E9C-101B-9397-08002B2CF9AE}" pid="3" name="Название отчета">
    <vt:lpwstr>ДЧБ для работы(4).xlsx</vt:lpwstr>
  </property>
  <property fmtid="{D5CDD505-2E9C-101B-9397-08002B2CF9AE}" pid="4" name="Версия клиента">
    <vt:lpwstr>20.1.16.5290 (.NET 4.0)</vt:lpwstr>
  </property>
  <property fmtid="{D5CDD505-2E9C-101B-9397-08002B2CF9AE}" pid="5" name="Версия базы">
    <vt:lpwstr>20.1.1823.1160286770</vt:lpwstr>
  </property>
  <property fmtid="{D5CDD505-2E9C-101B-9397-08002B2CF9AE}" pid="6" name="Тип сервера">
    <vt:lpwstr>MSSQL</vt:lpwstr>
  </property>
  <property fmtid="{D5CDD505-2E9C-101B-9397-08002B2CF9AE}" pid="7" name="Сервер">
    <vt:lpwstr>10.33.66.21</vt:lpwstr>
  </property>
  <property fmtid="{D5CDD505-2E9C-101B-9397-08002B2CF9AE}" pid="8" name="База">
    <vt:lpwstr>komi_2020</vt:lpwstr>
  </property>
  <property fmtid="{D5CDD505-2E9C-101B-9397-08002B2CF9AE}" pid="9" name="Пользователь">
    <vt:lpwstr>17-фу-сазоненко-мн</vt:lpwstr>
  </property>
  <property fmtid="{D5CDD505-2E9C-101B-9397-08002B2CF9AE}" pid="10" name="Шаблон">
    <vt:lpwstr>rep_maket.XLT</vt:lpwstr>
  </property>
  <property fmtid="{D5CDD505-2E9C-101B-9397-08002B2CF9AE}" pid="11" name="Локальная база">
    <vt:lpwstr>не используется</vt:lpwstr>
  </property>
</Properties>
</file>