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15930" windowHeight="12420" tabRatio="775" activeTab="11"/>
  </bookViews>
  <sheets>
    <sheet name="доходы (1)" sheetId="1" r:id="rId1"/>
    <sheet name="расходы (2)" sheetId="2" r:id="rId2"/>
    <sheet name="источники (3)" sheetId="3" r:id="rId3"/>
    <sheet name="программные (4)" sheetId="4" r:id="rId4"/>
    <sheet name="администрат (5)" sheetId="5" r:id="rId5"/>
    <sheet name="дотация (6)" sheetId="6" r:id="rId6"/>
    <sheet name="газифик (7)" sheetId="7" r:id="rId7"/>
    <sheet name="безопасн (8)" sheetId="8" r:id="rId8"/>
    <sheet name="доступн среда (9)" sheetId="9" r:id="rId9"/>
    <sheet name="сцк шошка (10)" sheetId="10" r:id="rId10"/>
    <sheet name="админ2 (11)" sheetId="11" r:id="rId11"/>
    <sheet name="админ1 (12)" sheetId="12" r:id="rId12"/>
  </sheets>
  <definedNames>
    <definedName name="_xlnm.Print_Area" localSheetId="11">'админ1 (12)'!$A$1:$C$28</definedName>
    <definedName name="_xlnm.Print_Area" localSheetId="10">'админ2 (11)'!$A$1:$C$28</definedName>
    <definedName name="_xlnm.Print_Area" localSheetId="0">'доходы (1)'!$A$1:$J$203</definedName>
    <definedName name="_xlnm.Print_Area" localSheetId="2">'источники (3)'!$A$2:$J$37</definedName>
    <definedName name="_xlnm.Print_Area" localSheetId="1">'расходы (2)'!$A$1:$G$496</definedName>
  </definedNames>
  <calcPr fullCalcOnLoad="1"/>
</workbook>
</file>

<file path=xl/sharedStrings.xml><?xml version="1.0" encoding="utf-8"?>
<sst xmlns="http://schemas.openxmlformats.org/spreadsheetml/2006/main" count="4551" uniqueCount="1031">
  <si>
    <t>Межбюджетные трансферты бюджетам муниципальных районов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</si>
  <si>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</si>
  <si>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</si>
  <si>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</si>
  <si>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 xml:space="preserve">НАЛОГИ НА ПРИБЫЛЬ, ДОХОДЫ </t>
  </si>
  <si>
    <t xml:space="preserve">Налог на доходы физических лиц </t>
  </si>
  <si>
    <t xml:space="preserve">НАЛОГИ НА СОВОКУПНЫЙ ДОХОД 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</si>
  <si>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</si>
  <si>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</si>
  <si>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</si>
  <si>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</si>
  <si>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ШТРАФЫ,  САНКЦИИ, ВОЗМЕЩЕНИЕ УЩЕРБА</t>
  </si>
  <si>
    <t>Прочие поступления от денежных взысканий  (штрафов)  и иных  сумм в возмещение ущерба</t>
  </si>
  <si>
    <t>Прочие поступления от денежных взысканий  (штрафов)  и иных  сумм в возмещение ущерба, зачисляемые  в местные бюджеты</t>
  </si>
  <si>
    <t>БЕЗВОЗМЕЗДНЫЕ  ПОСТУПЛЕНИЯ</t>
  </si>
  <si>
    <t xml:space="preserve">БЕЗВОЗМЕЗДНЫЕ  ПОСТУПЛЕНИЯ  ОТ ДРУГИХ БЮДЖЕТОВ БЮДЖЕТНОЙ СИСТЕМЫ РОССИЙСКОЙ ФЕДЕРАЦИИ </t>
  </si>
  <si>
    <t>Дотации бюджетам на поддержку мер по обеспечению сбалансированности  бюджетов</t>
  </si>
  <si>
    <t>Дотации  бюджетам  муниципальных районов  на поддержку мер по обеспечению сбалансированности  бюджетов</t>
  </si>
  <si>
    <t>Прочие субвенции</t>
  </si>
  <si>
    <t>Прочие субсидии</t>
  </si>
  <si>
    <t>ВСЕГО  ДОХОДОВ</t>
  </si>
  <si>
    <t>Государственная пошлина по делам, рассматриваемым в судах общей юрисдикции, мировыми судьями</t>
  </si>
  <si>
    <t>Прочие субвенции бюджетам муниципальных районов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</si>
  <si>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</si>
  <si>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</si>
  <si>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</si>
  <si>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</si>
  <si>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Денежные взыскания (штрафы) за нарушение   законодательства  об охране и использовании животного мира</t>
  </si>
  <si>
    <t>Денежные взыскания (штрафы) за нарушение   законодательства в области  охраны окружающей среды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</si>
  <si>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</si>
  <si>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судсидии)</t>
  </si>
  <si>
    <t>Субвенции бюджетам субъектов  Российской Федерации и муниципальных образований</t>
  </si>
  <si>
    <t>Субвенции бюджетам на  государственную  регистрацию актов гражданского состояния</t>
  </si>
  <si>
    <t xml:space="preserve">Субвенции  бюджетам муниципальных районов  на государственную регистрацию актов гражданского состояния </t>
  </si>
  <si>
    <t xml:space="preserve">Субвенции бюджетам на осуществление   первичного  воинского учета на территориях, где отсутствуют  военные комиссариаты  </t>
  </si>
  <si>
    <t>НАЛОГОВЫЕ И НЕНАЛОГОВЫЕ ДОХОДЫ</t>
  </si>
  <si>
    <t>Доходы, получаемые  ввиде арендной либо иной платы 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</si>
  <si>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 муниципальных районов на реализацию государственных полномочий по расчету  и предоставлению дотаций на выравнивание уровня бюджетной обеспеченности  поселений в Республике Коми</t>
  </si>
  <si>
    <t>ДОХОДЫ ОТ ПРОДАЖИ МАТЕРИАЛЬНЫХ  И НЕМАТЕРИАЛЬНЫХ АКТИВОВ</t>
  </si>
  <si>
    <t>Дотации бюджетам муниципальных районов на выравнивание  уровня бюджетной обеспеченности</t>
  </si>
  <si>
    <t>Дотации на выравнивание  уровня бюджетной обеспеченности</t>
  </si>
  <si>
    <t>Субсидии  бюджетам   муниципальных   районов   на обеспечение мероприятий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</si>
  <si>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Субсидии  бюджетам   муниципальных   районов   на обеспечение мероприятий по  капитальному  ремонту многоквартирных домов за счет средств бюджетов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</si>
  <si>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</si>
  <si>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</si>
  <si>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</si>
  <si>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реализацию полномочий по формированию, исполнению и контролю за исполнением местного бюджета</t>
  </si>
  <si>
    <t>Межбюджетные трансферты, передаваемые бюджетам муниципальных районов из бюджетов поселений на реализацию полномочий по переселению граждан из аварийного жилищного фонда</t>
  </si>
  <si>
    <t>Межбюджетные трансферты, передаваемые бюджетам муниципальных районов из бюджетов поселений на реализацию полномочий по проведению капитального ремонта многоквартирных домов</t>
  </si>
  <si>
    <t>Субвенции местным  бюджетам на выполнение передаваемых полномочий субъектов Российской Федерации</t>
  </si>
  <si>
    <t>Наименование показателя</t>
  </si>
  <si>
    <t>000</t>
  </si>
  <si>
    <t>1</t>
  </si>
  <si>
    <t>00</t>
  </si>
  <si>
    <t>00000</t>
  </si>
  <si>
    <t>0000</t>
  </si>
  <si>
    <t>01</t>
  </si>
  <si>
    <t>02000</t>
  </si>
  <si>
    <t>110</t>
  </si>
  <si>
    <t>02010</t>
  </si>
  <si>
    <t>02020</t>
  </si>
  <si>
    <t>02030</t>
  </si>
  <si>
    <t>05</t>
  </si>
  <si>
    <t>01000</t>
  </si>
  <si>
    <t>01010</t>
  </si>
  <si>
    <t>01020</t>
  </si>
  <si>
    <t>02</t>
  </si>
  <si>
    <t>03000</t>
  </si>
  <si>
    <t>04000</t>
  </si>
  <si>
    <t>08</t>
  </si>
  <si>
    <t>03010</t>
  </si>
  <si>
    <t>1000</t>
  </si>
  <si>
    <t>11</t>
  </si>
  <si>
    <t>120</t>
  </si>
  <si>
    <t>05000</t>
  </si>
  <si>
    <t>05010</t>
  </si>
  <si>
    <t>12</t>
  </si>
  <si>
    <t>14</t>
  </si>
  <si>
    <t>16</t>
  </si>
  <si>
    <t>2</t>
  </si>
  <si>
    <t>04014</t>
  </si>
  <si>
    <t>04999</t>
  </si>
  <si>
    <t>151</t>
  </si>
  <si>
    <t>03999</t>
  </si>
  <si>
    <t>03029</t>
  </si>
  <si>
    <t>03003</t>
  </si>
  <si>
    <t>03007</t>
  </si>
  <si>
    <t>03015</t>
  </si>
  <si>
    <t>03024</t>
  </si>
  <si>
    <t>02999</t>
  </si>
  <si>
    <t>01001</t>
  </si>
  <si>
    <t>01003</t>
  </si>
  <si>
    <t>10</t>
  </si>
  <si>
    <t>06000</t>
  </si>
  <si>
    <t>430</t>
  </si>
  <si>
    <t>06010</t>
  </si>
  <si>
    <t>140</t>
  </si>
  <si>
    <t>25000</t>
  </si>
  <si>
    <t>25030</t>
  </si>
  <si>
    <t>25050</t>
  </si>
  <si>
    <t>25060</t>
  </si>
  <si>
    <t>28000</t>
  </si>
  <si>
    <t>90000</t>
  </si>
  <si>
    <t>90050</t>
  </si>
  <si>
    <t>02088</t>
  </si>
  <si>
    <t>02089</t>
  </si>
  <si>
    <t>Объем поступлений доходов</t>
  </si>
  <si>
    <t>Субвенциии бюджетам на осуществление полномочий по подготовке проведения статистических переписей</t>
  </si>
  <si>
    <t>Субвенциии бюджетам муниципальных районов на осуществление полномочий по подготовке проведения статистических переписей</t>
  </si>
  <si>
    <t>03002</t>
  </si>
  <si>
    <t>Субсидии  бюджетам   муниципальных   районов   на обеспечение мероприятий по  капитальному  ремонту многоквартирных домов и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</si>
  <si>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</si>
  <si>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</si>
  <si>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Субсидии  бюджетам   муниципальных   районов   на обеспечение мероприятий по  капитальному  ремонту многоквартирных домов и  переселению  граждан  из аварийного  жилищного  фонда  за   счет   средств бюджетов Республики Коми</t>
  </si>
  <si>
    <t xml:space="preserve">Субсидии  бюджетам   муниципальных   районов   на обеспечение мероприятий по переселению граждан из аварийного  жилищного  фонда  за   счет   средств бюджетов Республики Коми
</t>
  </si>
  <si>
    <t>43000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</si>
  <si>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</si>
  <si>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30030</t>
  </si>
  <si>
    <t>09000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</si>
  <si>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</si>
  <si>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</si>
  <si>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</si>
  <si>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</si>
  <si>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</si>
  <si>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05013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</si>
  <si>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</si>
  <si>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</si>
  <si>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</si>
  <si>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</si>
  <si>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06013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</si>
  <si>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</si>
  <si>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</si>
  <si>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01030</t>
  </si>
  <si>
    <t>01040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</si>
  <si>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</si>
  <si>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</si>
  <si>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</si>
  <si>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</si>
  <si>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</si>
  <si>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</si>
  <si>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03070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</si>
  <si>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</si>
  <si>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Субсидии бюджетам муниципальных районов на обеспечение мероприятий по капитальному ремонту многоквартирных домов за счет    средств, поступивших от государственной корпорации Фонд содействия реформированию жилищно-коммунального хозяйства</t>
  </si>
  <si>
    <t>0001</t>
  </si>
  <si>
    <t>0002</t>
  </si>
  <si>
    <t>04025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</si>
  <si>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</si>
  <si>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</si>
  <si>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01011</t>
  </si>
  <si>
    <t>Налог, взимаемый с налогоплательщиков, выбравших в качестве объекта налогообложения  доходы</t>
  </si>
  <si>
    <t>01021</t>
  </si>
  <si>
    <t>Налог, взимаемый в связи с применением патентной системы налогообложения</t>
  </si>
  <si>
    <t>04020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</si>
  <si>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</si>
  <si>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</si>
  <si>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нарушение законодательства о налогах и сборах</t>
  </si>
  <si>
    <t>Денежные взыскания (штрафы) за нарушение земельного законодательства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</si>
  <si>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</si>
  <si>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</si>
  <si>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районов на реализацию муниципальными дошкольными и общеобразовательными организациями в Республике Коми образовательных программ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</si>
  <si>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</si>
  <si>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</si>
  <si>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</si>
  <si>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</si>
  <si>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03119</t>
  </si>
  <si>
    <t>Субвенция на строительство, приобретение, реконструкции,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</si>
  <si>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специализированного муниципального жилищного фонда, предоставляемыми по договорам найма специализированных жилых помещений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</si>
  <si>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</si>
  <si>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 xml:space="preserve">Субвенции бюджетам 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Федерации,имеющих право на получение субсидий (социальных выплат) на приобретение или строительство жилья"  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</si>
  <si>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</si>
  <si>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</si>
  <si>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Субвенции бюджетам  муниципальных районов на осуществление переданных государственных полномочий по расчету и предоставлению субвенций бюджетам поселений, на осуществление полномочий на  государственную регистрацию актов гражданского состояния на территории Республики Коми, где отсутствуют органы записи актов гражданского состояния, в соответствии с Законом Республики Коми "О наделении органов местного самоуправления муниципальных образований муниципальных районов в Республике Коми  государственными полномочиями по расчету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состояния"  </t>
  </si>
  <si>
    <t xml:space="preserve">Субвенции бюджетам  муниципальных районов на осуществление переданных государственных полномочий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образований муниципальных районов в Республике Коми 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  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</si>
  <si>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</si>
  <si>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</si>
  <si>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НАЛОГИ НА ТОВАРЫ (РАБОТЫ, УСЛУГИ), РЕАЛИЗУЕМЫЕ НА ТЕРРИТОРИИ РОССИЙСКОЙ ФЕДЕРАЦИИ</t>
  </si>
  <si>
    <t>03</t>
  </si>
  <si>
    <t>Акцизы по подакцизным товарам (продукции), производимым на территории Российской Федерации</t>
  </si>
  <si>
    <t>0004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</si>
  <si>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</si>
  <si>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</si>
  <si>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02077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</si>
  <si>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</si>
  <si>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05070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</si>
  <si>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</si>
  <si>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</si>
  <si>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05075</t>
  </si>
  <si>
    <t>ПЛАТЕЖИ ЗА ПОЛЬЗОВАНИЕ ПРИРОДНЫМИ РЕСУРСАМИ</t>
  </si>
  <si>
    <t xml:space="preserve">  бюджета муниципального района "Княжпогостский" в 2014 году </t>
  </si>
  <si>
    <t>муниципального района "Княжпогостский"</t>
  </si>
  <si>
    <t>Сумма, тыс.рублей</t>
  </si>
  <si>
    <t>Приложение № 1</t>
  </si>
  <si>
    <t xml:space="preserve">к решению Совета </t>
  </si>
  <si>
    <t>от 25.12.2013 г. №246</t>
  </si>
  <si>
    <t>Изменения (тыс.руб)</t>
  </si>
  <si>
    <t>02230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</si>
  <si>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</si>
  <si>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</si>
  <si>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</si>
  <si>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</si>
  <si>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02240</t>
  </si>
  <si>
    <t>02250</t>
  </si>
  <si>
    <t>02260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</si>
  <si>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 xml:space="preserve"> и 228 Налогового кодекса Российской Федерации</t>
    </r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</si>
  <si>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, пунктами 1 и 2 статьи 120, статьями 125, 126, 128, 129, 129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, 132, 133, 134, 135, 135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 xml:space="preserve"> Налогового кодекса Российской Федерации </t>
    </r>
  </si>
  <si>
    <t>06</t>
  </si>
  <si>
    <t>НАЛОГИ НА ИМУЩЕСТВО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</si>
  <si>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</si>
  <si>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</si>
  <si>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 xml:space="preserve">2 </t>
  </si>
  <si>
    <t xml:space="preserve"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 </t>
  </si>
  <si>
    <t xml:space="preserve">Субсидии бюджетам муниципальных районов на содержание автомобильных дорог общего пользования местного значения </t>
  </si>
  <si>
    <t>Субсидии на комплектование документальных фондов библиотек муниципальных образований</t>
  </si>
  <si>
    <t>Субсидии бюджетам муниципальных районов на функционирование информационно-маркетинговых центров малого и среднего предпринимательства в рамках реализации подпрограммы "Малое и среднее предпринимательство в Республике Коми"</t>
  </si>
  <si>
    <t>02009</t>
  </si>
  <si>
    <t>Субсидии бюджетам на государственную поддержку малого и среднего предпринимательства (включая крестьянские (фермерские) хозяйства</t>
  </si>
  <si>
    <t>Субсидии на укрепление материально-технической базы муниципальных учреждений сферы культуры</t>
  </si>
  <si>
    <t>Денежные взыскания (штрафы) за правонарушения в области дорожного движения</t>
  </si>
  <si>
    <t>30000</t>
  </si>
  <si>
    <t>Единый сельскохозяйственный налог</t>
  </si>
  <si>
    <t>ДОХОДЫ ОТ ОКАЗАНИЯ ПЛАТНЫХ УСЛУГ (РАБОТ) И КОМПЕНСАЦИИ ЗАТРАТ ГОСУДАРСТВА</t>
  </si>
  <si>
    <t>13</t>
  </si>
  <si>
    <t>Доходы от компенсации затрат государства</t>
  </si>
  <si>
    <t>130</t>
  </si>
  <si>
    <t>02990</t>
  </si>
  <si>
    <t xml:space="preserve">Прочие доходы от компенсации затрат государства </t>
  </si>
  <si>
    <t>02995</t>
  </si>
  <si>
    <t>Прочие доходы от компенсации затрат  бюджетов муниципальных районов</t>
  </si>
  <si>
    <t>33000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</si>
  <si>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</si>
  <si>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33050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</si>
  <si>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</si>
  <si>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41000</t>
  </si>
  <si>
    <t>Денежные взыскания (штрафы) за нарушение законодательства Российской Федерации об электроэнергетике</t>
  </si>
  <si>
    <t xml:space="preserve">Доходы от оказания платных услуг (работ) </t>
  </si>
  <si>
    <t>01995</t>
  </si>
  <si>
    <t>01990</t>
  </si>
  <si>
    <t>Прочие доходы от оказания платных услуг (работ) получателями средств бюджетов муниципальных районов</t>
  </si>
  <si>
    <t>Прочие доходы от оказания платных услуг (работ)</t>
  </si>
  <si>
    <t>Субсидии на реализацию малых проектов в сфере физической культуры и спорта</t>
  </si>
  <si>
    <t>Субсидии на реализацию малых проектов в сфере культуры</t>
  </si>
  <si>
    <t>Субвенции  на осуществление переданных государственных полномочий Республики Коми по отлову и содержанию безнадзорных животных</t>
  </si>
  <si>
    <t>Субвенции бюджетам муниципальных районов на осуществление переданных государственных полномочий по определению перечня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</si>
  <si>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муниципальных районов на осуществление переданных государственных полномочий по расчету субвенций бюджетам поселений, осуществляющих государственное полномочие по  определению перечня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</si>
  <si>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</si>
  <si>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02051</t>
  </si>
  <si>
    <t>Субсидии на укрепление материально-технической базы и оснащение оборудованием детских школ искусств, за счет средств, поступающих из федерального бюджета</t>
  </si>
  <si>
    <t>Субсидии бюджетам муниципальных районов на реализацию федеральных целевых программ</t>
  </si>
  <si>
    <t>Субсидия на мероприятия по проведению оздоровительной кампании детей</t>
  </si>
  <si>
    <t>Субсидии на обеспечение первичных мер пожарной безопасности муниципальных образовательных организаций</t>
  </si>
  <si>
    <t>08000</t>
  </si>
  <si>
    <t>Прочие субсидии бюджетам муниципальных районов, в т.ч.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</si>
  <si>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</si>
  <si>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Субсидии на реализацию малых проектов в сфере благоустройства</t>
  </si>
  <si>
    <t>17</t>
  </si>
  <si>
    <t>Прочие неналоговые доходы</t>
  </si>
  <si>
    <t>180</t>
  </si>
  <si>
    <t>Прочие доходы</t>
  </si>
  <si>
    <t>Субвенции на осуществление переданных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3,4 статьи 3 закона Республики Коми "Об административной ответственности в Республике Коми"</t>
  </si>
  <si>
    <t>Субвенции на осуществление 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правонарушениях,предусмотренных частями 3,4 статьи 3 закона Республики Коми "Об административной ответственности в Республике Коми"</t>
  </si>
  <si>
    <t>Субвенции на осуществление 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правонарушениях,предусмотренных частями 6,7, частями 1 и 2 статьи 8 закона Республики Коми "Об административной ответственности в Республике Коми"</t>
  </si>
  <si>
    <t>Субвенции на осуществление переданных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6,7, частями 1 и 2 статьи 8 закона Республики Коми "Об административной ответственности в Республике Коми"</t>
  </si>
  <si>
    <t>Субсидии бюджетам муниципальных районов на строительство и реконструкцию объектов сферы культуры муниципальных образований Республики Коми</t>
  </si>
  <si>
    <t>02053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</si>
  <si>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</si>
  <si>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</si>
  <si>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</si>
  <si>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02050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</si>
  <si>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</si>
  <si>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05050</t>
  </si>
  <si>
    <t>Прочие неналоговые доходы бюджетов муниципальных районов</t>
  </si>
  <si>
    <t>ПРОЧИЕ НЕНАЛОГОВЫЕ ДОХОДЫ</t>
  </si>
  <si>
    <t>Приложение №2</t>
  </si>
  <si>
    <t xml:space="preserve">к  решению Совета </t>
  </si>
  <si>
    <t>Приложение №3</t>
  </si>
  <si>
    <t>от 25.12.2013г. №246</t>
  </si>
  <si>
    <t xml:space="preserve">Ведомственная структура расходов бюджета муниципального района </t>
  </si>
  <si>
    <t>"Княжпогостский" на 2014 год</t>
  </si>
  <si>
    <t>Наименование</t>
  </si>
  <si>
    <t>Отд.</t>
  </si>
  <si>
    <t>ЦСР</t>
  </si>
  <si>
    <t>ВР</t>
  </si>
  <si>
    <t>изменения</t>
  </si>
  <si>
    <t>3</t>
  </si>
  <si>
    <t>4</t>
  </si>
  <si>
    <t>В С Е Г О</t>
  </si>
  <si>
    <t>Контрольно-счетная палата Княжпогостского района</t>
  </si>
  <si>
    <t>905</t>
  </si>
  <si>
    <t>Непрограммные направления деятельности</t>
  </si>
  <si>
    <t>99 9 0000</t>
  </si>
  <si>
    <t>Руководитель контрольно-счетной палаты</t>
  </si>
  <si>
    <t>99 9 0030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</si>
  <si>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</si>
  <si>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</si>
  <si>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Руководстсво и управление в сфере установленных функций органов местного самоуправления</t>
  </si>
  <si>
    <t>99 9 8204</t>
  </si>
  <si>
    <t>Закупка товаров, работ и услуг для государственных (муниципальных) нужд</t>
  </si>
  <si>
    <t>200</t>
  </si>
  <si>
    <t>Администрация муниципального района "Княжпогостский"</t>
  </si>
  <si>
    <t>923</t>
  </si>
  <si>
    <t>Муниципальная программа "Развитие экономики в Княжпогостском районе"</t>
  </si>
  <si>
    <t>01 0 0000</t>
  </si>
  <si>
    <t>Подпрограмма "Развитие малого и среднего предпринимательства"</t>
  </si>
  <si>
    <t>01 1 0000</t>
  </si>
  <si>
    <t>Субсидирование (грант) начинающих субъектов малого предпринимательства на создание собственного бизнеса в приоритетных отраслях малого предпринимательства</t>
  </si>
  <si>
    <t>01 1 0201</t>
  </si>
  <si>
    <t>Иные бюджетные ассигнования</t>
  </si>
  <si>
    <t>800</t>
  </si>
  <si>
    <t>Субсидирование субъектам малого и среднего предпринимательства  части затрат на уплату лизинговых платежей по договорам финансовой аренды (лизинга)</t>
  </si>
  <si>
    <t>01 1 0202</t>
  </si>
  <si>
    <t>Субсидирование  части затрат на уплату процентов по кредитам, привлеченным субъектами малого и среднего предпринимательства в кредитных организациях</t>
  </si>
  <si>
    <t>01 1 0203</t>
  </si>
  <si>
    <t>Подпрограмма "Развитие сельского хозяйства и переработки сельскохозяйственной продукции"</t>
  </si>
  <si>
    <t xml:space="preserve"> 01 3 0000</t>
  </si>
  <si>
    <t>Субсидирование на реализацию малых проектов в сельском хозяйстве по благоустройству территорий, животноводческих помещений и переработки сельскохозяйственной продукции</t>
  </si>
  <si>
    <t>01 3 0301</t>
  </si>
  <si>
    <t>Подпрограмма "Развитие лесного хозяйства"</t>
  </si>
  <si>
    <t>01 5 0000</t>
  </si>
  <si>
    <t>Субвенции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</si>
  <si>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01 5 7306</t>
  </si>
  <si>
    <t>Муниципальная программа "Развитие жилищного строительства и жилищно-коммунального хозяйства в Княжпогостском районе"</t>
  </si>
  <si>
    <t>03 0 0000</t>
  </si>
  <si>
    <t>Подпрограмма "Обеспечение населения качественными жилищно-коммунальными услугами"</t>
  </si>
  <si>
    <t>03 2 0000</t>
  </si>
  <si>
    <t>Модернизация коммунальных систем инженерной инфраструктуры</t>
  </si>
  <si>
    <t>03 2 0206</t>
  </si>
  <si>
    <t>400</t>
  </si>
  <si>
    <t xml:space="preserve">Подпрограмма "Градостроительная деятельность" </t>
  </si>
  <si>
    <t>03 3 0000</t>
  </si>
  <si>
    <t>Внедрение информационной системы обеспечения градостроительной деятельности на территории муниципального района"</t>
  </si>
  <si>
    <t>03 3 0302</t>
  </si>
  <si>
    <t>Муниципальная программа "Развитие отрасли "Физическая культура и спорт" в Княжпогостском районе"</t>
  </si>
  <si>
    <t>06 0 0000</t>
  </si>
  <si>
    <t>Подпрограмма "Развитие инфраструктуры физической культуры и спорта"</t>
  </si>
  <si>
    <t>06 1 0000</t>
  </si>
  <si>
    <t>Обеспечение муниципальных учреждений спортивной направленности спортивным оборудованием и транспортом</t>
  </si>
  <si>
    <t>06 1 0103</t>
  </si>
  <si>
    <t>Подпрограмма "Массовая физическая культура"</t>
  </si>
  <si>
    <t>06 2 0000</t>
  </si>
  <si>
    <t>Укрепление материально-технической базы учреждений физкультурно-спортивной направленности</t>
  </si>
  <si>
    <t>06 2 0202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</si>
  <si>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 здоровья</t>
  </si>
  <si>
    <t>06 2 0204</t>
  </si>
  <si>
    <t>Подпрограмма "Спорт высоких достижений"</t>
  </si>
  <si>
    <t>06 3 0000</t>
  </si>
  <si>
    <t>Участие в спортивных мероприятиях республиканского, межрегионального и всероссийского уровня</t>
  </si>
  <si>
    <t>06 3 0302</t>
  </si>
  <si>
    <t>Социальное обеспечение и иные выплаты населению</t>
  </si>
  <si>
    <t>300</t>
  </si>
  <si>
    <t>Муниципальная программа "Развитие муниципального управления в муниципальном районе "Княжпогостский""</t>
  </si>
  <si>
    <t>07 0 0000</t>
  </si>
  <si>
    <t>Подпрограмма "Развитие системы открытого муниципалитета в органах местного самоуправления муниципального района"</t>
  </si>
  <si>
    <t>07 1 0000</t>
  </si>
  <si>
    <t>Введение новых рубрик, вкладок, банеров</t>
  </si>
  <si>
    <t>07 1 0101</t>
  </si>
  <si>
    <t>Организация размещения информационных материалов</t>
  </si>
  <si>
    <t>07 1 0102</t>
  </si>
  <si>
    <t>Подпрограмма "Оптимизация деятельности органов местного самоуправления муниципального района "Княжпогостский""</t>
  </si>
  <si>
    <t>07 2 0000</t>
  </si>
  <si>
    <t xml:space="preserve">Обеспечение организационных, разъяснительных правовых и иных мер </t>
  </si>
  <si>
    <t xml:space="preserve">923 </t>
  </si>
  <si>
    <t>07 2 0201</t>
  </si>
  <si>
    <t>Подпрограмма "Развитие кадрового потенциала системы муниципального управления в муниципальном районе"</t>
  </si>
  <si>
    <t>07 3 0000</t>
  </si>
  <si>
    <t>Повышение квалификации и обучение должностных лиц и специалистов</t>
  </si>
  <si>
    <t>07 3 0301</t>
  </si>
  <si>
    <t>Подпрограмма "Обеспечение реализации муниципальной программы"</t>
  </si>
  <si>
    <t>07 7 0000</t>
  </si>
  <si>
    <t>Руководство и управление в сфере установленных функций органов местного самоуправления</t>
  </si>
  <si>
    <t>07 7 0701</t>
  </si>
  <si>
    <t>Программа "Безопасность жизнедеятельности и социальная защита населения в Княжпогостском районе"</t>
  </si>
  <si>
    <t>08 0 0000</t>
  </si>
  <si>
    <t>Подпрограмма "Безопасность населения"</t>
  </si>
  <si>
    <t>08 3 0000</t>
  </si>
  <si>
    <t>Субвенция на осуществление переданных государственных полномочий Республики Коми по отлову и содержанию безнадзорных животных</t>
  </si>
  <si>
    <t>08 3 7312</t>
  </si>
  <si>
    <t>Муниципальная программа "Доступная среда"</t>
  </si>
  <si>
    <t>09 0 0000</t>
  </si>
  <si>
    <t>Подпрограмма "Поддержка ветеранов, незащищенных слоёв населения, районных и общественных организаций ветеранов и инвалидов по Княжпогостскому району"</t>
  </si>
  <si>
    <t>09 1 0000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</si>
  <si>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</si>
  <si>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09 1 0101</t>
  </si>
  <si>
    <t>Проведение мероприятий социальной направленности</t>
  </si>
  <si>
    <t>09 1 0102</t>
  </si>
  <si>
    <t>Мероприятия по поддержке районных общественных организаций ветеранов и инвалидов</t>
  </si>
  <si>
    <t>09 1 0103</t>
  </si>
  <si>
    <t>Оформление ветеранам подписки на периодические издания</t>
  </si>
  <si>
    <t>09 1 0104</t>
  </si>
  <si>
    <t>Подпрограмма "Забота о старшем поколении в Княжпогостском районе"</t>
  </si>
  <si>
    <t>09 2 0000</t>
  </si>
  <si>
    <t>Оказание помощи ветеранам и пожилым гражданам</t>
  </si>
  <si>
    <t>09 2 0201</t>
  </si>
  <si>
    <t>99 0 0000</t>
  </si>
  <si>
    <t/>
  </si>
  <si>
    <t>Непрограммные расходы</t>
  </si>
  <si>
    <t xml:space="preserve">99 9 0000 </t>
  </si>
  <si>
    <t>Руководитель администрации</t>
  </si>
  <si>
    <t>99 9 0020</t>
  </si>
  <si>
    <t>Субвенции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</si>
  <si>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99 9 7307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</si>
  <si>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</si>
  <si>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99 9 7308</t>
  </si>
  <si>
    <t xml:space="preserve">Субвенции на осуществление переданных государственных полномочий по расчету и предоставлению субвенций бюджетам поселений на осуществление государственного полномочия по определению перечня должностных лиц местного самоуправления, уполномоченных составлять протоколы об административных правонарушениях, предусмотренных частью 4 статьи 8 Закона
Республики Коми «Об административной ответственности
в Республике Коми»
</t>
  </si>
  <si>
    <t>99 9 7314</t>
  </si>
  <si>
    <t xml:space="preserve">Осуществление государственных полномочий Республик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самоупраления, уполномоченных составлять протоколы об административных правонарушениях статьями 6, 7, частями 1 и 2 статьи 8 Закона Республики Коми "Об административной ответствнности в Республике Коми" </t>
  </si>
  <si>
    <t>99 9 7316</t>
  </si>
  <si>
    <t>Осуществление государственных полномочий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 Закона Республики Коми "Об административной ответственности в Республике Коми"</t>
  </si>
  <si>
    <t>99 9 7317</t>
  </si>
  <si>
    <t>Осуществление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 Закона Республики Коми "Об административной ответственности в Республике Коми"</t>
  </si>
  <si>
    <t>99 9 7318</t>
  </si>
  <si>
    <t>Резервный фонд по предупреждению и ликвидации чрезвычайных ситуаций и последствий стихийных бедствий</t>
  </si>
  <si>
    <t>99 9 9271</t>
  </si>
  <si>
    <t>Выполнение других обязательств органов местного самоуправления</t>
  </si>
  <si>
    <t>99 9 9292</t>
  </si>
  <si>
    <t xml:space="preserve">Предоставление субсидий бюджетным, автономным учреждениям и иным некоммерческим организациям </t>
  </si>
  <si>
    <t>600</t>
  </si>
  <si>
    <t xml:space="preserve">99 9 9292 </t>
  </si>
  <si>
    <t>Обеспечение деятельности подведомственных учреждений</t>
  </si>
  <si>
    <t>04</t>
  </si>
  <si>
    <t>Отдел культуры и национальной политики администрации муниципального района "Княжпогостский"</t>
  </si>
  <si>
    <t>956</t>
  </si>
  <si>
    <t xml:space="preserve">Субсидии на содействие обеспечению деятельности информационно-маркетинговых центров малого и среднего предпринимательства </t>
  </si>
  <si>
    <t>01 1 0204</t>
  </si>
  <si>
    <t>Предоставление субсидий бюджетным, автономным учреждениям и иным некоммерческим организациям (МБ)</t>
  </si>
  <si>
    <t>01 1 7218</t>
  </si>
  <si>
    <t>Предоставление субсидий бюджетным, автономным учреждениям и иным некоммерческим организациям (РБ)</t>
  </si>
  <si>
    <t>Подпрограмма "Развитие въездного и внутреннего туризма на территории муниципального района "Княжпогостский""</t>
  </si>
  <si>
    <t>01 2 0000</t>
  </si>
  <si>
    <t>Организация конкурса на присуждение гранта за разработку туристических маршрутов (объектов)</t>
  </si>
  <si>
    <t>01 2 0105</t>
  </si>
  <si>
    <t>Рекламно-информационное обеспечение продвижения туристического продукта на внутреннем и внешнем рынках</t>
  </si>
  <si>
    <t>01 2 0304</t>
  </si>
  <si>
    <t>Муниципальная программа "Развитие инфраструктуры отрасли "Культура" в Княжпогостском районе"</t>
  </si>
  <si>
    <t>05 0 0000</t>
  </si>
  <si>
    <t>Подпрограмма "Развитие учреждений культуры дополнительного образования"</t>
  </si>
  <si>
    <t>05 1 0000</t>
  </si>
  <si>
    <t xml:space="preserve">Выполнение противопожарных мероприятий </t>
  </si>
  <si>
    <t>05 1 0101</t>
  </si>
  <si>
    <t>Предоставление субсидий бюджетным, автономным учреждениям и иным некоммерческим организациям</t>
  </si>
  <si>
    <t>Укрепление материально-технической базы</t>
  </si>
  <si>
    <t>05 1 0102</t>
  </si>
  <si>
    <t>Выполнение муниципального задания</t>
  </si>
  <si>
    <t>05 1 0103</t>
  </si>
  <si>
    <t>Мероприятия по проведению ремонта, капитального ремонта и оснащение специальным оборудованием и материалами зданий муниципальных учреждений сферы культуры</t>
  </si>
  <si>
    <t>05 1 0104</t>
  </si>
  <si>
    <t xml:space="preserve">956 </t>
  </si>
  <si>
    <t>05 1 5014</t>
  </si>
  <si>
    <t>Предоставление субсидий бюджетиам муниципальных районов на укрепление учебной, МТБ, оснащение оборудованием муниципальных организаций дополнительного образования детей в сфере культуры и искусства</t>
  </si>
  <si>
    <t>05 1 7215</t>
  </si>
  <si>
    <t>Подпрограмма "Развитие библиотечного дела"</t>
  </si>
  <si>
    <t>05 2 0000</t>
  </si>
  <si>
    <t>Комплектование книжных фондов</t>
  </si>
  <si>
    <t>05 2 0201</t>
  </si>
  <si>
    <t xml:space="preserve">Подписка на периодические издания </t>
  </si>
  <si>
    <t>05 2 0202</t>
  </si>
  <si>
    <t>Внедрение информационных технологий</t>
  </si>
  <si>
    <t>05 2 0203</t>
  </si>
  <si>
    <t>Функционирование ИМЦП</t>
  </si>
  <si>
    <t>05 2 0204</t>
  </si>
  <si>
    <t>05 2 0205</t>
  </si>
  <si>
    <t>Предоставление субсидий бюджетам муниципальных районов на внедрение в муниципальных библиотеках информационных технологий</t>
  </si>
  <si>
    <t>05 2 7215</t>
  </si>
  <si>
    <t>Субсидии на комплектование документных фондов библиотек муниципальных образований</t>
  </si>
  <si>
    <t>05 2 7245</t>
  </si>
  <si>
    <t>Подпрограмма "Развитие музейного дела"</t>
  </si>
  <si>
    <t>05 3 0000</t>
  </si>
  <si>
    <t>05 3 0301</t>
  </si>
  <si>
    <t>05 3 0302</t>
  </si>
  <si>
    <t>Подпрограмма "Развитие народного, художественного творчества и культурно-досуговой деятельности"</t>
  </si>
  <si>
    <t>05 4 0000</t>
  </si>
  <si>
    <t>05 4 0401</t>
  </si>
  <si>
    <t>Проведение культурно-досуговых мероприятий</t>
  </si>
  <si>
    <t>05 4 0402</t>
  </si>
  <si>
    <t>Приобретение спецоборудования</t>
  </si>
  <si>
    <t>05 4 0403</t>
  </si>
  <si>
    <t>Внедрение в муниципальных культурно-досуговых учреждений информационных технологий</t>
  </si>
  <si>
    <t>05 4 0404</t>
  </si>
  <si>
    <t>Реализация малых проектов в сфере культура</t>
  </si>
  <si>
    <t>05 4 0405</t>
  </si>
  <si>
    <t>Строительство учреждений отрасли культура</t>
  </si>
  <si>
    <t>05 4 0407</t>
  </si>
  <si>
    <t>Капитальные вложения в объекты недвижимого имущества государственной (муниципальной) собственности</t>
  </si>
  <si>
    <t>Гранты в области культуры</t>
  </si>
  <si>
    <t>05 4 0408</t>
  </si>
  <si>
    <t>Проведение ремонтных работ</t>
  </si>
  <si>
    <t>05 4 0409</t>
  </si>
  <si>
    <t>Предоставление субсидий бюджетам муниципальных районов на мероприятия по обеспечению первичных мер пожарной безопасности муниципальных учреждений сферы культуры</t>
  </si>
  <si>
    <t>05 4 7201</t>
  </si>
  <si>
    <t>Предоставление субсидий бюджетам муниципальных районов на обновление материально-технической базы, приобретение специального оборудования, музыкальных инструментов для оснащения муниицпальных учреждений культуры, в том числе для сельских учреждений культуры</t>
  </si>
  <si>
    <t>05 4 7215</t>
  </si>
  <si>
    <t>В том числе на обновление МТБ, приобретение специального оборудования, музыкальных инструментов для оснащения муниципальных учреждений культуры, в том числе для сельских учреждений культуры</t>
  </si>
  <si>
    <t>в том числе на мероприятия по обеспечению первичных мер пожарной безопасности муниципальных учреждений сферы культуры</t>
  </si>
  <si>
    <t>в том числе на внедрение в муниципальных культурно-досуговых учреждений информационных технологий</t>
  </si>
  <si>
    <t>05 4 7246</t>
  </si>
  <si>
    <t>Подпрограмма "Обеспечение условий для реализации программы"</t>
  </si>
  <si>
    <t>05 5 0000</t>
  </si>
  <si>
    <t>Расходы в целях обеспечения выполнения функций ОМС</t>
  </si>
  <si>
    <t>05 5 0501</t>
  </si>
  <si>
    <t>05 5 0502</t>
  </si>
  <si>
    <t>Подпрограмма "Хозяйственно-техническое обеспечение учреждений"</t>
  </si>
  <si>
    <t>05 6 0000</t>
  </si>
  <si>
    <t>05 6 0601</t>
  </si>
  <si>
    <t>Муниципальная программа "Безопасность жизнедеятельности и социальная защита населения в Княжпогостском районе"</t>
  </si>
  <si>
    <t>Подпрограмма "Социальная защита населения"</t>
  </si>
  <si>
    <t>08 1 0000</t>
  </si>
  <si>
    <t xml:space="preserve">Оказание мер социальной поддержки работникам образования и культуры </t>
  </si>
  <si>
    <t>08 1 0101</t>
  </si>
  <si>
    <t>Управление муниципальным имуществом, землями и природными ресурсами администрации муниципального района "Княжпогостский"</t>
  </si>
  <si>
    <t>963</t>
  </si>
  <si>
    <t>Муниципальная программа "Развитие дорожной и транспортной системы в Княжпогостском районе"</t>
  </si>
  <si>
    <t>02 0 0000</t>
  </si>
  <si>
    <t>Подпрограмма "Развитие транспортной инфраструктуры и транспортного обслуживания населения и экономики МР "Княжпогостский""</t>
  </si>
  <si>
    <t>02 1 0000</t>
  </si>
  <si>
    <t>Поставка самоходного парома</t>
  </si>
  <si>
    <t>02 1 0108</t>
  </si>
  <si>
    <t xml:space="preserve">Подпрограмма "Создание условий для обеспечения населения доступным и комфортным жильем" </t>
  </si>
  <si>
    <t>03 1 0000</t>
  </si>
  <si>
    <t>Реализация ведомственной программы по проведению капитального ремонта жилищного фонда на территории муниципального района "Княжпогостский"</t>
  </si>
  <si>
    <t>03 1 0102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</si>
  <si>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</t>
  </si>
  <si>
    <t>03 1 0103</t>
  </si>
  <si>
    <t>Предоставление земельных участков отдельным категориям граждан</t>
  </si>
  <si>
    <t>03 1 0104</t>
  </si>
  <si>
    <t>Завершение МП "Переселение граждан из аварийного жилищного фонда МР "Княжпогостский" на 2012год"</t>
  </si>
  <si>
    <t>03 1 0108</t>
  </si>
  <si>
    <t>в том числе за счет средств Фонда СиРЖК</t>
  </si>
  <si>
    <t>за счет средств муниципального бюджета</t>
  </si>
  <si>
    <t>на дополнительные квадратные метры</t>
  </si>
  <si>
    <t>Переселение граждан из неперспективных населенных пунктов</t>
  </si>
  <si>
    <t>03 1 0109</t>
  </si>
  <si>
    <t>Субвенции на  обеспечение  предоставления жилых помещений детям-сиротам и детям, оставшимся без попечения родителей, лицам из числа по договрам найма специализированных жилых помещений</t>
  </si>
  <si>
    <t>03 1 5082</t>
  </si>
  <si>
    <t>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</si>
  <si>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03 1 5135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</si>
  <si>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</si>
  <si>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03 1 7303</t>
  </si>
  <si>
    <t>03 1 7404</t>
  </si>
  <si>
    <t>Обеспечение мероприятий по капитальному ремонту многоквартирных домов за счет средств ФСРЖКХ</t>
  </si>
  <si>
    <t>03 1 9501</t>
  </si>
  <si>
    <t>Обеспечение мероприятий по переселению граждан из аварийного жилищного фонда за счет средств Фонда СиРЖК</t>
  </si>
  <si>
    <t>03 1 9502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</si>
  <si>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Фонда СиРЖК</t>
  </si>
  <si>
    <t>03 1 9503</t>
  </si>
  <si>
    <t>Обеспечение мероприятий по капитальному ремонту многоквартирных домов за счет средств бюджетов</t>
  </si>
  <si>
    <t xml:space="preserve">963 </t>
  </si>
  <si>
    <t>03 1 9601</t>
  </si>
  <si>
    <t>в том числе за счет средств республиканского бюджета</t>
  </si>
  <si>
    <t>Обеспечение мероприятий по переселению граждан из аварийного жилищного фонда за счет средств муниципального бюджета</t>
  </si>
  <si>
    <t>03 1 9602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</si>
  <si>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 </t>
  </si>
  <si>
    <t>03 1 9603</t>
  </si>
  <si>
    <t>за счет средств республиканского бюджета</t>
  </si>
  <si>
    <t>83547497,59 (2013г) +57675363,38 (2014г)-13704519,48 (пост в 2013г.);  19455,98+83547,5</t>
  </si>
  <si>
    <t>5178,74+10380+9821,02+198+13840(2013г)</t>
  </si>
  <si>
    <t>Обеспечение населения муниципального образования питьевой водой, соответствующей требованиям безопасности, установленным санитарно-эпидемиологическими правилами</t>
  </si>
  <si>
    <t>03 2 0202</t>
  </si>
  <si>
    <t>Оплата коммунальных услуг по муниципальному жилищному фонду</t>
  </si>
  <si>
    <t>03 2 0203</t>
  </si>
  <si>
    <t>Подпрограмма "Управление муниципальным имуществом"</t>
  </si>
  <si>
    <t>07 4 0000</t>
  </si>
  <si>
    <t>Руководство и управление в сфере  муниципального имущества</t>
  </si>
  <si>
    <t>07 4 0405</t>
  </si>
  <si>
    <t>Программа "Безопасность жизнедеятельности и социальная защита населения в Княжпогосстком районе"</t>
  </si>
  <si>
    <t>08 3 0301</t>
  </si>
  <si>
    <t>Субвенции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</si>
  <si>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99 9 7305</t>
  </si>
  <si>
    <t>Отдел образования и молодежной политики администрации муниципального района "Княжпогостский"</t>
  </si>
  <si>
    <t>975</t>
  </si>
  <si>
    <t>Муниципальная программа "Развитие образования в Княжпогостском районе"</t>
  </si>
  <si>
    <t>04 0 0000</t>
  </si>
  <si>
    <t>Подпрограмма "Развитие системы дошкольного образования в Княжпогостском районе"</t>
  </si>
  <si>
    <t>04 1 0000</t>
  </si>
  <si>
    <t>Выполнение планового объема оказываемых муниципальных услуг, установленного муниципальным заданием</t>
  </si>
  <si>
    <t>04 1 0101</t>
  </si>
  <si>
    <t>Создание дополнительных групп в дошкольных образовательных организаций</t>
  </si>
  <si>
    <t>04 1 0102</t>
  </si>
  <si>
    <t>Проведение текущих ремонтов в дошкольных образовательных организациях</t>
  </si>
  <si>
    <t>04 1 0105</t>
  </si>
  <si>
    <t>Выполнение противопожарных мероприятий в дошкольных образовательных организациях</t>
  </si>
  <si>
    <t>04 1 0106</t>
  </si>
  <si>
    <t>Развитие кадровых ресурсов системы дошкольного образования</t>
  </si>
  <si>
    <t>04 1 0109</t>
  </si>
  <si>
    <t>Развитие инновационного потенциала педагогов дошкольного образования и дошкольных образовательных организаций</t>
  </si>
  <si>
    <t>04 1 0110</t>
  </si>
  <si>
    <t>Проведение капитальных ремонтов в дошкольных образовательных организациях</t>
  </si>
  <si>
    <t>04 1 0111</t>
  </si>
  <si>
    <t>Поддержка реализации мероприятий Федеральной целевой программы развития образования на 2011-2015годы в части модернизации регионально-муниципальных систем дошкольного образования</t>
  </si>
  <si>
    <t>04 1 5026</t>
  </si>
  <si>
    <t>Обеспечение первичных мер пожарной безопасности муниципальных образовательных организаций</t>
  </si>
  <si>
    <t>04 1 7201</t>
  </si>
  <si>
    <t>Реализация муниципальными дошкольными и общеобразовательными организациями в Республике Коми образовательных программ</t>
  </si>
  <si>
    <t>04 1 7301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</si>
  <si>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</si>
  <si>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04 1 7302</t>
  </si>
  <si>
    <t>Подпрограмма "Развитие системы общего образования в Княжпогостском районе"</t>
  </si>
  <si>
    <t>04 2 0000</t>
  </si>
  <si>
    <t>Оказание муниципальных услуг (выполнение работ) общеобразовательными организациями</t>
  </si>
  <si>
    <t>04 2 0201</t>
  </si>
  <si>
    <t>Предоставление доступа к сети интернет</t>
  </si>
  <si>
    <t>04 2 0203</t>
  </si>
  <si>
    <t>Проведение капитальных ремонтов в общеобразовательных организаций</t>
  </si>
  <si>
    <t>04 2 0205</t>
  </si>
  <si>
    <t>Выполнение противопожарных мероприятий в общеобразовательных организацииях</t>
  </si>
  <si>
    <t>04 2 0206</t>
  </si>
  <si>
    <t>Проведение текущих ремонтов в общеобразовательных организациях</t>
  </si>
  <si>
    <t>04 2 0207</t>
  </si>
  <si>
    <t>Строительство образовательных организаций, в том числе изготовление ПСД и осуществление технологического присоединения к электирическим сетям</t>
  </si>
  <si>
    <t>04 2 0208</t>
  </si>
  <si>
    <t>Развитие системы оценки качества общего образования</t>
  </si>
  <si>
    <t>04 2 0211</t>
  </si>
  <si>
    <t>Развитие инновационного опыта работы педагогов и образовательных организаций</t>
  </si>
  <si>
    <t>04 2 0213</t>
  </si>
  <si>
    <t>Развитие кадровых ресурсов системы общего образования</t>
  </si>
  <si>
    <t>04 2 0214</t>
  </si>
  <si>
    <t xml:space="preserve">975 </t>
  </si>
  <si>
    <t>Создание безбарьерной среды для детей с ограничениченными возможностями здоровья</t>
  </si>
  <si>
    <t>04 2 0215</t>
  </si>
  <si>
    <t>04 2 7201</t>
  </si>
  <si>
    <t>04 2 7301</t>
  </si>
  <si>
    <t>04 2 7302</t>
  </si>
  <si>
    <t>04 3 0000</t>
  </si>
  <si>
    <t>04 3 0312</t>
  </si>
  <si>
    <t>Проведение капитальных ремонтов в учреждениях дополнительного образования детей</t>
  </si>
  <si>
    <t>04 3 0315</t>
  </si>
  <si>
    <t>04 3 0316</t>
  </si>
  <si>
    <t>04 3 0317</t>
  </si>
  <si>
    <t xml:space="preserve">Мероприятия по орагнизации питания обучающихся 1-4 классов в муниципальных образовательных организациях  в РК, реализующих программу начального общего образования </t>
  </si>
  <si>
    <t>04 2 7401</t>
  </si>
  <si>
    <t>Подпрограмма "Дети и молодежь Княжпогостского района"</t>
  </si>
  <si>
    <t>Организация районного слета лидеров ученического самоуправления образовательных организаций</t>
  </si>
  <si>
    <t>04 3 0302</t>
  </si>
  <si>
    <t>Содействие трудоустройству и временной занятости молодежи</t>
  </si>
  <si>
    <t>04 3 0305</t>
  </si>
  <si>
    <t>Районный конкурс "Твоя будущая пенсия зависит от тебя"</t>
  </si>
  <si>
    <t>04 3 0307</t>
  </si>
  <si>
    <t>Пропаганда здорового образа жизни среди молодежи</t>
  </si>
  <si>
    <t>04 3 0308</t>
  </si>
  <si>
    <t>Приобретение детских площадок, спортивного инвентаря и оборудования</t>
  </si>
  <si>
    <t>04 3 0309</t>
  </si>
  <si>
    <t>в том числе: приобретение детских площадок</t>
  </si>
  <si>
    <t xml:space="preserve">04 3 0309 </t>
  </si>
  <si>
    <t>приобретение спортивного оборудования и инвентаря</t>
  </si>
  <si>
    <t>Проведение районных мероприятий</t>
  </si>
  <si>
    <t>04 3 0310</t>
  </si>
  <si>
    <t xml:space="preserve">Реализация муниципальной программы "Обеспечение жильем молодых семей на территории МР "Княжпогостский" </t>
  </si>
  <si>
    <t>04 3 0311</t>
  </si>
  <si>
    <t>Проведение текущих ремонтов в организациях дополнительного образования детей</t>
  </si>
  <si>
    <t>Подпрограмма "Организация оздоровления и отдыха детей Княжпогостского района"</t>
  </si>
  <si>
    <t>04 4 0000</t>
  </si>
  <si>
    <t>Обеспечение деятельности лагерей с дневным пребыванием</t>
  </si>
  <si>
    <t>04 4 0401</t>
  </si>
  <si>
    <t>Организация оздоровления и отдыха детей на базе выездных оздоровительных лагерей</t>
  </si>
  <si>
    <t>04 4 0402</t>
  </si>
  <si>
    <t>Мероприятия по проведению оздоровительной кампании детей из РБ</t>
  </si>
  <si>
    <t>04 4 7204</t>
  </si>
  <si>
    <t>Подпрограмма "Допризывная подготовка граждан РФ в Княжпогостском районе"</t>
  </si>
  <si>
    <t>04 5 0000</t>
  </si>
  <si>
    <t>Военно-патриотическое воспитание молодежи допризывного возраста</t>
  </si>
  <si>
    <t>04 5 0502</t>
  </si>
  <si>
    <t>Проведение спортивно-массовых мероприятий для молодежи допризывного возраста</t>
  </si>
  <si>
    <t>04 5 0506</t>
  </si>
  <si>
    <t>04 6 0000</t>
  </si>
  <si>
    <t>04 6 0601</t>
  </si>
  <si>
    <t>Обеспечение деятельности подведомственных организаций</t>
  </si>
  <si>
    <t>04 6 0602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</si>
  <si>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специализированного муниципального жилищного фонда, предоставляемыми по договорам найма специализированных жилых помещений</t>
  </si>
  <si>
    <t>99 9 7304</t>
  </si>
  <si>
    <t>Финансовое управление администрации муниципального района "Княжпогостский"</t>
  </si>
  <si>
    <t>992</t>
  </si>
  <si>
    <t>Содержание автомобильных дорог общего пользования местного значения</t>
  </si>
  <si>
    <t>02 1 0101</t>
  </si>
  <si>
    <t>Межбюджетные трансферты</t>
  </si>
  <si>
    <t>500</t>
  </si>
  <si>
    <t>Оборудование и содержание ледовых переправ</t>
  </si>
  <si>
    <t>02 1 0103</t>
  </si>
  <si>
    <t>Капитальный ремонт и ремонт улиц и проездов к дворовым территориям многоквартирных домов, ремонт автомобильных дорог общего пользования местного значения</t>
  </si>
  <si>
    <t>02 1 0104</t>
  </si>
  <si>
    <t>Финансирование малых проектов в дорожной деятельности</t>
  </si>
  <si>
    <t>02 1 0107</t>
  </si>
  <si>
    <t>02 1 7221</t>
  </si>
  <si>
    <t>Субсидии на содержание автомобильных дорог общего пользования местного значения</t>
  </si>
  <si>
    <t>02 1 7222</t>
  </si>
  <si>
    <t>Газификация населенных пунктов</t>
  </si>
  <si>
    <t>03 2 0201</t>
  </si>
  <si>
    <t>Реализация малых проектов в сфере благоустройства</t>
  </si>
  <si>
    <t>03 2 0204</t>
  </si>
  <si>
    <t>Субсидии на строительство и реконструкцию объектов водоснабжения с приобретением российского оборудования и материалов и использованием инновационной продукции, обеспечивающей энергоснабжение и повышение энергетической эффективности, в населенных пунктах с неблагоприятным состоянием поверхностных и подземных источников питьевого водоснабжения</t>
  </si>
  <si>
    <t>03 2 7211</t>
  </si>
  <si>
    <t xml:space="preserve">Межбюджетные трансферты </t>
  </si>
  <si>
    <t>Реализация малых проектов в сфере благоустройства за счет средств РБ</t>
  </si>
  <si>
    <t>03 2 7248</t>
  </si>
  <si>
    <t>Подпрограмма "Градостроительная деятельность"</t>
  </si>
  <si>
    <t xml:space="preserve">Разработка и корректировка документов территориального планирования </t>
  </si>
  <si>
    <t>03 3 0301</t>
  </si>
  <si>
    <t>Строительство и реконструкция объектов сферы культуры</t>
  </si>
  <si>
    <t>05 4 7216</t>
  </si>
  <si>
    <t xml:space="preserve">992 </t>
  </si>
  <si>
    <t>Муниципальная программа "Развитие отрасли "Физическая культура и спорт" в Княжпогостском районе "</t>
  </si>
  <si>
    <t>Модернизация действующих муниципальных спортивных сооружений</t>
  </si>
  <si>
    <t>06 1 0102</t>
  </si>
  <si>
    <t>Реализация малых проектов в сфере физической культуры и спорта</t>
  </si>
  <si>
    <t>06 1 0104</t>
  </si>
  <si>
    <t>06 1 01 04</t>
  </si>
  <si>
    <t>06 1 7250</t>
  </si>
  <si>
    <t>Подпрограмма "Управление муниципальными финансами"</t>
  </si>
  <si>
    <t>07 5 0000</t>
  </si>
  <si>
    <t>Сбалансированность бюджетов поселений</t>
  </si>
  <si>
    <t>07 5 0505</t>
  </si>
  <si>
    <t>Руководство и управление в сфере  финансов</t>
  </si>
  <si>
    <t>07 5 0601</t>
  </si>
  <si>
    <t>Выравнивание бюджетной обеспеченности муниципальных районов и поселений из регионального фонда финансовой поддержки</t>
  </si>
  <si>
    <t>07 5 7311</t>
  </si>
  <si>
    <t>Подпрограмма "Повышение качества управления развитием транспортной системы и дорожной деятельности"</t>
  </si>
  <si>
    <t>08 2 0000</t>
  </si>
  <si>
    <t>Предоставление межбюджетных трансфертов на установку технических средст безопасности движения</t>
  </si>
  <si>
    <t>08 2 0201</t>
  </si>
  <si>
    <t>Усиление контроля за осуществлением дорожной и транспортной деятельности и ПДД</t>
  </si>
  <si>
    <t>08 2 0202</t>
  </si>
  <si>
    <t>Подпрограмма "Обращение с отходами производства"</t>
  </si>
  <si>
    <t>08 4 0000</t>
  </si>
  <si>
    <t>Строительство полигонов ТБО</t>
  </si>
  <si>
    <t>08 4 0401</t>
  </si>
  <si>
    <t>Субсидии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</t>
  </si>
  <si>
    <t>08 4 7234</t>
  </si>
  <si>
    <t>Подпрограмма "Доступность социальных объектов и услуг"</t>
  </si>
  <si>
    <t>09 3 0000</t>
  </si>
  <si>
    <t>Обустройство тротуаров и пешеходных переходов для пользования инвалидами, предвигающимися в креслах-колясках и инвалидами с нарушениями зрения и слуха</t>
  </si>
  <si>
    <t>09 3 0307</t>
  </si>
  <si>
    <t>Субвенции на осуществление первичного воинского учета на территориях, где отсутствуют военные комиссариаты</t>
  </si>
  <si>
    <t>99 9 5118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</si>
  <si>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</si>
  <si>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99 9 5930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</si>
  <si>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</t>
  </si>
  <si>
    <t>99 9 7309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</si>
  <si>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</si>
  <si>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99 9 7310</t>
  </si>
  <si>
    <t xml:space="preserve">Осуществление государственного полномочия Республики Коми по определению перечня должностных лиц местного самоуправления, уполномоченных составлять протоколы об административных правонарушениях, предусмотренных частью 4 статьи 8 Закона Республики Коми "Об административной ответственности в Республике Коми"
</t>
  </si>
  <si>
    <t>99 9 7313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</si>
  <si>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статьями 6, 7, частями 1 и 2 статьями 8 закона Республики Коми "Об административной ответственности в Республике Коми"</t>
  </si>
  <si>
    <t>99 9 7315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</si>
  <si>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 Закона Республики Коми "Об административной ответственности в Республике Коми"</t>
  </si>
  <si>
    <t xml:space="preserve"> муниципального района  "Княжпогостский" </t>
  </si>
  <si>
    <t>Приложение №5</t>
  </si>
  <si>
    <t xml:space="preserve">к проекту решения Совета </t>
  </si>
  <si>
    <t xml:space="preserve">Источники  финансирования дефицита </t>
  </si>
  <si>
    <t>бюджета муниципального района "Княжпогостский" на 2014 год</t>
  </si>
  <si>
    <t>Коды</t>
  </si>
  <si>
    <t xml:space="preserve">Источники внутреннего финансирования дефицитов бюджетов 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</si>
  <si>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</si>
  <si>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</si>
  <si>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</si>
  <si>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</si>
  <si>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</si>
  <si>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</si>
  <si>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</si>
  <si>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</si>
  <si>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</si>
  <si>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</si>
  <si>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</si>
  <si>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Иные источники 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</si>
  <si>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</si>
  <si>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</si>
  <si>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>810</t>
  </si>
  <si>
    <t>Исполнение  муниципальных гарантий муниципального района в валюте Российской Федерации в случае, если исполнение гарантом 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</si>
  <si>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</si>
  <si>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внутри страны в валюте Российской Федерации</t>
  </si>
  <si>
    <t>640</t>
  </si>
  <si>
    <t>Возврат бюджетных кредитов, предоставленных юридическим лицам из бюджетов муниципальных районов  в валюте Российской Федерации</t>
  </si>
  <si>
    <t>Приложение №4</t>
  </si>
  <si>
    <t>Приложение №7</t>
  </si>
  <si>
    <t>РАСПРЕДЕЛЕНИЕ БЮДЖЕТНЫХ АССИГНОВАНИЙ ПО ЦЕЛЕВЫМ СТАТЬЯМ МУНИЦИПАЛЬНЫХ ПРОГРАММ, ГРУППАМ ВИДОВ РАСХОДОВ КЛАССИФИКАЦИИ РАСХОДОВ БЮДЖЕТОВ НА 2014 ГОД</t>
  </si>
  <si>
    <t>Сумма
(тыс. рублей)</t>
  </si>
  <si>
    <t>Целевая статья</t>
  </si>
  <si>
    <t>Вид расходов</t>
  </si>
  <si>
    <t>Всего</t>
  </si>
  <si>
    <t>Подпрограмма "Развитие въездного и внутреннего туризма на территории муниципального раойна "Княжпогостский""</t>
  </si>
  <si>
    <t>01 3 0000</t>
  </si>
  <si>
    <t xml:space="preserve">Реализация ведомственной программы по проведению капитального ремонта жилищного фонда на территории муниципального района "Княжпогостский" </t>
  </si>
  <si>
    <t>Обеспечение мероприятий по капитальному ремонту многоквартирных домов за счет средств республиканского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</si>
  <si>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республиканского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</si>
  <si>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муниципального бюджета</t>
  </si>
  <si>
    <t>Создание дополнительных групп в дошкольных образовательных организациях</t>
  </si>
  <si>
    <t>Развитие инновационного потенциала педагогов дошкольного образования и дошкольных образовательных организациях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</si>
  <si>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</si>
  <si>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Оказание муниципальных услуг (выполнение работ) общеобразовательными учреждениями</t>
  </si>
  <si>
    <t>Проведение капитальных ремонтов в общеобразовательных организациях</t>
  </si>
  <si>
    <t>Выполнение противопожарных мероприятий в общеобразовательных организациях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</si>
  <si>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</si>
  <si>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Развитие инновационного опыта работы педагогов и образовательных организациях</t>
  </si>
  <si>
    <t>Организация районного слета лидеров ученического самоуправления образовательных организациях</t>
  </si>
  <si>
    <t>Проведение капитальных ремонтов в организациях дополнительного образования детей</t>
  </si>
  <si>
    <t>Проведение текущих ремонтов в организациях дополнительного образования</t>
  </si>
  <si>
    <t>Выполнение противопожарных мероприятий</t>
  </si>
  <si>
    <t>Муниципальная программа "Развитие отрасли "Культура" в Княжпогостском районе "</t>
  </si>
  <si>
    <t>Подпрограмма Развитие учреждений культуры дополнительного образования</t>
  </si>
  <si>
    <t>Предоставление субсидий бюджетиам муниципальных районов на укрепление учебной, МТБ, осмнащение оборудованием муниципальных организаций дополнительного образования детей в сфере культуры и искусства</t>
  </si>
  <si>
    <t>Подпрограмма "Развитие народного, художественного творчества и культурно-досуговой деятельности</t>
  </si>
  <si>
    <t>Внедрение в муниципальных культурно-досуговых учреждениях информационных технологий</t>
  </si>
  <si>
    <t>Предоставление субсидий бюджетам муниципальных районов на мероприятия по обеспечению первичных мер безопасности муниципальных учреждений сферы культуры</t>
  </si>
  <si>
    <t>Предоставление субсидий бюджетам муниципальных районов на внедрение в муниципальных культурно-досуговых учреждений информационных технологий</t>
  </si>
  <si>
    <t>Муниципальная программа "Развитие муниципального управления в муниципальном районе "Княжпогостский" "</t>
  </si>
  <si>
    <t>Подпрограмма "Безопасность дорожного движения"</t>
  </si>
  <si>
    <t>Муниципальная программа "Доступная среда "</t>
  </si>
  <si>
    <t>Подпрограмма "Поддержка ветеранов, незащищенных слоёв населения, районных и общественных организаций ветеранов и инвалидов по Княжпогостскому району "</t>
  </si>
  <si>
    <t>Субвенции на осуществление переданных государственных полномочий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</t>
  </si>
  <si>
    <t>Субвенции на осуществление государственного полномочия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</si>
  <si>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 xml:space="preserve">Субвенция на осуществление государственного полномочия Республики Коми по определению перечня должностных лиц местного самоуправления, уполномоченных составлять протоколы об административных правонарушениях,  предусмотренных частью 4 статьи 8 Закона Республики Коми «Об административной ответственности в Республике Коми»
</t>
  </si>
  <si>
    <t xml:space="preserve">Субвенции на осуществление переданных государственных полномочий по расчету и предоставлению субвенций бюджетам поселений на осуществление государтсвенного полномочия по определению перечня должностных лиц местного самоуправления, уполномоченных составлять протоколы об административных правонарушениях,  предусмотренных частью 4 статьи 8 Закона
Республики Коми «Об административной ответственности в Республике Коми»
</t>
  </si>
  <si>
    <t>Субвенции  на осуществление государственного полномочия Республики Коми по определению перечня должностных лиц местного самоуправления, уполномоченных составлять протоколы об административных нарушениях, предусмотренных статьями 6,7, частями 1 и 2 статьи 8 Закона Республики Коми "Об административной ответственности в РК"</t>
  </si>
  <si>
    <t xml:space="preserve">Субвенции на осуществление государственного полномочия Республик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самоупраления, уполномоченных составлять протоколы об административных правонарушениях статьями 6, 7, частями 1 и 2 статьи 8 Закона Республики Коми "Об административной ответствнности в Республике Коми" </t>
  </si>
  <si>
    <t>Приложение №14</t>
  </si>
  <si>
    <t>к решению Совета</t>
  </si>
  <si>
    <t>Таблица 2</t>
  </si>
  <si>
    <t>Распределение дотаций</t>
  </si>
  <si>
    <t xml:space="preserve">    на поддержку мер по обеспечению сбалансированности бюджетов  поселений на 2014год</t>
  </si>
  <si>
    <t>Наименование поселений</t>
  </si>
  <si>
    <t>ВСЕГО:</t>
  </si>
  <si>
    <t>Сельское поселение "Тракт"</t>
  </si>
  <si>
    <t>Сельское поселение "Серегово"</t>
  </si>
  <si>
    <t>Сельское поселение "Шошка"</t>
  </si>
  <si>
    <t xml:space="preserve">Сельское поселение  "Туръя" </t>
  </si>
  <si>
    <t>Сельское поселение "Ветью"</t>
  </si>
  <si>
    <t>Сельское поселение "Мещура"</t>
  </si>
  <si>
    <t>Сельское поселение "Иоссер"</t>
  </si>
  <si>
    <t>Сельское поселение "Чиньяворык"</t>
  </si>
  <si>
    <t>Городское поселение "Емва"</t>
  </si>
  <si>
    <t>Городское поселение "Синдор"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</si>
  <si>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</si>
  <si>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</si>
  <si>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Таблица 22</t>
  </si>
  <si>
    <t xml:space="preserve"> Распределение межбюджетных трансфертов</t>
  </si>
  <si>
    <t>на строительство учреждений отрасли культура</t>
  </si>
  <si>
    <t>уточнения февраль</t>
  </si>
  <si>
    <t>за счет средств республиканского бюджета РК</t>
  </si>
  <si>
    <t>за счет средств бюджета МР "Княжпогостский"</t>
  </si>
  <si>
    <t>Таблица 26</t>
  </si>
  <si>
    <t xml:space="preserve">Распределение </t>
  </si>
  <si>
    <t>субвенции на осуществление переданных государственных полномочий Республики Коми по определению перечня должностных лиц местного самоуправления, уполномоченных составлять протоколы об административных правонарушениях, предусмотренных частями 3, 4 статьи 3 Закона Республики Коми "Об административной ответственности в Республике Коми"</t>
  </si>
  <si>
    <t>Приложение №11</t>
  </si>
  <si>
    <t>Таблица 25</t>
  </si>
  <si>
    <t>субвенции на осуществление переданных государственных полномочий Республики Коми по определению перечня должностных лиц местного самоуправления, уполномоченных составлять протоколы об административных правонарушениях, предусмотренных статьями 6, 7, частями 1 и 2 статьями 8 закона Республики Коми "Об административной ответственности в Республике Коми"</t>
  </si>
  <si>
    <t>04 3 0318</t>
  </si>
  <si>
    <t>Создание в общеобразовательных организациях, расположенных в сельской местности, условий для занятий физической культурой и спортом, за счет средств муниципального бюджета</t>
  </si>
  <si>
    <t>Создание в общеобразовательных организациях, расположенных в сельской местности, условий для занятий физической культурой и спортом, за счет средств, поступающих из федерального бюджета</t>
  </si>
  <si>
    <t>02008</t>
  </si>
  <si>
    <t>Субсидии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</si>
  <si>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04 3 5097</t>
  </si>
  <si>
    <t>04 2 0204</t>
  </si>
  <si>
    <t>Укрепление материально-технической базы в дошкольных образовательных организациях</t>
  </si>
  <si>
    <t>04 1 0112</t>
  </si>
  <si>
    <t>к  решению Совета</t>
  </si>
  <si>
    <t>Таблица 6</t>
  </si>
  <si>
    <t>Распределение межбюджетных трансфертов</t>
  </si>
  <si>
    <t>бюджетам поселений  на реализацию мероприятий по газификации населенных пунктов на 2014год</t>
  </si>
  <si>
    <t>тыс.рублей</t>
  </si>
  <si>
    <t>Всего сумма, тыс.рубл.</t>
  </si>
  <si>
    <t>Таблица 12</t>
  </si>
  <si>
    <t>по программе "Безопасность жизнедеятельности и социальная защита населения в Княжпогостском районе"</t>
  </si>
  <si>
    <t>Таблица18</t>
  </si>
  <si>
    <t>бюджетам поселений на реализацию  муниципальной программы "Доступная среда"</t>
  </si>
  <si>
    <t>Всего сумма, тыс.рублей</t>
  </si>
  <si>
    <t xml:space="preserve">от  22.09.2014г. № </t>
  </si>
  <si>
    <t>04 3 7210</t>
  </si>
  <si>
    <t>Субсидии на подготовку и перевод на природный газ муниципального жилищного фонда.</t>
  </si>
  <si>
    <t>03 2 7252</t>
  </si>
  <si>
    <t>04 3 5020</t>
  </si>
  <si>
    <t>Приложение №6</t>
  </si>
  <si>
    <t>Средства от распоряжения и реализации конфискованного и иного имущества, обращенного в доход государства</t>
  </si>
  <si>
    <t>03050</t>
  </si>
  <si>
    <t>Средства от распоряжения и реализации конфискованного и иного имущества, обращенного в доходы муниципальных районов</t>
  </si>
  <si>
    <t>02215</t>
  </si>
  <si>
    <t>Субсидии на обеспечение жильем молодых семей за счет средств, поступающих из федерального бюджета</t>
  </si>
  <si>
    <t>Субсидии на подготовку и перевод на природный газ муниципального жилищного фонда в рамках реализации ГП РК "Строительство, обеспечение качественным, доступным жильем и услугами жилищно-коммунального хозяйства населения Республики Коми"</t>
  </si>
  <si>
    <t>Приложение № 9</t>
  </si>
  <si>
    <t>от 25.12.2014 г. № 246</t>
  </si>
  <si>
    <t xml:space="preserve">Перечень главных администраторов доходов бюджета  муниципального района  "Княжпогостский" - </t>
  </si>
  <si>
    <t>органов местного самоуправления  муниципального района "Княжпогостский" на 2014 год</t>
  </si>
  <si>
    <t>Код бюджетной классификации Российской Федерации</t>
  </si>
  <si>
    <t>главного администратора доходов</t>
  </si>
  <si>
    <t>доходов бюджета муниципального района "Княжпогостский"</t>
  </si>
  <si>
    <t xml:space="preserve">Контрольно-счетная палата муниципального района «Княжпогостский» </t>
  </si>
  <si>
    <t>2 02 04014 05 0000 151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</si>
  <si>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</si>
  <si>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1 08 07150 01 1000 110</t>
  </si>
  <si>
    <t>Государственная пошлина за выдачу разрешения на установку рекламной конструкции</t>
  </si>
  <si>
    <t>1 13 01995 05 0000 130</t>
  </si>
  <si>
    <t>1 13 02995 05 0000 130</t>
  </si>
  <si>
    <t>1 14 03050 05 0000 410</t>
  </si>
  <si>
    <t>Средства от распоряжения и реализации конфискованного и иного  имущества, обращенного в доходы муниципальных районов (в части реализации основных средств по указанному имуществу)</t>
  </si>
  <si>
    <t>1 15 02050 05 0000 140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</si>
  <si>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</si>
  <si>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</si>
  <si>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</si>
  <si>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</si>
  <si>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</si>
  <si>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</si>
  <si>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</si>
  <si>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</si>
  <si>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</si>
  <si>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1 17 01050 05 0000 180</t>
  </si>
  <si>
    <t>Невыясненные поступления, зачисляемые в бюджеты муниципальных районов</t>
  </si>
  <si>
    <t>1 17 02020 05 0000 180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</si>
  <si>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</si>
  <si>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1 17 05050 05 0000 180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</si>
  <si>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</si>
  <si>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</si>
  <si>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2 02 02088 05 0001 151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</si>
  <si>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</si>
  <si>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2 02 02088 05 0002 151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</si>
  <si>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</si>
  <si>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2 02 02089 05 0001 151</t>
  </si>
  <si>
    <t>Субсидии  бюджетам муниципальных районов на обеспечение мероприятий по капитальному ремонту многоквартирных домов за счет средств бюджетов</t>
  </si>
  <si>
    <t>2 02 02089 05 0002 151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</si>
  <si>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</si>
  <si>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2 02 02999 05 0000 151</t>
  </si>
  <si>
    <t>Прочие субсидии бюджетам муниципальных районов</t>
  </si>
  <si>
    <t>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</si>
  <si>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</si>
  <si>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2 02 03007 05 0000 151</t>
  </si>
  <si>
    <t>2 02 03024 05 0000 151</t>
  </si>
  <si>
    <t>2 02 03055 05 0000 151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</si>
  <si>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</si>
  <si>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2 02 04034 05 0001 151         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</si>
  <si>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</si>
  <si>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2 02 04999 05 0000 151</t>
  </si>
  <si>
    <t>2 07 05000 05 0000 180</t>
  </si>
  <si>
    <t>Прочие безвозмездные поступления в бюджеты муниципальных районов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</si>
  <si>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</si>
  <si>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</si>
  <si>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2 02 02051 05 0000 151</t>
  </si>
  <si>
    <t>2 02 04025 05 0000 151</t>
  </si>
  <si>
    <t>2 02 04041 05 0000 151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</si>
  <si>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</si>
  <si>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Управление муниципальным имуществом, землями и природными ресурсами администрации МР "Княжпогостский"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</si>
  <si>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</si>
  <si>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</si>
  <si>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1 11 02085 05 0000 120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</si>
  <si>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</si>
  <si>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1 11 05013 05 0000 120</t>
  </si>
  <si>
    <t>1 11 05013 10 0000 120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</si>
  <si>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</si>
  <si>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</si>
  <si>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1 11 05075 05 0000 120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</si>
  <si>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</si>
  <si>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</si>
  <si>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1 11 08050 05 0000 120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</si>
  <si>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</si>
  <si>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1 11 09015 05 0000 120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</si>
  <si>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муниципальных районов</t>
  </si>
  <si>
    <t>1 11 09025 05 0000 120</t>
  </si>
  <si>
    <t>Доходы от распоряжения  правами на результаты научно - технической деятельности, находящимися в собственности муниципальных  районов</t>
  </si>
  <si>
    <t>1 11 09035 05 0000 120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</si>
  <si>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</si>
  <si>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1 11 09045 05 0000 120</t>
  </si>
  <si>
    <t>1 14 01050 05 0000 410</t>
  </si>
  <si>
    <t>Доходы от продажи квартир, находящихся в собственности муниципальных районов</t>
  </si>
  <si>
    <t>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</si>
  <si>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</si>
  <si>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1 14 02050 05 0000 440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</si>
  <si>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</si>
  <si>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</si>
  <si>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</si>
  <si>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</si>
  <si>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</si>
  <si>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1 14 02053 05 0000 410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</si>
  <si>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</si>
  <si>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</si>
  <si>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</si>
  <si>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</si>
  <si>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</si>
  <si>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1 14 04050 05 0000 420</t>
  </si>
  <si>
    <t>Доходы от продажи нематериальных активов, находящихся в собственности муниципальных районов</t>
  </si>
  <si>
    <t>1 14 06013 05 0000 430</t>
  </si>
  <si>
    <t>1 14 06013 10 0000 430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</si>
  <si>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</si>
  <si>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</si>
  <si>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  взыскания,    налагаемые    в возмещение   ущерба,   причиненного    в результате  незаконного  или  нецелевого  использования бюджетных средств (в части бюджетов муниципальных районов)</t>
  </si>
  <si>
    <t>2 02 02088 05 0004 151</t>
  </si>
  <si>
    <t>2 02 02089 05 0004 151</t>
  </si>
  <si>
    <t>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</si>
  <si>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</si>
  <si>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2 02 03070 05 0000 151</t>
  </si>
  <si>
    <t>2 02 03119 05 0000 151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</si>
  <si>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</si>
  <si>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</si>
  <si>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2 02 02008 05 0000 151</t>
  </si>
  <si>
    <t>Субсидии бюджетам муниципальных районов на обеспечение жильем молодых семей</t>
  </si>
  <si>
    <t>2 02 02105 05 0000 151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</si>
  <si>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</si>
  <si>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2 02 02145 05 000 151</t>
  </si>
  <si>
    <t>Субсидии бюджетам муниципальных районов на модернизацию региональных систем общего образования</t>
  </si>
  <si>
    <t>2 02 02215 05 0000 151</t>
  </si>
  <si>
    <t>2 02 03021 05 0000 151</t>
  </si>
  <si>
    <t>Субвенции бюджетам муниципальных районов на  ежемесячное денежное вознаграждение за классное руководство</t>
  </si>
  <si>
    <t>2 02 03029 05 0000 151</t>
  </si>
  <si>
    <t>2 02 03999 05 0000 151</t>
  </si>
  <si>
    <t>Финансовое  управление администрации муниципального района "Княжпогостский"</t>
  </si>
  <si>
    <t>1 11 02033 05 0000 120</t>
  </si>
  <si>
    <t>Доходы от размещения временно свободных средств бюджетов муниципальных районов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</si>
  <si>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</si>
  <si>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</si>
  <si>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2 02 01001 05 0000 151</t>
  </si>
  <si>
    <t>Дотации бюджетам муниципальных районов на выравнивание  бюджетной обеспеченности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</si>
  <si>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</si>
  <si>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</si>
  <si>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2 02 01009 05 0000 151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</si>
  <si>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</si>
  <si>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2 02 02077 05 0000 151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</si>
  <si>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</si>
  <si>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2 02 03003 05 0000 151</t>
  </si>
  <si>
    <t>Субвенции бюджетам муниципальных районов на государственную регистрацию актов гражданского состояния</t>
  </si>
  <si>
    <t>2 02 03015 05 0000 151</t>
  </si>
  <si>
    <t>2 08 05000 05 0000 180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</si>
  <si>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</si>
  <si>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2 18 05010 05 0000 151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</si>
  <si>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</si>
  <si>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Приложение №8</t>
  </si>
  <si>
    <t>Приложение № 10</t>
  </si>
  <si>
    <t>Субсидии на мероприятия подпрограммы "Обеспечение жильем молодых семей" федеральной программы "Жилище" на 2011 - 2015 год</t>
  </si>
  <si>
    <t>Приложение №12</t>
  </si>
  <si>
    <t xml:space="preserve"> Субсидии на мероприятия подпрограммы "Обеспечение жильем молодых семей" федеральной целевой программы "Жилище" на 2011 - 2015 год</t>
  </si>
  <si>
    <t>в том числе: Предоставление субсидий бюджетам муниципальных районов на обновление МТБ, приобретение специального оборудования, музыкальных инструментов для оснащения муниципальных учреждений культуры, в том числе для сельских учреждений культуры</t>
  </si>
  <si>
    <t>Мероприятия по обеспечению первичных мер пожарной безопасности муниципальных учреждений сферы культуры</t>
  </si>
  <si>
    <t>99 9 5120</t>
  </si>
  <si>
    <t>Субвенции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за счет средств, поступающих из федерального бюджета</t>
  </si>
  <si>
    <r>
  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земельного законодательства, лесного законодательства, водного законодательства</t>
    </r>
  </si>
  <si>
    <t>от  22.09.2014 г. №351</t>
  </si>
  <si>
    <t>от 22.09.2014г. № 351</t>
  </si>
  <si>
    <t>от 22.09.2014г. №351</t>
  </si>
  <si>
    <t>от 22.09.2014г.  №351</t>
  </si>
  <si>
    <t>от 22.09.2014 г. № 351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</si>
</sst>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#,##0.0"/>
    <numFmt numFmtId="166" formatCode="0.0_)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0_р_._-;\-* #,##0.000_р_._-;_-* &quot;-&quot;??_р_._-;_-@_-"/>
    <numFmt numFmtId="173" formatCode="?"/>
    <numFmt numFmtId="174" formatCode="#,##0.000"/>
  </numFmts>
  <fonts count="77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sz val="12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Arial Cyr"/>
      <family val="0"/>
    </font>
    <font>
      <i/>
      <sz val="11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4"/>
      <name val="Arial"/>
      <family val="2"/>
    </font>
    <font>
      <b/>
      <sz val="14"/>
      <name val="Times New Roman CYR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b/>
      <sz val="14"/>
      <color indexed="56"/>
      <name val="Times New Roman"/>
      <family val="1"/>
    </font>
    <font>
      <sz val="14"/>
      <color indexed="56"/>
      <name val="Times New Roman"/>
      <family val="1"/>
    </font>
    <font>
      <sz val="14"/>
      <color indexed="56"/>
      <name val="TimesNewRomanPSMT"/>
      <family val="0"/>
    </font>
    <font>
      <sz val="12"/>
      <name val="Arial Cyr"/>
      <family val="0"/>
    </font>
    <font>
      <b/>
      <i/>
      <sz val="13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4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4" fontId="8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49" fontId="6" fillId="0" borderId="0" xfId="0" applyNumberFormat="1" applyFont="1" applyFill="1" applyAlignment="1">
      <alignment vertical="top"/>
    </xf>
    <xf numFmtId="0" fontId="11" fillId="0" borderId="10" xfId="0" applyFont="1" applyFill="1" applyBorder="1" applyAlignment="1">
      <alignment vertical="top"/>
    </xf>
    <xf numFmtId="49" fontId="11" fillId="0" borderId="10" xfId="0" applyNumberFormat="1" applyFont="1" applyFill="1" applyBorder="1" applyAlignment="1">
      <alignment vertical="top"/>
    </xf>
    <xf numFmtId="4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 horizontal="center" wrapText="1"/>
    </xf>
    <xf numFmtId="4" fontId="1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4" fontId="10" fillId="0" borderId="0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49" fontId="15" fillId="0" borderId="0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4" fontId="11" fillId="0" borderId="0" xfId="0" applyNumberFormat="1" applyFont="1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4" fontId="6" fillId="0" borderId="0" xfId="0" applyNumberFormat="1" applyFont="1" applyFill="1" applyBorder="1" applyAlignment="1">
      <alignment vertical="top"/>
    </xf>
    <xf numFmtId="49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 vertical="top"/>
    </xf>
    <xf numFmtId="165" fontId="19" fillId="0" borderId="0" xfId="0" applyNumberFormat="1" applyFont="1" applyBorder="1" applyAlignment="1">
      <alignment vertical="top"/>
    </xf>
    <xf numFmtId="49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center"/>
    </xf>
    <xf numFmtId="0" fontId="22" fillId="0" borderId="0" xfId="0" applyFont="1" applyFill="1" applyBorder="1" applyAlignment="1">
      <alignment wrapText="1"/>
    </xf>
    <xf numFmtId="0" fontId="75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justify" vertical="center" wrapText="1"/>
    </xf>
    <xf numFmtId="49" fontId="6" fillId="0" borderId="0" xfId="0" applyNumberFormat="1" applyFont="1" applyFill="1" applyBorder="1" applyAlignment="1">
      <alignment horizontal="justify" vertical="center" wrapText="1"/>
    </xf>
    <xf numFmtId="165" fontId="10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justify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 applyBorder="1" applyAlignment="1">
      <alignment horizontal="right" vertical="center"/>
    </xf>
    <xf numFmtId="49" fontId="76" fillId="0" borderId="0" xfId="0" applyNumberFormat="1" applyFont="1" applyFill="1" applyBorder="1" applyAlignment="1">
      <alignment horizontal="center" vertical="center" wrapText="1"/>
    </xf>
    <xf numFmtId="4" fontId="76" fillId="0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173" fontId="23" fillId="0" borderId="0" xfId="0" applyNumberFormat="1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13" fillId="0" borderId="0" xfId="53" applyFont="1" applyFill="1" applyBorder="1" applyAlignment="1">
      <alignment wrapText="1"/>
      <protection/>
    </xf>
    <xf numFmtId="0" fontId="14" fillId="0" borderId="0" xfId="53" applyFont="1" applyFill="1" applyBorder="1" applyAlignment="1">
      <alignment/>
      <protection/>
    </xf>
    <xf numFmtId="0" fontId="11" fillId="0" borderId="10" xfId="53" applyFont="1" applyFill="1" applyBorder="1" applyAlignment="1">
      <alignment horizontal="center" wrapText="1"/>
      <protection/>
    </xf>
    <xf numFmtId="0" fontId="11" fillId="0" borderId="11" xfId="53" applyFont="1" applyFill="1" applyBorder="1" applyAlignment="1">
      <alignment horizontal="left" wrapText="1"/>
      <protection/>
    </xf>
    <xf numFmtId="4" fontId="11" fillId="0" borderId="11" xfId="53" applyNumberFormat="1" applyFont="1" applyFill="1" applyBorder="1" applyAlignment="1">
      <alignment horizontal="right"/>
      <protection/>
    </xf>
    <xf numFmtId="4" fontId="11" fillId="0" borderId="0" xfId="53" applyNumberFormat="1" applyFont="1" applyFill="1" applyBorder="1" applyAlignment="1">
      <alignment horizontal="center"/>
      <protection/>
    </xf>
    <xf numFmtId="4" fontId="6" fillId="0" borderId="0" xfId="53" applyNumberFormat="1" applyFont="1" applyFill="1" applyBorder="1" applyAlignment="1">
      <alignment/>
      <protection/>
    </xf>
    <xf numFmtId="0" fontId="6" fillId="0" borderId="0" xfId="53" applyFont="1" applyFill="1" applyBorder="1" applyAlignment="1">
      <alignment wrapText="1"/>
      <protection/>
    </xf>
    <xf numFmtId="166" fontId="6" fillId="0" borderId="0" xfId="53" applyNumberFormat="1" applyFont="1" applyFill="1" applyBorder="1" applyAlignment="1">
      <alignment/>
      <protection/>
    </xf>
    <xf numFmtId="2" fontId="6" fillId="0" borderId="0" xfId="53" applyNumberFormat="1" applyFont="1" applyFill="1" applyBorder="1" applyAlignment="1">
      <alignment/>
      <protection/>
    </xf>
    <xf numFmtId="0" fontId="3" fillId="0" borderId="0" xfId="53" applyFont="1" applyBorder="1" applyAlignment="1">
      <alignment/>
      <protection/>
    </xf>
    <xf numFmtId="4" fontId="3" fillId="0" borderId="0" xfId="53" applyNumberFormat="1" applyFont="1" applyFill="1" applyBorder="1" applyAlignment="1">
      <alignment/>
      <protection/>
    </xf>
    <xf numFmtId="166" fontId="3" fillId="0" borderId="0" xfId="53" applyNumberFormat="1" applyFont="1" applyFill="1" applyBorder="1" applyAlignment="1">
      <alignment/>
      <protection/>
    </xf>
    <xf numFmtId="0" fontId="24" fillId="0" borderId="0" xfId="53" applyFont="1" applyBorder="1" applyAlignment="1">
      <alignment/>
      <protection/>
    </xf>
    <xf numFmtId="166" fontId="24" fillId="0" borderId="0" xfId="53" applyNumberFormat="1" applyFont="1" applyFill="1" applyBorder="1" applyAlignment="1">
      <alignment/>
      <protection/>
    </xf>
    <xf numFmtId="166" fontId="24" fillId="0" borderId="0" xfId="53" applyNumberFormat="1" applyFont="1" applyBorder="1" applyAlignment="1">
      <alignment/>
      <protection/>
    </xf>
    <xf numFmtId="0" fontId="3" fillId="33" borderId="0" xfId="53" applyFont="1" applyFill="1" applyBorder="1" applyAlignment="1">
      <alignment/>
      <protection/>
    </xf>
    <xf numFmtId="0" fontId="24" fillId="33" borderId="0" xfId="53" applyFont="1" applyFill="1" applyBorder="1" applyAlignment="1">
      <alignment/>
      <protection/>
    </xf>
    <xf numFmtId="166" fontId="24" fillId="33" borderId="0" xfId="53" applyNumberFormat="1" applyFont="1" applyFill="1" applyBorder="1" applyAlignment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165" fontId="6" fillId="0" borderId="12" xfId="0" applyNumberFormat="1" applyFont="1" applyBorder="1" applyAlignment="1">
      <alignment horizontal="right" wrapText="1"/>
    </xf>
    <xf numFmtId="165" fontId="6" fillId="0" borderId="0" xfId="0" applyNumberFormat="1" applyFont="1" applyBorder="1" applyAlignment="1">
      <alignment horizontal="right" wrapText="1"/>
    </xf>
    <xf numFmtId="0" fontId="13" fillId="0" borderId="10" xfId="53" applyFont="1" applyFill="1" applyBorder="1" applyAlignment="1">
      <alignment horizontal="center" wrapText="1"/>
      <protection/>
    </xf>
    <xf numFmtId="0" fontId="11" fillId="0" borderId="10" xfId="0" applyFont="1" applyFill="1" applyBorder="1" applyAlignment="1">
      <alignment wrapText="1"/>
    </xf>
    <xf numFmtId="0" fontId="11" fillId="0" borderId="13" xfId="53" applyFont="1" applyFill="1" applyBorder="1" applyAlignment="1">
      <alignment horizontal="left" wrapText="1"/>
      <protection/>
    </xf>
    <xf numFmtId="165" fontId="11" fillId="0" borderId="11" xfId="0" applyNumberFormat="1" applyFont="1" applyBorder="1" applyAlignment="1">
      <alignment/>
    </xf>
    <xf numFmtId="165" fontId="11" fillId="0" borderId="11" xfId="53" applyNumberFormat="1" applyFont="1" applyFill="1" applyBorder="1" applyAlignment="1">
      <alignment horizontal="right" wrapText="1"/>
      <protection/>
    </xf>
    <xf numFmtId="4" fontId="11" fillId="0" borderId="14" xfId="0" applyNumberFormat="1" applyFont="1" applyBorder="1" applyAlignment="1">
      <alignment/>
    </xf>
    <xf numFmtId="2" fontId="11" fillId="0" borderId="15" xfId="0" applyNumberFormat="1" applyFont="1" applyBorder="1" applyAlignment="1">
      <alignment/>
    </xf>
    <xf numFmtId="0" fontId="13" fillId="0" borderId="16" xfId="53" applyFont="1" applyFill="1" applyBorder="1" applyAlignment="1">
      <alignment wrapText="1"/>
      <protection/>
    </xf>
    <xf numFmtId="4" fontId="19" fillId="0" borderId="17" xfId="0" applyNumberFormat="1" applyFont="1" applyBorder="1" applyAlignment="1">
      <alignment/>
    </xf>
    <xf numFmtId="0" fontId="19" fillId="0" borderId="15" xfId="0" applyFont="1" applyBorder="1" applyAlignment="1">
      <alignment/>
    </xf>
    <xf numFmtId="0" fontId="6" fillId="0" borderId="16" xfId="53" applyFont="1" applyBorder="1" applyAlignment="1">
      <alignment wrapText="1"/>
      <protection/>
    </xf>
    <xf numFmtId="165" fontId="19" fillId="0" borderId="0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2" xfId="0" applyFont="1" applyBorder="1" applyAlignment="1">
      <alignment/>
    </xf>
    <xf numFmtId="0" fontId="19" fillId="0" borderId="19" xfId="0" applyFont="1" applyBorder="1" applyAlignment="1">
      <alignment/>
    </xf>
    <xf numFmtId="0" fontId="3" fillId="0" borderId="0" xfId="0" applyFont="1" applyAlignment="1">
      <alignment wrapText="1"/>
    </xf>
    <xf numFmtId="0" fontId="6" fillId="0" borderId="12" xfId="53" applyFont="1" applyFill="1" applyBorder="1" applyAlignment="1">
      <alignment horizontal="right" wrapText="1"/>
      <protection/>
    </xf>
    <xf numFmtId="2" fontId="11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11" fillId="0" borderId="14" xfId="53" applyFont="1" applyFill="1" applyBorder="1" applyAlignment="1">
      <alignment horizontal="center" wrapText="1"/>
      <protection/>
    </xf>
    <xf numFmtId="0" fontId="13" fillId="0" borderId="14" xfId="53" applyFont="1" applyFill="1" applyBorder="1" applyAlignment="1">
      <alignment horizontal="center" wrapText="1"/>
      <protection/>
    </xf>
    <xf numFmtId="43" fontId="11" fillId="0" borderId="20" xfId="61" applyFont="1" applyBorder="1" applyAlignment="1">
      <alignment/>
    </xf>
    <xf numFmtId="43" fontId="6" fillId="0" borderId="15" xfId="6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43" fontId="6" fillId="0" borderId="19" xfId="61" applyFont="1" applyBorder="1" applyAlignment="1">
      <alignment/>
    </xf>
    <xf numFmtId="165" fontId="6" fillId="0" borderId="0" xfId="0" applyNumberFormat="1" applyFont="1" applyBorder="1" applyAlignment="1">
      <alignment/>
    </xf>
    <xf numFmtId="0" fontId="6" fillId="0" borderId="16" xfId="0" applyFont="1" applyBorder="1" applyAlignment="1">
      <alignment wrapText="1"/>
    </xf>
    <xf numFmtId="0" fontId="19" fillId="0" borderId="12" xfId="0" applyFont="1" applyBorder="1" applyAlignment="1">
      <alignment/>
    </xf>
    <xf numFmtId="0" fontId="19" fillId="0" borderId="0" xfId="0" applyFont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21" xfId="0" applyFont="1" applyFill="1" applyBorder="1" applyAlignment="1">
      <alignment horizontal="center" vertical="top" wrapText="1"/>
    </xf>
    <xf numFmtId="0" fontId="27" fillId="0" borderId="21" xfId="0" applyFont="1" applyFill="1" applyBorder="1" applyAlignment="1">
      <alignment vertical="top" wrapText="1"/>
    </xf>
    <xf numFmtId="0" fontId="7" fillId="0" borderId="0" xfId="0" applyFont="1" applyFill="1" applyAlignment="1">
      <alignment horizontal="center"/>
    </xf>
    <xf numFmtId="0" fontId="10" fillId="0" borderId="0" xfId="0" applyFont="1" applyFill="1" applyBorder="1" applyAlignment="1">
      <alignment vertical="top" wrapText="1" shrinkToFit="1"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2" fontId="6" fillId="0" borderId="15" xfId="0" applyNumberFormat="1" applyFont="1" applyFill="1" applyBorder="1" applyAlignment="1">
      <alignment/>
    </xf>
    <xf numFmtId="43" fontId="6" fillId="0" borderId="15" xfId="61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 wrapText="1"/>
    </xf>
    <xf numFmtId="4" fontId="29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4" fontId="17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Alignment="1">
      <alignment horizontal="center" vertical="top"/>
    </xf>
    <xf numFmtId="4" fontId="6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 applyProtection="1">
      <alignment vertical="top" wrapText="1"/>
      <protection locked="0"/>
    </xf>
    <xf numFmtId="4" fontId="15" fillId="0" borderId="0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horizontal="justify" vertical="center" wrapText="1"/>
    </xf>
    <xf numFmtId="4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vertical="top" wrapText="1"/>
    </xf>
    <xf numFmtId="4" fontId="8" fillId="0" borderId="0" xfId="0" applyNumberFormat="1" applyFont="1" applyFill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top"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center" vertical="top"/>
    </xf>
    <xf numFmtId="16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 horizontal="center" vertical="top"/>
    </xf>
    <xf numFmtId="165" fontId="5" fillId="0" borderId="0" xfId="0" applyNumberFormat="1" applyFont="1" applyFill="1" applyBorder="1" applyAlignment="1">
      <alignment horizontal="center" vertical="top"/>
    </xf>
    <xf numFmtId="165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center" vertical="top"/>
    </xf>
    <xf numFmtId="165" fontId="5" fillId="0" borderId="0" xfId="0" applyNumberFormat="1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center" vertical="top"/>
    </xf>
    <xf numFmtId="173" fontId="6" fillId="0" borderId="0" xfId="0" applyNumberFormat="1" applyFont="1" applyFill="1" applyBorder="1" applyAlignment="1">
      <alignment horizontal="justify" vertical="center" wrapText="1"/>
    </xf>
    <xf numFmtId="4" fontId="0" fillId="0" borderId="0" xfId="0" applyNumberFormat="1" applyFont="1" applyFill="1" applyAlignment="1">
      <alignment/>
    </xf>
    <xf numFmtId="0" fontId="31" fillId="0" borderId="10" xfId="0" applyFont="1" applyFill="1" applyBorder="1" applyAlignment="1" applyProtection="1">
      <alignment horizontal="center" vertical="top" wrapText="1"/>
      <protection locked="0"/>
    </xf>
    <xf numFmtId="3" fontId="31" fillId="0" borderId="10" xfId="0" applyNumberFormat="1" applyFont="1" applyFill="1" applyBorder="1" applyAlignment="1" applyProtection="1">
      <alignment horizontal="center" vertical="top" wrapText="1"/>
      <protection locked="0"/>
    </xf>
    <xf numFmtId="3" fontId="31" fillId="0" borderId="10" xfId="0" applyNumberFormat="1" applyFont="1" applyFill="1" applyBorder="1" applyAlignment="1">
      <alignment/>
    </xf>
    <xf numFmtId="49" fontId="31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 applyProtection="1">
      <alignment vertical="top" wrapText="1"/>
      <protection locked="0"/>
    </xf>
    <xf numFmtId="4" fontId="8" fillId="0" borderId="1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4" fontId="7" fillId="0" borderId="0" xfId="0" applyNumberFormat="1" applyFont="1" applyFill="1" applyBorder="1" applyAlignment="1" applyProtection="1">
      <alignment horizontal="center" vertical="top" wrapText="1"/>
      <protection locked="0"/>
    </xf>
    <xf numFmtId="49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 applyProtection="1">
      <alignment vertical="top" wrapText="1"/>
      <protection locked="0"/>
    </xf>
    <xf numFmtId="4" fontId="8" fillId="0" borderId="0" xfId="0" applyNumberFormat="1" applyFont="1" applyFill="1" applyBorder="1" applyAlignment="1" applyProtection="1">
      <alignment horizontal="center" vertical="top" wrapText="1"/>
      <protection locked="0"/>
    </xf>
    <xf numFmtId="4" fontId="8" fillId="0" borderId="0" xfId="0" applyNumberFormat="1" applyFont="1" applyFill="1" applyBorder="1" applyAlignment="1">
      <alignment horizontal="center" vertical="top"/>
    </xf>
    <xf numFmtId="4" fontId="8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center" vertical="top" wrapText="1"/>
    </xf>
    <xf numFmtId="2" fontId="8" fillId="0" borderId="0" xfId="0" applyNumberFormat="1" applyFont="1" applyFill="1" applyBorder="1" applyAlignment="1">
      <alignment wrapText="1"/>
    </xf>
    <xf numFmtId="4" fontId="8" fillId="0" borderId="0" xfId="61" applyNumberFormat="1" applyFont="1" applyFill="1" applyBorder="1" applyAlignment="1">
      <alignment horizontal="center" vertical="top"/>
    </xf>
    <xf numFmtId="0" fontId="8" fillId="0" borderId="0" xfId="53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53" applyFont="1" applyFill="1" applyBorder="1" applyAlignment="1" applyProtection="1">
      <alignment horizontal="left" vertical="top" wrapText="1"/>
      <protection locked="0"/>
    </xf>
    <xf numFmtId="4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 vertical="top"/>
    </xf>
    <xf numFmtId="174" fontId="7" fillId="0" borderId="0" xfId="0" applyNumberFormat="1" applyFont="1" applyFill="1" applyBorder="1" applyAlignment="1" applyProtection="1">
      <alignment horizontal="center" vertical="top" wrapText="1"/>
      <protection locked="0"/>
    </xf>
    <xf numFmtId="174" fontId="8" fillId="0" borderId="0" xfId="0" applyNumberFormat="1" applyFont="1" applyFill="1" applyBorder="1" applyAlignment="1">
      <alignment horizontal="center" vertical="top"/>
    </xf>
    <xf numFmtId="174" fontId="8" fillId="0" borderId="0" xfId="0" applyNumberFormat="1" applyFont="1" applyFill="1" applyBorder="1" applyAlignment="1">
      <alignment horizontal="center" vertical="top" wrapText="1"/>
    </xf>
    <xf numFmtId="174" fontId="7" fillId="0" borderId="0" xfId="0" applyNumberFormat="1" applyFont="1" applyFill="1" applyBorder="1" applyAlignment="1">
      <alignment horizontal="center" vertical="top"/>
    </xf>
    <xf numFmtId="174" fontId="7" fillId="0" borderId="0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 applyProtection="1">
      <alignment vertical="top" wrapText="1"/>
      <protection locked="0"/>
    </xf>
    <xf numFmtId="49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top"/>
    </xf>
    <xf numFmtId="4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/>
    </xf>
    <xf numFmtId="1" fontId="31" fillId="0" borderId="10" xfId="0" applyNumberFormat="1" applyFont="1" applyFill="1" applyBorder="1" applyAlignment="1">
      <alignment horizontal="center" vertical="top"/>
    </xf>
    <xf numFmtId="1" fontId="3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49" fontId="12" fillId="0" borderId="0" xfId="0" applyNumberFormat="1" applyFont="1" applyFill="1" applyBorder="1" applyAlignment="1">
      <alignment horizontal="justify" vertical="center" wrapText="1"/>
    </xf>
    <xf numFmtId="49" fontId="6" fillId="0" borderId="0" xfId="0" applyNumberFormat="1" applyFont="1" applyFill="1" applyBorder="1" applyAlignment="1">
      <alignment horizontal="justify" wrapText="1"/>
    </xf>
    <xf numFmtId="0" fontId="19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/>
    </xf>
    <xf numFmtId="4" fontId="11" fillId="0" borderId="11" xfId="0" applyNumberFormat="1" applyFont="1" applyFill="1" applyBorder="1" applyAlignment="1">
      <alignment horizontal="center" wrapText="1"/>
    </xf>
    <xf numFmtId="4" fontId="11" fillId="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justify" wrapText="1"/>
    </xf>
    <xf numFmtId="49" fontId="11" fillId="0" borderId="0" xfId="0" applyNumberFormat="1" applyFont="1" applyFill="1" applyBorder="1" applyAlignment="1">
      <alignment horizontal="justify" wrapText="1"/>
    </xf>
    <xf numFmtId="173" fontId="6" fillId="0" borderId="0" xfId="0" applyNumberFormat="1" applyFont="1" applyFill="1" applyBorder="1" applyAlignment="1">
      <alignment horizontal="justify" wrapText="1"/>
    </xf>
    <xf numFmtId="4" fontId="6" fillId="0" borderId="0" xfId="0" applyNumberFormat="1" applyFont="1" applyFill="1" applyBorder="1" applyAlignment="1">
      <alignment wrapText="1"/>
    </xf>
    <xf numFmtId="49" fontId="15" fillId="0" borderId="0" xfId="0" applyNumberFormat="1" applyFont="1" applyFill="1" applyBorder="1" applyAlignment="1">
      <alignment horizontal="justify" wrapText="1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left" wrapText="1"/>
      <protection locked="0"/>
    </xf>
    <xf numFmtId="4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 applyProtection="1">
      <alignment wrapText="1"/>
      <protection locked="0"/>
    </xf>
    <xf numFmtId="0" fontId="11" fillId="34" borderId="0" xfId="0" applyFont="1" applyFill="1" applyBorder="1" applyAlignment="1">
      <alignment wrapText="1"/>
    </xf>
    <xf numFmtId="49" fontId="11" fillId="34" borderId="0" xfId="0" applyNumberFormat="1" applyFont="1" applyFill="1" applyBorder="1" applyAlignment="1">
      <alignment horizontal="center"/>
    </xf>
    <xf numFmtId="49" fontId="11" fillId="34" borderId="0" xfId="0" applyNumberFormat="1" applyFont="1" applyFill="1" applyBorder="1" applyAlignment="1">
      <alignment/>
    </xf>
    <xf numFmtId="4" fontId="11" fillId="34" borderId="0" xfId="0" applyNumberFormat="1" applyFont="1" applyFill="1" applyBorder="1" applyAlignment="1">
      <alignment horizontal="center"/>
    </xf>
    <xf numFmtId="49" fontId="11" fillId="34" borderId="0" xfId="0" applyNumberFormat="1" applyFont="1" applyFill="1" applyBorder="1" applyAlignment="1">
      <alignment horizontal="center" wrapText="1"/>
    </xf>
    <xf numFmtId="49" fontId="6" fillId="34" borderId="0" xfId="0" applyNumberFormat="1" applyFont="1" applyFill="1" applyBorder="1" applyAlignment="1">
      <alignment horizontal="center" wrapText="1"/>
    </xf>
    <xf numFmtId="49" fontId="6" fillId="34" borderId="0" xfId="0" applyNumberFormat="1" applyFont="1" applyFill="1" applyBorder="1" applyAlignment="1">
      <alignment/>
    </xf>
    <xf numFmtId="49" fontId="6" fillId="34" borderId="0" xfId="0" applyNumberFormat="1" applyFont="1" applyFill="1" applyBorder="1" applyAlignment="1">
      <alignment horizontal="center"/>
    </xf>
    <xf numFmtId="4" fontId="6" fillId="34" borderId="0" xfId="0" applyNumberFormat="1" applyFont="1" applyFill="1" applyBorder="1" applyAlignment="1">
      <alignment horizontal="center"/>
    </xf>
    <xf numFmtId="4" fontId="11" fillId="34" borderId="0" xfId="0" applyNumberFormat="1" applyFont="1" applyFill="1" applyBorder="1" applyAlignment="1">
      <alignment horizontal="center" wrapText="1"/>
    </xf>
    <xf numFmtId="2" fontId="11" fillId="34" borderId="0" xfId="0" applyNumberFormat="1" applyFont="1" applyFill="1" applyBorder="1" applyAlignment="1">
      <alignment horizontal="center" wrapText="1"/>
    </xf>
    <xf numFmtId="0" fontId="53" fillId="0" borderId="0" xfId="0" applyFont="1" applyFill="1" applyAlignment="1">
      <alignment/>
    </xf>
    <xf numFmtId="49" fontId="11" fillId="0" borderId="14" xfId="0" applyNumberFormat="1" applyFont="1" applyFill="1" applyBorder="1" applyAlignment="1">
      <alignment horizontal="center" vertical="top" wrapText="1"/>
    </xf>
    <xf numFmtId="49" fontId="11" fillId="0" borderId="22" xfId="0" applyNumberFormat="1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justify" vertical="center" wrapText="1"/>
    </xf>
    <xf numFmtId="49" fontId="11" fillId="0" borderId="11" xfId="0" applyNumberFormat="1" applyFont="1" applyFill="1" applyBorder="1" applyAlignment="1">
      <alignment horizontal="center" wrapText="1"/>
    </xf>
    <xf numFmtId="43" fontId="11" fillId="0" borderId="11" xfId="61" applyFont="1" applyFill="1" applyBorder="1" applyAlignment="1">
      <alignment horizontal="center" wrapText="1"/>
    </xf>
    <xf numFmtId="43" fontId="11" fillId="0" borderId="0" xfId="6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49" fontId="22" fillId="0" borderId="0" xfId="0" applyNumberFormat="1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/>
    </xf>
    <xf numFmtId="4" fontId="55" fillId="0" borderId="0" xfId="0" applyNumberFormat="1" applyFont="1" applyFill="1" applyBorder="1" applyAlignment="1">
      <alignment horizontal="center"/>
    </xf>
    <xf numFmtId="0" fontId="6" fillId="0" borderId="0" xfId="53" applyFont="1" applyFill="1" applyBorder="1" applyAlignment="1">
      <alignment/>
      <protection/>
    </xf>
    <xf numFmtId="0" fontId="3" fillId="0" borderId="0" xfId="53" applyFont="1" applyFill="1" applyBorder="1" applyAlignment="1">
      <alignment/>
      <protection/>
    </xf>
    <xf numFmtId="0" fontId="3" fillId="0" borderId="0" xfId="0" applyFont="1" applyFill="1" applyAlignment="1">
      <alignment wrapText="1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4" fontId="11" fillId="0" borderId="11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2" fontId="11" fillId="0" borderId="15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6" fillId="0" borderId="16" xfId="53" applyFont="1" applyFill="1" applyBorder="1" applyAlignment="1">
      <alignment/>
      <protection/>
    </xf>
    <xf numFmtId="4" fontId="6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/>
    </xf>
    <xf numFmtId="0" fontId="6" fillId="0" borderId="18" xfId="53" applyFont="1" applyFill="1" applyBorder="1" applyAlignment="1">
      <alignment/>
      <protection/>
    </xf>
    <xf numFmtId="4" fontId="6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24" fillId="0" borderId="0" xfId="53" applyFont="1" applyFill="1" applyBorder="1" applyAlignment="1">
      <alignment/>
      <protection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6" fillId="0" borderId="0" xfId="0" applyFont="1" applyFill="1" applyAlignment="1">
      <alignment wrapText="1" shrinkToFit="1"/>
    </xf>
    <xf numFmtId="3" fontId="27" fillId="0" borderId="21" xfId="0" applyNumberFormat="1" applyFont="1" applyFill="1" applyBorder="1" applyAlignment="1">
      <alignment vertical="top" wrapText="1"/>
    </xf>
    <xf numFmtId="0" fontId="28" fillId="0" borderId="21" xfId="0" applyFont="1" applyFill="1" applyBorder="1" applyAlignment="1">
      <alignment vertical="top" wrapText="1"/>
    </xf>
    <xf numFmtId="0" fontId="27" fillId="0" borderId="21" xfId="0" applyFont="1" applyFill="1" applyBorder="1" applyAlignment="1">
      <alignment horizontal="left" vertical="top" wrapText="1"/>
    </xf>
    <xf numFmtId="0" fontId="27" fillId="0" borderId="21" xfId="0" applyFont="1" applyFill="1" applyBorder="1" applyAlignment="1">
      <alignment horizontal="justify" vertical="top" wrapText="1"/>
    </xf>
    <xf numFmtId="0" fontId="32" fillId="0" borderId="10" xfId="0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Alignment="1">
      <alignment wrapText="1" shrinkToFit="1"/>
    </xf>
    <xf numFmtId="4" fontId="11" fillId="0" borderId="15" xfId="0" applyNumberFormat="1" applyFont="1" applyBorder="1" applyAlignment="1">
      <alignment/>
    </xf>
    <xf numFmtId="4" fontId="19" fillId="0" borderId="15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19" fillId="0" borderId="22" xfId="0" applyNumberFormat="1" applyFont="1" applyBorder="1" applyAlignment="1">
      <alignment/>
    </xf>
    <xf numFmtId="4" fontId="19" fillId="0" borderId="19" xfId="0" applyNumberFormat="1" applyFont="1" applyBorder="1" applyAlignment="1">
      <alignment/>
    </xf>
    <xf numFmtId="4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4" fontId="6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" vertical="top" wrapText="1"/>
    </xf>
    <xf numFmtId="49" fontId="11" fillId="0" borderId="0" xfId="0" applyNumberFormat="1" applyFont="1" applyFill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6" fillId="0" borderId="0" xfId="0" applyFont="1" applyFill="1" applyAlignment="1">
      <alignment horizontal="right" wrapText="1"/>
    </xf>
    <xf numFmtId="0" fontId="53" fillId="0" borderId="0" xfId="0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0" fontId="53" fillId="0" borderId="0" xfId="0" applyFont="1" applyFill="1" applyAlignment="1">
      <alignment wrapText="1"/>
    </xf>
    <xf numFmtId="173" fontId="21" fillId="0" borderId="0" xfId="0" applyNumberFormat="1" applyFont="1" applyFill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1" fillId="0" borderId="14" xfId="0" applyNumberFormat="1" applyFont="1" applyFill="1" applyBorder="1" applyAlignment="1">
      <alignment horizontal="center" vertical="top" wrapText="1"/>
    </xf>
    <xf numFmtId="49" fontId="11" fillId="0" borderId="22" xfId="0" applyNumberFormat="1" applyFont="1" applyFill="1" applyBorder="1" applyAlignment="1">
      <alignment horizontal="center" vertical="top" wrapText="1"/>
    </xf>
    <xf numFmtId="0" fontId="26" fillId="0" borderId="21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11" fillId="0" borderId="0" xfId="53" applyFont="1" applyFill="1" applyBorder="1" applyAlignment="1">
      <alignment horizontal="center" wrapText="1"/>
      <protection/>
    </xf>
    <xf numFmtId="0" fontId="6" fillId="0" borderId="0" xfId="0" applyFont="1" applyAlignment="1">
      <alignment wrapText="1"/>
    </xf>
    <xf numFmtId="0" fontId="11" fillId="0" borderId="0" xfId="53" applyNumberFormat="1" applyFont="1" applyFill="1" applyBorder="1" applyAlignment="1">
      <alignment horizontal="center" wrapText="1" shrinkToFit="1"/>
      <protection/>
    </xf>
    <xf numFmtId="0" fontId="19" fillId="0" borderId="0" xfId="0" applyFont="1" applyAlignment="1">
      <alignment horizontal="center" wrapText="1" shrinkToFit="1"/>
    </xf>
    <xf numFmtId="0" fontId="19" fillId="0" borderId="0" xfId="0" applyFont="1" applyFill="1" applyAlignment="1">
      <alignment/>
    </xf>
    <xf numFmtId="0" fontId="6" fillId="0" borderId="12" xfId="0" applyFont="1" applyFill="1" applyBorder="1" applyAlignment="1">
      <alignment horizontal="right" wrapText="1"/>
    </xf>
    <xf numFmtId="0" fontId="19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19" fillId="0" borderId="0" xfId="0" applyFont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0" fillId="0" borderId="0" xfId="0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4"/>
  <sheetViews>
    <sheetView view="pageBreakPreview" zoomScaleNormal="75" zoomScaleSheetLayoutView="100" workbookViewId="0" topLeftCell="A1">
      <selection activeCell="A113" sqref="A113:IV113"/>
    </sheetView>
  </sheetViews>
  <sheetFormatPr defaultColWidth="9.00390625" defaultRowHeight="12.75"/>
  <cols>
    <col min="1" max="1" width="5.375" style="4" customWidth="1"/>
    <col min="2" max="2" width="6.25390625" style="4" customWidth="1"/>
    <col min="3" max="3" width="7.75390625" style="4" bestFit="1" customWidth="1"/>
    <col min="4" max="4" width="5.75390625" style="4" customWidth="1"/>
    <col min="5" max="5" width="7.875" style="4" customWidth="1"/>
    <col min="6" max="6" width="6.125" style="4" customWidth="1"/>
    <col min="7" max="7" width="76.375" style="4" customWidth="1"/>
    <col min="8" max="8" width="14.375" style="5" hidden="1" customWidth="1"/>
    <col min="9" max="9" width="13.375" style="193" hidden="1" customWidth="1"/>
    <col min="10" max="10" width="14.375" style="7" bestFit="1" customWidth="1"/>
    <col min="11" max="11" width="14.25390625" style="203" customWidth="1"/>
    <col min="12" max="12" width="9.125" style="192" customWidth="1"/>
    <col min="13" max="14" width="9.125" style="193" customWidth="1"/>
    <col min="15" max="15" width="9.25390625" style="193" bestFit="1" customWidth="1"/>
    <col min="16" max="16" width="11.00390625" style="193" bestFit="1" customWidth="1"/>
    <col min="17" max="16384" width="9.125" style="193" customWidth="1"/>
  </cols>
  <sheetData>
    <row r="1" spans="1:10" ht="16.5">
      <c r="A1" s="9"/>
      <c r="B1" s="9"/>
      <c r="C1" s="9"/>
      <c r="D1" s="9"/>
      <c r="E1" s="9"/>
      <c r="F1" s="9"/>
      <c r="G1" s="348" t="s">
        <v>191</v>
      </c>
      <c r="H1" s="348"/>
      <c r="I1" s="349"/>
      <c r="J1" s="349"/>
    </row>
    <row r="2" spans="1:10" ht="16.5">
      <c r="A2" s="9"/>
      <c r="B2" s="9"/>
      <c r="C2" s="9"/>
      <c r="D2" s="9"/>
      <c r="E2" s="9"/>
      <c r="F2" s="9"/>
      <c r="G2" s="348" t="s">
        <v>192</v>
      </c>
      <c r="H2" s="348"/>
      <c r="I2" s="349"/>
      <c r="J2" s="349"/>
    </row>
    <row r="3" spans="1:10" ht="16.5">
      <c r="A3" s="9"/>
      <c r="B3" s="9"/>
      <c r="C3" s="9"/>
      <c r="D3" s="9"/>
      <c r="E3" s="9"/>
      <c r="F3" s="9"/>
      <c r="G3" s="348" t="s">
        <v>189</v>
      </c>
      <c r="H3" s="348"/>
      <c r="I3" s="349"/>
      <c r="J3" s="349"/>
    </row>
    <row r="4" spans="1:10" ht="16.5">
      <c r="A4" s="9"/>
      <c r="B4" s="9"/>
      <c r="C4" s="9"/>
      <c r="D4" s="9"/>
      <c r="E4" s="9"/>
      <c r="F4" s="9"/>
      <c r="G4" s="348" t="s">
        <v>1026</v>
      </c>
      <c r="H4" s="348"/>
      <c r="I4" s="349"/>
      <c r="J4" s="349"/>
    </row>
    <row r="5" spans="1:10" ht="16.5">
      <c r="A5" s="9"/>
      <c r="B5" s="9"/>
      <c r="C5" s="9"/>
      <c r="D5" s="9"/>
      <c r="E5" s="9"/>
      <c r="F5" s="9"/>
      <c r="G5" s="184"/>
      <c r="H5" s="184"/>
      <c r="I5" s="169"/>
      <c r="J5" s="169"/>
    </row>
    <row r="6" spans="1:10" ht="16.5">
      <c r="A6" s="9"/>
      <c r="B6" s="9"/>
      <c r="C6" s="9"/>
      <c r="D6" s="9"/>
      <c r="E6" s="9"/>
      <c r="F6" s="9"/>
      <c r="G6" s="348" t="s">
        <v>191</v>
      </c>
      <c r="H6" s="348"/>
      <c r="I6" s="349"/>
      <c r="J6" s="349"/>
    </row>
    <row r="7" spans="1:10" ht="16.5">
      <c r="A7" s="9"/>
      <c r="B7" s="9"/>
      <c r="C7" s="9"/>
      <c r="D7" s="9"/>
      <c r="E7" s="9"/>
      <c r="F7" s="9"/>
      <c r="G7" s="348" t="s">
        <v>192</v>
      </c>
      <c r="H7" s="348"/>
      <c r="I7" s="349"/>
      <c r="J7" s="349"/>
    </row>
    <row r="8" spans="1:10" ht="16.5">
      <c r="A8" s="9"/>
      <c r="B8" s="9"/>
      <c r="C8" s="9"/>
      <c r="D8" s="9"/>
      <c r="E8" s="9"/>
      <c r="F8" s="9"/>
      <c r="G8" s="348" t="s">
        <v>189</v>
      </c>
      <c r="H8" s="348"/>
      <c r="I8" s="349"/>
      <c r="J8" s="349"/>
    </row>
    <row r="9" spans="1:10" ht="16.5">
      <c r="A9" s="9"/>
      <c r="B9" s="9"/>
      <c r="C9" s="9"/>
      <c r="D9" s="9"/>
      <c r="E9" s="9"/>
      <c r="F9" s="9"/>
      <c r="G9" s="348" t="s">
        <v>193</v>
      </c>
      <c r="H9" s="348"/>
      <c r="I9" s="349"/>
      <c r="J9" s="349"/>
    </row>
    <row r="10" spans="1:10" ht="16.5">
      <c r="A10" s="185"/>
      <c r="B10" s="185"/>
      <c r="C10" s="185"/>
      <c r="D10" s="185"/>
      <c r="E10" s="185"/>
      <c r="F10" s="185"/>
      <c r="G10" s="185"/>
      <c r="H10" s="186"/>
      <c r="I10" s="9"/>
      <c r="J10" s="10"/>
    </row>
    <row r="11" spans="1:10" ht="17.25" customHeight="1">
      <c r="A11" s="352" t="s">
        <v>106</v>
      </c>
      <c r="B11" s="352"/>
      <c r="C11" s="352"/>
      <c r="D11" s="352"/>
      <c r="E11" s="352"/>
      <c r="F11" s="352"/>
      <c r="G11" s="352"/>
      <c r="H11" s="352"/>
      <c r="I11" s="9"/>
      <c r="J11" s="10"/>
    </row>
    <row r="12" spans="1:10" ht="19.5" customHeight="1">
      <c r="A12" s="352" t="s">
        <v>188</v>
      </c>
      <c r="B12" s="352"/>
      <c r="C12" s="352"/>
      <c r="D12" s="352"/>
      <c r="E12" s="352"/>
      <c r="F12" s="352"/>
      <c r="G12" s="352"/>
      <c r="H12" s="352"/>
      <c r="I12" s="9"/>
      <c r="J12" s="10"/>
    </row>
    <row r="13" spans="1:10" ht="16.5">
      <c r="A13" s="185"/>
      <c r="B13" s="185"/>
      <c r="C13" s="185"/>
      <c r="D13" s="185"/>
      <c r="E13" s="185"/>
      <c r="F13" s="185"/>
      <c r="G13" s="11"/>
      <c r="H13" s="12"/>
      <c r="I13" s="9"/>
      <c r="J13" s="10"/>
    </row>
    <row r="14" spans="1:10" ht="39.75" customHeight="1">
      <c r="A14" s="350"/>
      <c r="B14" s="350"/>
      <c r="C14" s="350"/>
      <c r="D14" s="350"/>
      <c r="E14" s="350"/>
      <c r="F14" s="350"/>
      <c r="G14" s="13" t="s">
        <v>50</v>
      </c>
      <c r="H14" s="14" t="s">
        <v>190</v>
      </c>
      <c r="I14" s="187" t="s">
        <v>194</v>
      </c>
      <c r="J14" s="15" t="s">
        <v>190</v>
      </c>
    </row>
    <row r="15" spans="1:11" ht="12.75">
      <c r="A15" s="351">
        <v>1</v>
      </c>
      <c r="B15" s="351"/>
      <c r="C15" s="351"/>
      <c r="D15" s="351"/>
      <c r="E15" s="351"/>
      <c r="F15" s="351"/>
      <c r="G15" s="213">
        <v>2</v>
      </c>
      <c r="H15" s="214">
        <v>3</v>
      </c>
      <c r="I15" s="215"/>
      <c r="J15" s="216">
        <v>3</v>
      </c>
      <c r="K15" s="194"/>
    </row>
    <row r="16" spans="1:11" ht="16.5">
      <c r="A16" s="217"/>
      <c r="B16" s="217"/>
      <c r="C16" s="217"/>
      <c r="D16" s="217"/>
      <c r="E16" s="217"/>
      <c r="F16" s="217"/>
      <c r="G16" s="218"/>
      <c r="H16" s="219"/>
      <c r="I16" s="220"/>
      <c r="J16" s="221"/>
      <c r="K16" s="194"/>
    </row>
    <row r="17" spans="1:11" ht="16.5">
      <c r="A17" s="222" t="s">
        <v>52</v>
      </c>
      <c r="B17" s="222" t="s">
        <v>53</v>
      </c>
      <c r="C17" s="222" t="s">
        <v>54</v>
      </c>
      <c r="D17" s="222" t="s">
        <v>53</v>
      </c>
      <c r="E17" s="222" t="s">
        <v>55</v>
      </c>
      <c r="F17" s="222" t="s">
        <v>51</v>
      </c>
      <c r="G17" s="223" t="s">
        <v>35</v>
      </c>
      <c r="H17" s="224">
        <f>SUM(H19,H32,H25,H49,H53,H64,H78,H88,H45,H71,H107,H110)</f>
        <v>218551.8</v>
      </c>
      <c r="I17" s="224">
        <f>SUM(I19,I32,I25,I49,I53,I64,I78,I88,I45,I71,I107,I110)</f>
        <v>-15828</v>
      </c>
      <c r="J17" s="224">
        <f>H17+I17</f>
        <v>202723.8</v>
      </c>
      <c r="K17" s="194"/>
    </row>
    <row r="18" spans="1:11" ht="16.5">
      <c r="A18" s="225"/>
      <c r="B18" s="225"/>
      <c r="C18" s="225"/>
      <c r="D18" s="225"/>
      <c r="E18" s="225"/>
      <c r="F18" s="225"/>
      <c r="G18" s="226"/>
      <c r="H18" s="227"/>
      <c r="I18" s="228"/>
      <c r="J18" s="229"/>
      <c r="K18" s="194"/>
    </row>
    <row r="19" spans="1:11" ht="16.5">
      <c r="A19" s="222" t="s">
        <v>52</v>
      </c>
      <c r="B19" s="222" t="s">
        <v>56</v>
      </c>
      <c r="C19" s="222" t="s">
        <v>54</v>
      </c>
      <c r="D19" s="222" t="s">
        <v>53</v>
      </c>
      <c r="E19" s="222" t="s">
        <v>55</v>
      </c>
      <c r="F19" s="222" t="s">
        <v>51</v>
      </c>
      <c r="G19" s="230" t="s">
        <v>4</v>
      </c>
      <c r="H19" s="224">
        <f>SUM(H20)</f>
        <v>173498</v>
      </c>
      <c r="I19" s="224">
        <f>SUM(I20)</f>
        <v>-17970</v>
      </c>
      <c r="J19" s="224">
        <f>SUM(J20)</f>
        <v>155528</v>
      </c>
      <c r="K19" s="194"/>
    </row>
    <row r="20" spans="1:17" ht="16.5">
      <c r="A20" s="222" t="s">
        <v>52</v>
      </c>
      <c r="B20" s="222" t="s">
        <v>56</v>
      </c>
      <c r="C20" s="222" t="s">
        <v>57</v>
      </c>
      <c r="D20" s="222" t="s">
        <v>56</v>
      </c>
      <c r="E20" s="222" t="s">
        <v>55</v>
      </c>
      <c r="F20" s="222" t="s">
        <v>58</v>
      </c>
      <c r="G20" s="230" t="s">
        <v>5</v>
      </c>
      <c r="H20" s="224">
        <f>H21+H22+H23</f>
        <v>173498</v>
      </c>
      <c r="I20" s="224">
        <f>I21+I22+I23</f>
        <v>-17970</v>
      </c>
      <c r="J20" s="224">
        <f>J21+J22+J23</f>
        <v>155528</v>
      </c>
      <c r="K20" s="194"/>
      <c r="O20" s="204"/>
      <c r="P20" s="204"/>
      <c r="Q20" s="204"/>
    </row>
    <row r="21" spans="1:17" ht="85.5">
      <c r="A21" s="225" t="s">
        <v>52</v>
      </c>
      <c r="B21" s="225" t="s">
        <v>56</v>
      </c>
      <c r="C21" s="225" t="s">
        <v>59</v>
      </c>
      <c r="D21" s="225" t="s">
        <v>56</v>
      </c>
      <c r="E21" s="225" t="s">
        <v>55</v>
      </c>
      <c r="F21" s="225" t="s">
        <v>58</v>
      </c>
      <c r="G21" s="231" t="s">
        <v>203</v>
      </c>
      <c r="H21" s="229">
        <v>172468</v>
      </c>
      <c r="I21" s="228">
        <v>-17635</v>
      </c>
      <c r="J21" s="229">
        <f>H21+I21</f>
        <v>154833</v>
      </c>
      <c r="K21" s="194"/>
      <c r="O21" s="204"/>
      <c r="P21" s="204"/>
      <c r="Q21" s="204"/>
    </row>
    <row r="22" spans="1:17" ht="115.5">
      <c r="A22" s="225" t="s">
        <v>52</v>
      </c>
      <c r="B22" s="225" t="s">
        <v>56</v>
      </c>
      <c r="C22" s="225" t="s">
        <v>60</v>
      </c>
      <c r="D22" s="225" t="s">
        <v>56</v>
      </c>
      <c r="E22" s="225" t="s">
        <v>55</v>
      </c>
      <c r="F22" s="225" t="s">
        <v>58</v>
      </c>
      <c r="G22" s="231" t="s">
        <v>138</v>
      </c>
      <c r="H22" s="229">
        <v>598</v>
      </c>
      <c r="I22" s="228">
        <v>-377</v>
      </c>
      <c r="J22" s="229">
        <f>H22+I22</f>
        <v>221</v>
      </c>
      <c r="K22" s="194"/>
      <c r="O22" s="204"/>
      <c r="P22" s="204"/>
      <c r="Q22" s="204"/>
    </row>
    <row r="23" spans="1:17" ht="49.5">
      <c r="A23" s="225" t="s">
        <v>52</v>
      </c>
      <c r="B23" s="225" t="s">
        <v>56</v>
      </c>
      <c r="C23" s="225" t="s">
        <v>61</v>
      </c>
      <c r="D23" s="225" t="s">
        <v>56</v>
      </c>
      <c r="E23" s="225" t="s">
        <v>55</v>
      </c>
      <c r="F23" s="225" t="s">
        <v>58</v>
      </c>
      <c r="G23" s="231" t="s">
        <v>139</v>
      </c>
      <c r="H23" s="229">
        <v>432</v>
      </c>
      <c r="I23" s="228">
        <v>42</v>
      </c>
      <c r="J23" s="229">
        <f>H23+I23</f>
        <v>474</v>
      </c>
      <c r="K23" s="194"/>
      <c r="O23" s="204"/>
      <c r="P23" s="204"/>
      <c r="Q23" s="204"/>
    </row>
    <row r="24" spans="1:17" ht="16.5">
      <c r="A24" s="225"/>
      <c r="B24" s="225"/>
      <c r="C24" s="225"/>
      <c r="D24" s="225"/>
      <c r="E24" s="225"/>
      <c r="F24" s="225"/>
      <c r="G24" s="231"/>
      <c r="H24" s="229"/>
      <c r="I24" s="228"/>
      <c r="J24" s="229"/>
      <c r="K24" s="194"/>
      <c r="O24" s="204"/>
      <c r="P24" s="204"/>
      <c r="Q24" s="204"/>
    </row>
    <row r="25" spans="1:17" ht="33">
      <c r="A25" s="222" t="s">
        <v>52</v>
      </c>
      <c r="B25" s="222" t="s">
        <v>176</v>
      </c>
      <c r="C25" s="222" t="s">
        <v>54</v>
      </c>
      <c r="D25" s="222" t="s">
        <v>53</v>
      </c>
      <c r="E25" s="222" t="s">
        <v>55</v>
      </c>
      <c r="F25" s="222" t="s">
        <v>51</v>
      </c>
      <c r="G25" s="232" t="s">
        <v>175</v>
      </c>
      <c r="H25" s="233">
        <f>H26</f>
        <v>7915.3</v>
      </c>
      <c r="I25" s="233">
        <f>I26+I27+I28+I29+I30</f>
        <v>0</v>
      </c>
      <c r="J25" s="233">
        <f>J26</f>
        <v>7915.3</v>
      </c>
      <c r="K25" s="194"/>
      <c r="O25" s="204"/>
      <c r="P25" s="204"/>
      <c r="Q25" s="204"/>
    </row>
    <row r="26" spans="1:17" ht="33">
      <c r="A26" s="225" t="s">
        <v>52</v>
      </c>
      <c r="B26" s="225" t="s">
        <v>176</v>
      </c>
      <c r="C26" s="225" t="s">
        <v>57</v>
      </c>
      <c r="D26" s="225" t="s">
        <v>56</v>
      </c>
      <c r="E26" s="225" t="s">
        <v>55</v>
      </c>
      <c r="F26" s="225" t="s">
        <v>58</v>
      </c>
      <c r="G26" s="231" t="s">
        <v>177</v>
      </c>
      <c r="H26" s="229">
        <f>H27+H28+H29+H30</f>
        <v>7915.3</v>
      </c>
      <c r="I26" s="229">
        <v>0</v>
      </c>
      <c r="J26" s="229">
        <f>J27+J28+J29+J30</f>
        <v>7915.3</v>
      </c>
      <c r="K26" s="194"/>
      <c r="O26" s="204"/>
      <c r="P26" s="204"/>
      <c r="Q26" s="204"/>
    </row>
    <row r="27" spans="1:17" ht="33">
      <c r="A27" s="225" t="s">
        <v>52</v>
      </c>
      <c r="B27" s="225" t="s">
        <v>176</v>
      </c>
      <c r="C27" s="225" t="s">
        <v>195</v>
      </c>
      <c r="D27" s="225" t="s">
        <v>56</v>
      </c>
      <c r="E27" s="225" t="s">
        <v>55</v>
      </c>
      <c r="F27" s="225" t="s">
        <v>58</v>
      </c>
      <c r="G27" s="234" t="s">
        <v>196</v>
      </c>
      <c r="H27" s="229">
        <v>3646</v>
      </c>
      <c r="I27" s="235">
        <v>0</v>
      </c>
      <c r="J27" s="229">
        <f>H27+I27</f>
        <v>3646</v>
      </c>
      <c r="K27" s="194"/>
      <c r="O27" s="204"/>
      <c r="P27" s="204"/>
      <c r="Q27" s="204"/>
    </row>
    <row r="28" spans="1:17" ht="49.5">
      <c r="A28" s="225" t="s">
        <v>52</v>
      </c>
      <c r="B28" s="225" t="s">
        <v>176</v>
      </c>
      <c r="C28" s="225" t="s">
        <v>200</v>
      </c>
      <c r="D28" s="225" t="s">
        <v>56</v>
      </c>
      <c r="E28" s="225" t="s">
        <v>55</v>
      </c>
      <c r="F28" s="225" t="s">
        <v>58</v>
      </c>
      <c r="G28" s="234" t="s">
        <v>197</v>
      </c>
      <c r="H28" s="229">
        <v>49.3</v>
      </c>
      <c r="I28" s="235">
        <v>0</v>
      </c>
      <c r="J28" s="229">
        <f>H28+I28</f>
        <v>49.3</v>
      </c>
      <c r="K28" s="194"/>
      <c r="O28" s="204"/>
      <c r="P28" s="204"/>
      <c r="Q28" s="204"/>
    </row>
    <row r="29" spans="1:17" ht="49.5">
      <c r="A29" s="225" t="s">
        <v>52</v>
      </c>
      <c r="B29" s="225" t="s">
        <v>176</v>
      </c>
      <c r="C29" s="225" t="s">
        <v>201</v>
      </c>
      <c r="D29" s="225" t="s">
        <v>56</v>
      </c>
      <c r="E29" s="225" t="s">
        <v>55</v>
      </c>
      <c r="F29" s="225" t="s">
        <v>58</v>
      </c>
      <c r="G29" s="234" t="s">
        <v>198</v>
      </c>
      <c r="H29" s="229">
        <v>4220</v>
      </c>
      <c r="I29" s="235">
        <v>0</v>
      </c>
      <c r="J29" s="229">
        <f>H29+I29</f>
        <v>4220</v>
      </c>
      <c r="K29" s="194"/>
      <c r="O29" s="204"/>
      <c r="P29" s="204"/>
      <c r="Q29" s="204"/>
    </row>
    <row r="30" spans="1:17" ht="49.5">
      <c r="A30" s="225" t="s">
        <v>52</v>
      </c>
      <c r="B30" s="225" t="s">
        <v>176</v>
      </c>
      <c r="C30" s="225" t="s">
        <v>202</v>
      </c>
      <c r="D30" s="225" t="s">
        <v>56</v>
      </c>
      <c r="E30" s="225" t="s">
        <v>55</v>
      </c>
      <c r="F30" s="225" t="s">
        <v>58</v>
      </c>
      <c r="G30" s="234" t="s">
        <v>199</v>
      </c>
      <c r="H30" s="229">
        <v>0</v>
      </c>
      <c r="I30" s="235">
        <v>0</v>
      </c>
      <c r="J30" s="229">
        <f>H30+I30</f>
        <v>0</v>
      </c>
      <c r="K30" s="194"/>
      <c r="O30" s="204"/>
      <c r="P30" s="204"/>
      <c r="Q30" s="204"/>
    </row>
    <row r="31" spans="1:11" ht="16.5">
      <c r="A31" s="225"/>
      <c r="B31" s="225"/>
      <c r="C31" s="225"/>
      <c r="D31" s="225"/>
      <c r="E31" s="225"/>
      <c r="F31" s="225"/>
      <c r="G31" s="236"/>
      <c r="H31" s="227"/>
      <c r="I31" s="228"/>
      <c r="J31" s="229"/>
      <c r="K31" s="194"/>
    </row>
    <row r="32" spans="1:11" ht="23.25" customHeight="1">
      <c r="A32" s="222" t="s">
        <v>52</v>
      </c>
      <c r="B32" s="222" t="s">
        <v>62</v>
      </c>
      <c r="C32" s="222" t="s">
        <v>54</v>
      </c>
      <c r="D32" s="222" t="s">
        <v>53</v>
      </c>
      <c r="E32" s="222" t="s">
        <v>55</v>
      </c>
      <c r="F32" s="222" t="s">
        <v>51</v>
      </c>
      <c r="G32" s="230" t="s">
        <v>6</v>
      </c>
      <c r="H32" s="224">
        <f>H33+H38+H42+H40</f>
        <v>12772</v>
      </c>
      <c r="I32" s="224">
        <f>I33+I38+I42+I40</f>
        <v>265</v>
      </c>
      <c r="J32" s="224">
        <f>H32+I32</f>
        <v>13037</v>
      </c>
      <c r="K32" s="194"/>
    </row>
    <row r="33" spans="1:11" ht="33">
      <c r="A33" s="222" t="s">
        <v>52</v>
      </c>
      <c r="B33" s="222" t="s">
        <v>62</v>
      </c>
      <c r="C33" s="222" t="s">
        <v>63</v>
      </c>
      <c r="D33" s="222" t="s">
        <v>53</v>
      </c>
      <c r="E33" s="222" t="s">
        <v>55</v>
      </c>
      <c r="F33" s="222" t="s">
        <v>58</v>
      </c>
      <c r="G33" s="232" t="s">
        <v>23</v>
      </c>
      <c r="H33" s="224">
        <f>H34+H36</f>
        <v>3276</v>
      </c>
      <c r="I33" s="224">
        <f>I34+I36</f>
        <v>200</v>
      </c>
      <c r="J33" s="224">
        <f>J34+J36</f>
        <v>3476</v>
      </c>
      <c r="K33" s="194"/>
    </row>
    <row r="34" spans="1:11" ht="33">
      <c r="A34" s="225" t="s">
        <v>52</v>
      </c>
      <c r="B34" s="225" t="s">
        <v>62</v>
      </c>
      <c r="C34" s="225" t="s">
        <v>64</v>
      </c>
      <c r="D34" s="225" t="s">
        <v>56</v>
      </c>
      <c r="E34" s="225" t="s">
        <v>55</v>
      </c>
      <c r="F34" s="225" t="s">
        <v>58</v>
      </c>
      <c r="G34" s="226" t="s">
        <v>24</v>
      </c>
      <c r="H34" s="227">
        <f>H35</f>
        <v>2780</v>
      </c>
      <c r="I34" s="228">
        <f>I35</f>
        <v>200</v>
      </c>
      <c r="J34" s="229">
        <f>H34+I34</f>
        <v>2980</v>
      </c>
      <c r="K34" s="194"/>
    </row>
    <row r="35" spans="1:11" ht="33">
      <c r="A35" s="225" t="s">
        <v>52</v>
      </c>
      <c r="B35" s="225" t="s">
        <v>62</v>
      </c>
      <c r="C35" s="225" t="s">
        <v>148</v>
      </c>
      <c r="D35" s="225" t="s">
        <v>56</v>
      </c>
      <c r="E35" s="225" t="s">
        <v>55</v>
      </c>
      <c r="F35" s="225" t="s">
        <v>58</v>
      </c>
      <c r="G35" s="237" t="s">
        <v>149</v>
      </c>
      <c r="H35" s="227">
        <v>2780</v>
      </c>
      <c r="I35" s="228">
        <v>200</v>
      </c>
      <c r="J35" s="229">
        <f>H35+I35</f>
        <v>2980</v>
      </c>
      <c r="K35" s="194"/>
    </row>
    <row r="36" spans="1:11" ht="49.5">
      <c r="A36" s="225" t="s">
        <v>52</v>
      </c>
      <c r="B36" s="225" t="s">
        <v>62</v>
      </c>
      <c r="C36" s="225" t="s">
        <v>65</v>
      </c>
      <c r="D36" s="225" t="s">
        <v>56</v>
      </c>
      <c r="E36" s="225" t="s">
        <v>55</v>
      </c>
      <c r="F36" s="225" t="s">
        <v>58</v>
      </c>
      <c r="G36" s="237" t="s">
        <v>25</v>
      </c>
      <c r="H36" s="227">
        <f>H37</f>
        <v>496</v>
      </c>
      <c r="I36" s="228"/>
      <c r="J36" s="229">
        <f>H36+I36</f>
        <v>496</v>
      </c>
      <c r="K36" s="194"/>
    </row>
    <row r="37" spans="1:11" ht="49.5">
      <c r="A37" s="225" t="s">
        <v>52</v>
      </c>
      <c r="B37" s="225" t="s">
        <v>62</v>
      </c>
      <c r="C37" s="225" t="s">
        <v>150</v>
      </c>
      <c r="D37" s="225" t="s">
        <v>56</v>
      </c>
      <c r="E37" s="225" t="s">
        <v>55</v>
      </c>
      <c r="F37" s="225" t="s">
        <v>58</v>
      </c>
      <c r="G37" s="237" t="s">
        <v>25</v>
      </c>
      <c r="H37" s="227">
        <v>496</v>
      </c>
      <c r="I37" s="228"/>
      <c r="J37" s="229">
        <f>H37+I37</f>
        <v>496</v>
      </c>
      <c r="K37" s="194"/>
    </row>
    <row r="38" spans="1:11" ht="33">
      <c r="A38" s="222" t="s">
        <v>52</v>
      </c>
      <c r="B38" s="222" t="s">
        <v>62</v>
      </c>
      <c r="C38" s="222" t="s">
        <v>57</v>
      </c>
      <c r="D38" s="222" t="s">
        <v>66</v>
      </c>
      <c r="E38" s="222" t="s">
        <v>55</v>
      </c>
      <c r="F38" s="222" t="s">
        <v>58</v>
      </c>
      <c r="G38" s="232" t="s">
        <v>7</v>
      </c>
      <c r="H38" s="224">
        <f>H39</f>
        <v>9256</v>
      </c>
      <c r="I38" s="224">
        <f>I39</f>
        <v>0</v>
      </c>
      <c r="J38" s="224">
        <f>J39</f>
        <v>9256</v>
      </c>
      <c r="K38" s="194"/>
    </row>
    <row r="39" spans="1:11" ht="16.5">
      <c r="A39" s="225" t="s">
        <v>52</v>
      </c>
      <c r="B39" s="225" t="s">
        <v>62</v>
      </c>
      <c r="C39" s="225" t="s">
        <v>59</v>
      </c>
      <c r="D39" s="225" t="s">
        <v>66</v>
      </c>
      <c r="E39" s="225" t="s">
        <v>55</v>
      </c>
      <c r="F39" s="225" t="s">
        <v>58</v>
      </c>
      <c r="G39" s="237" t="s">
        <v>7</v>
      </c>
      <c r="H39" s="227">
        <v>9256</v>
      </c>
      <c r="I39" s="228"/>
      <c r="J39" s="229">
        <f>H39+I39</f>
        <v>9256</v>
      </c>
      <c r="K39" s="194"/>
    </row>
    <row r="40" spans="1:11" ht="16.5">
      <c r="A40" s="222" t="s">
        <v>52</v>
      </c>
      <c r="B40" s="222" t="s">
        <v>62</v>
      </c>
      <c r="C40" s="222" t="s">
        <v>67</v>
      </c>
      <c r="D40" s="222" t="s">
        <v>56</v>
      </c>
      <c r="E40" s="222" t="s">
        <v>55</v>
      </c>
      <c r="F40" s="222" t="s">
        <v>58</v>
      </c>
      <c r="G40" s="232" t="s">
        <v>219</v>
      </c>
      <c r="H40" s="224">
        <f>H41</f>
        <v>50</v>
      </c>
      <c r="I40" s="224">
        <f>I41</f>
        <v>15</v>
      </c>
      <c r="J40" s="224">
        <f>H40+I40</f>
        <v>65</v>
      </c>
      <c r="K40" s="194"/>
    </row>
    <row r="41" spans="1:11" ht="16.5">
      <c r="A41" s="225" t="s">
        <v>52</v>
      </c>
      <c r="B41" s="225" t="s">
        <v>62</v>
      </c>
      <c r="C41" s="225" t="s">
        <v>70</v>
      </c>
      <c r="D41" s="225" t="s">
        <v>56</v>
      </c>
      <c r="E41" s="225" t="s">
        <v>55</v>
      </c>
      <c r="F41" s="225" t="s">
        <v>58</v>
      </c>
      <c r="G41" s="238" t="s">
        <v>219</v>
      </c>
      <c r="H41" s="227">
        <v>50</v>
      </c>
      <c r="I41" s="228">
        <v>15</v>
      </c>
      <c r="J41" s="229">
        <f>H41+I41</f>
        <v>65</v>
      </c>
      <c r="K41" s="194"/>
    </row>
    <row r="42" spans="1:11" ht="33">
      <c r="A42" s="222" t="s">
        <v>52</v>
      </c>
      <c r="B42" s="222" t="s">
        <v>62</v>
      </c>
      <c r="C42" s="222" t="s">
        <v>68</v>
      </c>
      <c r="D42" s="222" t="s">
        <v>66</v>
      </c>
      <c r="E42" s="222" t="s">
        <v>55</v>
      </c>
      <c r="F42" s="222" t="s">
        <v>58</v>
      </c>
      <c r="G42" s="232" t="s">
        <v>151</v>
      </c>
      <c r="H42" s="224">
        <f>H43</f>
        <v>190</v>
      </c>
      <c r="I42" s="224">
        <f>I43</f>
        <v>50</v>
      </c>
      <c r="J42" s="224">
        <f>H42+I42</f>
        <v>240</v>
      </c>
      <c r="K42" s="194"/>
    </row>
    <row r="43" spans="1:11" ht="33">
      <c r="A43" s="225" t="s">
        <v>52</v>
      </c>
      <c r="B43" s="225" t="s">
        <v>62</v>
      </c>
      <c r="C43" s="225" t="s">
        <v>152</v>
      </c>
      <c r="D43" s="225" t="s">
        <v>66</v>
      </c>
      <c r="E43" s="225" t="s">
        <v>55</v>
      </c>
      <c r="F43" s="225" t="s">
        <v>58</v>
      </c>
      <c r="G43" s="239" t="s">
        <v>153</v>
      </c>
      <c r="H43" s="227">
        <v>190</v>
      </c>
      <c r="I43" s="228">
        <v>50</v>
      </c>
      <c r="J43" s="229">
        <f>H43+I43</f>
        <v>240</v>
      </c>
      <c r="K43" s="194"/>
    </row>
    <row r="44" spans="1:11" ht="16.5">
      <c r="A44" s="225"/>
      <c r="B44" s="225"/>
      <c r="C44" s="225"/>
      <c r="D44" s="225"/>
      <c r="E44" s="225"/>
      <c r="F44" s="225"/>
      <c r="G44" s="239"/>
      <c r="H44" s="227"/>
      <c r="I44" s="228"/>
      <c r="J44" s="229"/>
      <c r="K44" s="194"/>
    </row>
    <row r="45" spans="1:11" ht="16.5">
      <c r="A45" s="222" t="s">
        <v>52</v>
      </c>
      <c r="B45" s="222" t="s">
        <v>205</v>
      </c>
      <c r="C45" s="222" t="s">
        <v>54</v>
      </c>
      <c r="D45" s="222" t="s">
        <v>53</v>
      </c>
      <c r="E45" s="222" t="s">
        <v>55</v>
      </c>
      <c r="F45" s="222" t="s">
        <v>51</v>
      </c>
      <c r="G45" s="240" t="s">
        <v>206</v>
      </c>
      <c r="H45" s="224">
        <f aca="true" t="shared" si="0" ref="H45:J46">H46</f>
        <v>2</v>
      </c>
      <c r="I45" s="224">
        <f t="shared" si="0"/>
        <v>2</v>
      </c>
      <c r="J45" s="224">
        <f t="shared" si="0"/>
        <v>4</v>
      </c>
      <c r="K45" s="194"/>
    </row>
    <row r="46" spans="1:11" ht="16.5">
      <c r="A46" s="225" t="s">
        <v>52</v>
      </c>
      <c r="B46" s="225" t="s">
        <v>205</v>
      </c>
      <c r="C46" s="225" t="s">
        <v>93</v>
      </c>
      <c r="D46" s="225" t="s">
        <v>53</v>
      </c>
      <c r="E46" s="225" t="s">
        <v>55</v>
      </c>
      <c r="F46" s="225" t="s">
        <v>58</v>
      </c>
      <c r="G46" s="241" t="s">
        <v>207</v>
      </c>
      <c r="H46" s="227">
        <f t="shared" si="0"/>
        <v>2</v>
      </c>
      <c r="I46" s="227">
        <f t="shared" si="0"/>
        <v>2</v>
      </c>
      <c r="J46" s="227">
        <f t="shared" si="0"/>
        <v>4</v>
      </c>
      <c r="K46" s="194"/>
    </row>
    <row r="47" spans="1:11" ht="66">
      <c r="A47" s="225" t="s">
        <v>52</v>
      </c>
      <c r="B47" s="225" t="s">
        <v>205</v>
      </c>
      <c r="C47" s="225" t="s">
        <v>129</v>
      </c>
      <c r="D47" s="225" t="s">
        <v>62</v>
      </c>
      <c r="E47" s="225" t="s">
        <v>55</v>
      </c>
      <c r="F47" s="225" t="s">
        <v>58</v>
      </c>
      <c r="G47" s="241" t="s">
        <v>208</v>
      </c>
      <c r="H47" s="227">
        <v>2</v>
      </c>
      <c r="I47" s="228">
        <v>2</v>
      </c>
      <c r="J47" s="229">
        <f>H47+I47</f>
        <v>4</v>
      </c>
      <c r="K47" s="194"/>
    </row>
    <row r="48" spans="1:11" ht="16.5">
      <c r="A48" s="225"/>
      <c r="B48" s="225"/>
      <c r="C48" s="225"/>
      <c r="D48" s="225"/>
      <c r="E48" s="225"/>
      <c r="F48" s="225"/>
      <c r="G48" s="239"/>
      <c r="H48" s="227"/>
      <c r="I48" s="228"/>
      <c r="J48" s="229"/>
      <c r="K48" s="194"/>
    </row>
    <row r="49" spans="1:11" ht="16.5">
      <c r="A49" s="222" t="s">
        <v>52</v>
      </c>
      <c r="B49" s="222" t="s">
        <v>69</v>
      </c>
      <c r="C49" s="222" t="s">
        <v>54</v>
      </c>
      <c r="D49" s="222" t="s">
        <v>53</v>
      </c>
      <c r="E49" s="222" t="s">
        <v>55</v>
      </c>
      <c r="F49" s="222" t="s">
        <v>51</v>
      </c>
      <c r="G49" s="230" t="s">
        <v>8</v>
      </c>
      <c r="H49" s="224">
        <f aca="true" t="shared" si="1" ref="H49:J50">H50</f>
        <v>1420</v>
      </c>
      <c r="I49" s="224">
        <f t="shared" si="1"/>
        <v>0</v>
      </c>
      <c r="J49" s="224">
        <f t="shared" si="1"/>
        <v>1420</v>
      </c>
      <c r="K49" s="194"/>
    </row>
    <row r="50" spans="1:11" ht="33">
      <c r="A50" s="225" t="s">
        <v>52</v>
      </c>
      <c r="B50" s="225" t="s">
        <v>69</v>
      </c>
      <c r="C50" s="225" t="s">
        <v>67</v>
      </c>
      <c r="D50" s="225" t="s">
        <v>56</v>
      </c>
      <c r="E50" s="225" t="s">
        <v>55</v>
      </c>
      <c r="F50" s="225" t="s">
        <v>58</v>
      </c>
      <c r="G50" s="237" t="s">
        <v>21</v>
      </c>
      <c r="H50" s="227">
        <f t="shared" si="1"/>
        <v>1420</v>
      </c>
      <c r="I50" s="227">
        <f t="shared" si="1"/>
        <v>0</v>
      </c>
      <c r="J50" s="227">
        <f t="shared" si="1"/>
        <v>1420</v>
      </c>
      <c r="K50" s="194"/>
    </row>
    <row r="51" spans="1:11" ht="49.5">
      <c r="A51" s="225" t="s">
        <v>52</v>
      </c>
      <c r="B51" s="225" t="s">
        <v>69</v>
      </c>
      <c r="C51" s="225" t="s">
        <v>70</v>
      </c>
      <c r="D51" s="225" t="s">
        <v>56</v>
      </c>
      <c r="E51" s="225" t="s">
        <v>71</v>
      </c>
      <c r="F51" s="225" t="s">
        <v>58</v>
      </c>
      <c r="G51" s="237" t="s">
        <v>154</v>
      </c>
      <c r="H51" s="227">
        <v>1420</v>
      </c>
      <c r="I51" s="228">
        <v>0</v>
      </c>
      <c r="J51" s="229">
        <f>H51+I51</f>
        <v>1420</v>
      </c>
      <c r="K51" s="194"/>
    </row>
    <row r="52" spans="1:11" ht="16.5">
      <c r="A52" s="225"/>
      <c r="B52" s="225"/>
      <c r="C52" s="225"/>
      <c r="D52" s="225"/>
      <c r="E52" s="225"/>
      <c r="F52" s="225"/>
      <c r="G52" s="226"/>
      <c r="H52" s="227"/>
      <c r="I52" s="228"/>
      <c r="J52" s="229"/>
      <c r="K52" s="194"/>
    </row>
    <row r="53" spans="1:12" s="190" customFormat="1" ht="49.5">
      <c r="A53" s="222" t="s">
        <v>52</v>
      </c>
      <c r="B53" s="222" t="s">
        <v>72</v>
      </c>
      <c r="C53" s="222" t="s">
        <v>54</v>
      </c>
      <c r="D53" s="222" t="s">
        <v>53</v>
      </c>
      <c r="E53" s="222" t="s">
        <v>55</v>
      </c>
      <c r="F53" s="222" t="s">
        <v>51</v>
      </c>
      <c r="G53" s="230" t="s">
        <v>9</v>
      </c>
      <c r="H53" s="224">
        <f>H54+H60</f>
        <v>17895.5</v>
      </c>
      <c r="I53" s="224">
        <f>I54</f>
        <v>0</v>
      </c>
      <c r="J53" s="224">
        <f>H53+I53</f>
        <v>17895.5</v>
      </c>
      <c r="K53" s="188"/>
      <c r="L53" s="189"/>
    </row>
    <row r="54" spans="1:11" ht="82.5">
      <c r="A54" s="225" t="s">
        <v>52</v>
      </c>
      <c r="B54" s="225" t="s">
        <v>72</v>
      </c>
      <c r="C54" s="225" t="s">
        <v>74</v>
      </c>
      <c r="D54" s="225" t="s">
        <v>53</v>
      </c>
      <c r="E54" s="225" t="s">
        <v>55</v>
      </c>
      <c r="F54" s="225" t="s">
        <v>73</v>
      </c>
      <c r="G54" s="242" t="s">
        <v>36</v>
      </c>
      <c r="H54" s="227">
        <f>H55+H58</f>
        <v>17825.5</v>
      </c>
      <c r="I54" s="227">
        <f>SUM(I55,I58,I60)</f>
        <v>0</v>
      </c>
      <c r="J54" s="227">
        <f>SUM(J55,J58,J60)</f>
        <v>17895.5</v>
      </c>
      <c r="K54" s="194"/>
    </row>
    <row r="55" spans="1:11" ht="51.75" customHeight="1">
      <c r="A55" s="225" t="s">
        <v>52</v>
      </c>
      <c r="B55" s="225" t="s">
        <v>72</v>
      </c>
      <c r="C55" s="225" t="s">
        <v>75</v>
      </c>
      <c r="D55" s="225" t="s">
        <v>53</v>
      </c>
      <c r="E55" s="225" t="s">
        <v>55</v>
      </c>
      <c r="F55" s="225" t="s">
        <v>73</v>
      </c>
      <c r="G55" s="237" t="s">
        <v>26</v>
      </c>
      <c r="H55" s="227">
        <f>H56+H57</f>
        <v>14100</v>
      </c>
      <c r="I55" s="228">
        <f>I56</f>
        <v>-775</v>
      </c>
      <c r="J55" s="229">
        <f aca="true" t="shared" si="2" ref="J55:J62">H55+I55</f>
        <v>13325</v>
      </c>
      <c r="K55" s="194"/>
    </row>
    <row r="56" spans="1:11" ht="82.5">
      <c r="A56" s="225" t="s">
        <v>52</v>
      </c>
      <c r="B56" s="225" t="s">
        <v>72</v>
      </c>
      <c r="C56" s="225" t="s">
        <v>124</v>
      </c>
      <c r="D56" s="225" t="s">
        <v>62</v>
      </c>
      <c r="E56" s="225" t="s">
        <v>55</v>
      </c>
      <c r="F56" s="225" t="s">
        <v>73</v>
      </c>
      <c r="G56" s="237" t="s">
        <v>125</v>
      </c>
      <c r="H56" s="227">
        <v>11000</v>
      </c>
      <c r="I56" s="228">
        <v>-775</v>
      </c>
      <c r="J56" s="229">
        <f t="shared" si="2"/>
        <v>10225</v>
      </c>
      <c r="K56" s="194"/>
    </row>
    <row r="57" spans="1:11" ht="66">
      <c r="A57" s="225" t="s">
        <v>52</v>
      </c>
      <c r="B57" s="225" t="s">
        <v>72</v>
      </c>
      <c r="C57" s="225" t="s">
        <v>124</v>
      </c>
      <c r="D57" s="225" t="s">
        <v>92</v>
      </c>
      <c r="E57" s="225" t="s">
        <v>55</v>
      </c>
      <c r="F57" s="225" t="s">
        <v>73</v>
      </c>
      <c r="G57" s="237" t="s">
        <v>126</v>
      </c>
      <c r="H57" s="227">
        <v>3100</v>
      </c>
      <c r="I57" s="228"/>
      <c r="J57" s="229">
        <f t="shared" si="2"/>
        <v>3100</v>
      </c>
      <c r="K57" s="194"/>
    </row>
    <row r="58" spans="1:11" ht="49.5">
      <c r="A58" s="225" t="s">
        <v>52</v>
      </c>
      <c r="B58" s="225" t="s">
        <v>72</v>
      </c>
      <c r="C58" s="225" t="s">
        <v>183</v>
      </c>
      <c r="D58" s="225" t="s">
        <v>53</v>
      </c>
      <c r="E58" s="225" t="s">
        <v>55</v>
      </c>
      <c r="F58" s="225" t="s">
        <v>73</v>
      </c>
      <c r="G58" s="242" t="s">
        <v>184</v>
      </c>
      <c r="H58" s="227">
        <f>SUM(H59)</f>
        <v>3725.5</v>
      </c>
      <c r="I58" s="228">
        <f>I59</f>
        <v>722</v>
      </c>
      <c r="J58" s="229">
        <f t="shared" si="2"/>
        <v>4447.5</v>
      </c>
      <c r="K58" s="194"/>
    </row>
    <row r="59" spans="1:14" ht="37.5" customHeight="1">
      <c r="A59" s="225" t="s">
        <v>52</v>
      </c>
      <c r="B59" s="225" t="s">
        <v>72</v>
      </c>
      <c r="C59" s="225" t="s">
        <v>186</v>
      </c>
      <c r="D59" s="225" t="s">
        <v>62</v>
      </c>
      <c r="E59" s="225" t="s">
        <v>55</v>
      </c>
      <c r="F59" s="225" t="s">
        <v>73</v>
      </c>
      <c r="G59" s="226" t="s">
        <v>185</v>
      </c>
      <c r="H59" s="227">
        <v>3725.5</v>
      </c>
      <c r="I59" s="228">
        <v>722</v>
      </c>
      <c r="J59" s="229">
        <f t="shared" si="2"/>
        <v>4447.5</v>
      </c>
      <c r="L59" s="205"/>
      <c r="M59" s="205"/>
      <c r="N59" s="205"/>
    </row>
    <row r="60" spans="1:11" ht="82.5">
      <c r="A60" s="225" t="s">
        <v>52</v>
      </c>
      <c r="B60" s="225" t="s">
        <v>72</v>
      </c>
      <c r="C60" s="225" t="s">
        <v>118</v>
      </c>
      <c r="D60" s="225" t="s">
        <v>53</v>
      </c>
      <c r="E60" s="225" t="s">
        <v>55</v>
      </c>
      <c r="F60" s="225" t="s">
        <v>73</v>
      </c>
      <c r="G60" s="241" t="s">
        <v>119</v>
      </c>
      <c r="H60" s="224">
        <f>H61</f>
        <v>70</v>
      </c>
      <c r="I60" s="224">
        <f>I61</f>
        <v>53</v>
      </c>
      <c r="J60" s="224">
        <f t="shared" si="2"/>
        <v>123</v>
      </c>
      <c r="K60" s="194"/>
    </row>
    <row r="61" spans="1:11" ht="82.5">
      <c r="A61" s="225" t="s">
        <v>52</v>
      </c>
      <c r="B61" s="225" t="s">
        <v>72</v>
      </c>
      <c r="C61" s="225" t="s">
        <v>120</v>
      </c>
      <c r="D61" s="225" t="s">
        <v>53</v>
      </c>
      <c r="E61" s="225" t="s">
        <v>55</v>
      </c>
      <c r="F61" s="225" t="s">
        <v>73</v>
      </c>
      <c r="G61" s="241" t="s">
        <v>121</v>
      </c>
      <c r="H61" s="227">
        <f>H62</f>
        <v>70</v>
      </c>
      <c r="I61" s="227">
        <f>I62</f>
        <v>53</v>
      </c>
      <c r="J61" s="227">
        <f>J62</f>
        <v>123</v>
      </c>
      <c r="K61" s="194"/>
    </row>
    <row r="62" spans="1:11" ht="82.5">
      <c r="A62" s="225" t="s">
        <v>52</v>
      </c>
      <c r="B62" s="225" t="s">
        <v>72</v>
      </c>
      <c r="C62" s="225" t="s">
        <v>122</v>
      </c>
      <c r="D62" s="225" t="s">
        <v>62</v>
      </c>
      <c r="E62" s="225" t="s">
        <v>55</v>
      </c>
      <c r="F62" s="225" t="s">
        <v>73</v>
      </c>
      <c r="G62" s="241" t="s">
        <v>123</v>
      </c>
      <c r="H62" s="227">
        <v>70</v>
      </c>
      <c r="I62" s="228">
        <v>53</v>
      </c>
      <c r="J62" s="229">
        <f t="shared" si="2"/>
        <v>123</v>
      </c>
      <c r="K62" s="194"/>
    </row>
    <row r="63" spans="1:11" ht="16.5">
      <c r="A63" s="225"/>
      <c r="B63" s="225"/>
      <c r="C63" s="225"/>
      <c r="D63" s="225"/>
      <c r="E63" s="225"/>
      <c r="F63" s="225"/>
      <c r="G63" s="11"/>
      <c r="H63" s="227"/>
      <c r="I63" s="228"/>
      <c r="J63" s="229"/>
      <c r="K63" s="194"/>
    </row>
    <row r="64" spans="1:11" ht="16.5">
      <c r="A64" s="222" t="s">
        <v>52</v>
      </c>
      <c r="B64" s="222" t="s">
        <v>76</v>
      </c>
      <c r="C64" s="222" t="s">
        <v>54</v>
      </c>
      <c r="D64" s="222" t="s">
        <v>53</v>
      </c>
      <c r="E64" s="222" t="s">
        <v>55</v>
      </c>
      <c r="F64" s="222" t="s">
        <v>51</v>
      </c>
      <c r="G64" s="230" t="s">
        <v>187</v>
      </c>
      <c r="H64" s="224">
        <f>SUM(H65)</f>
        <v>2456</v>
      </c>
      <c r="I64" s="224">
        <f>SUM(I65)</f>
        <v>230</v>
      </c>
      <c r="J64" s="224">
        <f>SUM(J65)</f>
        <v>2686</v>
      </c>
      <c r="K64" s="194"/>
    </row>
    <row r="65" spans="1:11" ht="16.5">
      <c r="A65" s="225" t="s">
        <v>52</v>
      </c>
      <c r="B65" s="225" t="s">
        <v>76</v>
      </c>
      <c r="C65" s="225" t="s">
        <v>63</v>
      </c>
      <c r="D65" s="225" t="s">
        <v>56</v>
      </c>
      <c r="E65" s="225" t="s">
        <v>55</v>
      </c>
      <c r="F65" s="225" t="s">
        <v>73</v>
      </c>
      <c r="G65" s="226" t="s">
        <v>10</v>
      </c>
      <c r="H65" s="227">
        <f>H66+H67+H68+H69</f>
        <v>2456</v>
      </c>
      <c r="I65" s="228">
        <f>I66+I67+I68+I69</f>
        <v>230</v>
      </c>
      <c r="J65" s="229">
        <f>H65+I65</f>
        <v>2686</v>
      </c>
      <c r="K65" s="194"/>
    </row>
    <row r="66" spans="1:11" ht="33">
      <c r="A66" s="225" t="s">
        <v>52</v>
      </c>
      <c r="B66" s="225" t="s">
        <v>76</v>
      </c>
      <c r="C66" s="225" t="s">
        <v>64</v>
      </c>
      <c r="D66" s="225" t="s">
        <v>56</v>
      </c>
      <c r="E66" s="225" t="s">
        <v>55</v>
      </c>
      <c r="F66" s="225" t="s">
        <v>73</v>
      </c>
      <c r="G66" s="231" t="s">
        <v>134</v>
      </c>
      <c r="H66" s="227">
        <v>1753</v>
      </c>
      <c r="I66" s="228">
        <v>180</v>
      </c>
      <c r="J66" s="229">
        <f>H66+I66</f>
        <v>1933</v>
      </c>
      <c r="K66" s="194"/>
    </row>
    <row r="67" spans="1:11" ht="33">
      <c r="A67" s="225" t="s">
        <v>52</v>
      </c>
      <c r="B67" s="225" t="s">
        <v>76</v>
      </c>
      <c r="C67" s="225" t="s">
        <v>65</v>
      </c>
      <c r="D67" s="225" t="s">
        <v>56</v>
      </c>
      <c r="E67" s="225" t="s">
        <v>55</v>
      </c>
      <c r="F67" s="225" t="s">
        <v>73</v>
      </c>
      <c r="G67" s="231" t="s">
        <v>135</v>
      </c>
      <c r="H67" s="227">
        <v>75</v>
      </c>
      <c r="I67" s="228"/>
      <c r="J67" s="229">
        <f>H67+I67</f>
        <v>75</v>
      </c>
      <c r="K67" s="194"/>
    </row>
    <row r="68" spans="1:11" ht="16.5">
      <c r="A68" s="225" t="s">
        <v>52</v>
      </c>
      <c r="B68" s="225" t="s">
        <v>76</v>
      </c>
      <c r="C68" s="225" t="s">
        <v>132</v>
      </c>
      <c r="D68" s="225" t="s">
        <v>56</v>
      </c>
      <c r="E68" s="225" t="s">
        <v>55</v>
      </c>
      <c r="F68" s="225" t="s">
        <v>73</v>
      </c>
      <c r="G68" s="231" t="s">
        <v>136</v>
      </c>
      <c r="H68" s="227">
        <v>128</v>
      </c>
      <c r="I68" s="228">
        <v>50</v>
      </c>
      <c r="J68" s="229">
        <f>H68+I68</f>
        <v>178</v>
      </c>
      <c r="K68" s="194"/>
    </row>
    <row r="69" spans="1:11" ht="16.5">
      <c r="A69" s="225" t="s">
        <v>52</v>
      </c>
      <c r="B69" s="225" t="s">
        <v>76</v>
      </c>
      <c r="C69" s="225" t="s">
        <v>133</v>
      </c>
      <c r="D69" s="225" t="s">
        <v>56</v>
      </c>
      <c r="E69" s="225" t="s">
        <v>55</v>
      </c>
      <c r="F69" s="225" t="s">
        <v>73</v>
      </c>
      <c r="G69" s="231" t="s">
        <v>137</v>
      </c>
      <c r="H69" s="227">
        <v>500</v>
      </c>
      <c r="I69" s="228"/>
      <c r="J69" s="229">
        <f>H69+I69</f>
        <v>500</v>
      </c>
      <c r="K69" s="194"/>
    </row>
    <row r="70" spans="1:11" ht="16.5">
      <c r="A70" s="225"/>
      <c r="B70" s="225"/>
      <c r="C70" s="225"/>
      <c r="D70" s="225"/>
      <c r="E70" s="225"/>
      <c r="F70" s="225"/>
      <c r="G70" s="231"/>
      <c r="H70" s="227"/>
      <c r="I70" s="228"/>
      <c r="J70" s="229"/>
      <c r="K70" s="194"/>
    </row>
    <row r="71" spans="1:11" ht="33">
      <c r="A71" s="222" t="s">
        <v>52</v>
      </c>
      <c r="B71" s="222" t="s">
        <v>221</v>
      </c>
      <c r="C71" s="222" t="s">
        <v>54</v>
      </c>
      <c r="D71" s="222" t="s">
        <v>53</v>
      </c>
      <c r="E71" s="222" t="s">
        <v>55</v>
      </c>
      <c r="F71" s="222" t="s">
        <v>51</v>
      </c>
      <c r="G71" s="240" t="s">
        <v>220</v>
      </c>
      <c r="H71" s="224">
        <f>H75+H72</f>
        <v>8</v>
      </c>
      <c r="I71" s="224">
        <f>I75+I72</f>
        <v>765</v>
      </c>
      <c r="J71" s="224">
        <f>H71+I71</f>
        <v>773</v>
      </c>
      <c r="K71" s="194"/>
    </row>
    <row r="72" spans="1:11" ht="16.5">
      <c r="A72" s="225" t="s">
        <v>52</v>
      </c>
      <c r="B72" s="225" t="s">
        <v>221</v>
      </c>
      <c r="C72" s="225" t="s">
        <v>63</v>
      </c>
      <c r="D72" s="225" t="s">
        <v>53</v>
      </c>
      <c r="E72" s="225" t="s">
        <v>55</v>
      </c>
      <c r="F72" s="225" t="s">
        <v>223</v>
      </c>
      <c r="G72" s="241" t="s">
        <v>234</v>
      </c>
      <c r="H72" s="227">
        <f aca="true" t="shared" si="3" ref="H72:J73">H73</f>
        <v>1</v>
      </c>
      <c r="I72" s="227">
        <f t="shared" si="3"/>
        <v>0</v>
      </c>
      <c r="J72" s="227">
        <f t="shared" si="3"/>
        <v>1</v>
      </c>
      <c r="K72" s="191"/>
    </row>
    <row r="73" spans="1:11" ht="16.5">
      <c r="A73" s="225" t="s">
        <v>52</v>
      </c>
      <c r="B73" s="225" t="s">
        <v>221</v>
      </c>
      <c r="C73" s="225" t="s">
        <v>236</v>
      </c>
      <c r="D73" s="225" t="s">
        <v>53</v>
      </c>
      <c r="E73" s="225" t="s">
        <v>55</v>
      </c>
      <c r="F73" s="225" t="s">
        <v>223</v>
      </c>
      <c r="G73" s="241" t="s">
        <v>238</v>
      </c>
      <c r="H73" s="227">
        <f t="shared" si="3"/>
        <v>1</v>
      </c>
      <c r="I73" s="227">
        <f t="shared" si="3"/>
        <v>0</v>
      </c>
      <c r="J73" s="227">
        <f t="shared" si="3"/>
        <v>1</v>
      </c>
      <c r="K73" s="191"/>
    </row>
    <row r="74" spans="1:11" ht="33">
      <c r="A74" s="225" t="s">
        <v>52</v>
      </c>
      <c r="B74" s="225" t="s">
        <v>221</v>
      </c>
      <c r="C74" s="225" t="s">
        <v>235</v>
      </c>
      <c r="D74" s="225" t="s">
        <v>62</v>
      </c>
      <c r="E74" s="225" t="s">
        <v>55</v>
      </c>
      <c r="F74" s="225" t="s">
        <v>223</v>
      </c>
      <c r="G74" s="241" t="s">
        <v>237</v>
      </c>
      <c r="H74" s="227">
        <v>1</v>
      </c>
      <c r="I74" s="227">
        <v>0</v>
      </c>
      <c r="J74" s="227">
        <f>H74+I74</f>
        <v>1</v>
      </c>
      <c r="K74" s="194"/>
    </row>
    <row r="75" spans="1:11" ht="16.5">
      <c r="A75" s="225" t="s">
        <v>52</v>
      </c>
      <c r="B75" s="225" t="s">
        <v>221</v>
      </c>
      <c r="C75" s="225" t="s">
        <v>57</v>
      </c>
      <c r="D75" s="225" t="s">
        <v>53</v>
      </c>
      <c r="E75" s="225" t="s">
        <v>55</v>
      </c>
      <c r="F75" s="225" t="s">
        <v>223</v>
      </c>
      <c r="G75" s="241" t="s">
        <v>222</v>
      </c>
      <c r="H75" s="227">
        <f>H76</f>
        <v>7</v>
      </c>
      <c r="I75" s="227">
        <f>I76</f>
        <v>765</v>
      </c>
      <c r="J75" s="227">
        <f>H75+I75</f>
        <v>772</v>
      </c>
      <c r="K75" s="194"/>
    </row>
    <row r="76" spans="1:11" ht="16.5">
      <c r="A76" s="225" t="s">
        <v>52</v>
      </c>
      <c r="B76" s="225" t="s">
        <v>221</v>
      </c>
      <c r="C76" s="225" t="s">
        <v>224</v>
      </c>
      <c r="D76" s="225" t="s">
        <v>53</v>
      </c>
      <c r="E76" s="225" t="s">
        <v>55</v>
      </c>
      <c r="F76" s="225" t="s">
        <v>223</v>
      </c>
      <c r="G76" s="241" t="s">
        <v>225</v>
      </c>
      <c r="H76" s="227">
        <f>H77</f>
        <v>7</v>
      </c>
      <c r="I76" s="227">
        <f>I77</f>
        <v>765</v>
      </c>
      <c r="J76" s="227">
        <f>H76+I76</f>
        <v>772</v>
      </c>
      <c r="K76" s="194"/>
    </row>
    <row r="77" spans="1:11" ht="33">
      <c r="A77" s="225" t="s">
        <v>52</v>
      </c>
      <c r="B77" s="225" t="s">
        <v>221</v>
      </c>
      <c r="C77" s="225" t="s">
        <v>226</v>
      </c>
      <c r="D77" s="225" t="s">
        <v>62</v>
      </c>
      <c r="E77" s="225" t="s">
        <v>55</v>
      </c>
      <c r="F77" s="225" t="s">
        <v>223</v>
      </c>
      <c r="G77" s="241" t="s">
        <v>227</v>
      </c>
      <c r="H77" s="227">
        <v>7</v>
      </c>
      <c r="I77" s="228">
        <v>765</v>
      </c>
      <c r="J77" s="229">
        <f>H77+I77</f>
        <v>772</v>
      </c>
      <c r="K77" s="194"/>
    </row>
    <row r="78" spans="1:11" ht="33">
      <c r="A78" s="222" t="s">
        <v>52</v>
      </c>
      <c r="B78" s="222" t="s">
        <v>77</v>
      </c>
      <c r="C78" s="222" t="s">
        <v>54</v>
      </c>
      <c r="D78" s="222" t="s">
        <v>53</v>
      </c>
      <c r="E78" s="222" t="s">
        <v>55</v>
      </c>
      <c r="F78" s="222" t="s">
        <v>51</v>
      </c>
      <c r="G78" s="230" t="s">
        <v>38</v>
      </c>
      <c r="H78" s="224">
        <f>SUM(H84,H79)</f>
        <v>510</v>
      </c>
      <c r="I78" s="224">
        <f>SUM(I84,I79,I82)</f>
        <v>870</v>
      </c>
      <c r="J78" s="224">
        <f>SUM(J84,J79,J82)</f>
        <v>1380</v>
      </c>
      <c r="K78" s="194"/>
    </row>
    <row r="79" spans="1:11" ht="82.5">
      <c r="A79" s="222" t="s">
        <v>52</v>
      </c>
      <c r="B79" s="222" t="s">
        <v>77</v>
      </c>
      <c r="C79" s="222" t="s">
        <v>54</v>
      </c>
      <c r="D79" s="222" t="s">
        <v>53</v>
      </c>
      <c r="E79" s="222" t="s">
        <v>55</v>
      </c>
      <c r="F79" s="222" t="s">
        <v>51</v>
      </c>
      <c r="G79" s="230" t="s">
        <v>268</v>
      </c>
      <c r="H79" s="224">
        <f>H80</f>
        <v>0</v>
      </c>
      <c r="I79" s="224">
        <f>I80</f>
        <v>973</v>
      </c>
      <c r="J79" s="224">
        <f aca="true" t="shared" si="4" ref="J79:J88">H79+I79</f>
        <v>973</v>
      </c>
      <c r="K79" s="194"/>
    </row>
    <row r="80" spans="1:11" ht="99">
      <c r="A80" s="225" t="s">
        <v>52</v>
      </c>
      <c r="B80" s="225" t="s">
        <v>77</v>
      </c>
      <c r="C80" s="225" t="s">
        <v>267</v>
      </c>
      <c r="D80" s="225" t="s">
        <v>62</v>
      </c>
      <c r="E80" s="225" t="s">
        <v>55</v>
      </c>
      <c r="F80" s="225" t="s">
        <v>265</v>
      </c>
      <c r="G80" s="226" t="s">
        <v>266</v>
      </c>
      <c r="H80" s="224">
        <f>H81</f>
        <v>0</v>
      </c>
      <c r="I80" s="224">
        <f>I81</f>
        <v>973</v>
      </c>
      <c r="J80" s="224">
        <f t="shared" si="4"/>
        <v>973</v>
      </c>
      <c r="K80" s="194"/>
    </row>
    <row r="81" spans="1:11" ht="84" customHeight="1">
      <c r="A81" s="225" t="s">
        <v>52</v>
      </c>
      <c r="B81" s="225" t="s">
        <v>77</v>
      </c>
      <c r="C81" s="225" t="s">
        <v>263</v>
      </c>
      <c r="D81" s="225" t="s">
        <v>62</v>
      </c>
      <c r="E81" s="225" t="s">
        <v>55</v>
      </c>
      <c r="F81" s="225" t="s">
        <v>265</v>
      </c>
      <c r="G81" s="226" t="s">
        <v>264</v>
      </c>
      <c r="H81" s="224"/>
      <c r="I81" s="227">
        <v>973</v>
      </c>
      <c r="J81" s="227">
        <f t="shared" si="4"/>
        <v>973</v>
      </c>
      <c r="K81" s="194"/>
    </row>
    <row r="82" spans="1:11" ht="33">
      <c r="A82" s="225" t="s">
        <v>52</v>
      </c>
      <c r="B82" s="225" t="s">
        <v>77</v>
      </c>
      <c r="C82" s="225" t="s">
        <v>67</v>
      </c>
      <c r="D82" s="225" t="s">
        <v>53</v>
      </c>
      <c r="E82" s="225" t="s">
        <v>55</v>
      </c>
      <c r="F82" s="225" t="s">
        <v>265</v>
      </c>
      <c r="G82" s="226" t="s">
        <v>867</v>
      </c>
      <c r="H82" s="224">
        <f>H83</f>
        <v>0</v>
      </c>
      <c r="I82" s="224">
        <f>I83</f>
        <v>25</v>
      </c>
      <c r="J82" s="224">
        <f>J83</f>
        <v>25</v>
      </c>
      <c r="K82" s="194"/>
    </row>
    <row r="83" spans="1:11" ht="33">
      <c r="A83" s="225" t="s">
        <v>52</v>
      </c>
      <c r="B83" s="225" t="s">
        <v>77</v>
      </c>
      <c r="C83" s="225" t="s">
        <v>868</v>
      </c>
      <c r="D83" s="225" t="s">
        <v>62</v>
      </c>
      <c r="E83" s="225" t="s">
        <v>55</v>
      </c>
      <c r="F83" s="225" t="s">
        <v>265</v>
      </c>
      <c r="G83" s="226" t="s">
        <v>869</v>
      </c>
      <c r="H83" s="227">
        <v>0</v>
      </c>
      <c r="I83" s="227">
        <v>25</v>
      </c>
      <c r="J83" s="227">
        <f>H83+I83</f>
        <v>25</v>
      </c>
      <c r="K83" s="194"/>
    </row>
    <row r="84" spans="1:11" ht="49.5">
      <c r="A84" s="225" t="s">
        <v>52</v>
      </c>
      <c r="B84" s="225" t="s">
        <v>77</v>
      </c>
      <c r="C84" s="225" t="s">
        <v>93</v>
      </c>
      <c r="D84" s="225" t="s">
        <v>53</v>
      </c>
      <c r="E84" s="225" t="s">
        <v>55</v>
      </c>
      <c r="F84" s="225" t="s">
        <v>94</v>
      </c>
      <c r="G84" s="237" t="s">
        <v>127</v>
      </c>
      <c r="H84" s="227">
        <f>SUM(H85)</f>
        <v>510</v>
      </c>
      <c r="I84" s="228">
        <f>I85</f>
        <v>-128</v>
      </c>
      <c r="J84" s="229">
        <f t="shared" si="4"/>
        <v>382</v>
      </c>
      <c r="K84" s="194"/>
    </row>
    <row r="85" spans="1:11" ht="33">
      <c r="A85" s="225" t="s">
        <v>52</v>
      </c>
      <c r="B85" s="225" t="s">
        <v>77</v>
      </c>
      <c r="C85" s="225" t="s">
        <v>95</v>
      </c>
      <c r="D85" s="225" t="s">
        <v>53</v>
      </c>
      <c r="E85" s="225" t="s">
        <v>55</v>
      </c>
      <c r="F85" s="225" t="s">
        <v>94</v>
      </c>
      <c r="G85" s="237" t="s">
        <v>128</v>
      </c>
      <c r="H85" s="227">
        <f>H86+H87</f>
        <v>510</v>
      </c>
      <c r="I85" s="228">
        <f>I86+I87</f>
        <v>-128</v>
      </c>
      <c r="J85" s="229">
        <f t="shared" si="4"/>
        <v>382</v>
      </c>
      <c r="K85" s="194"/>
    </row>
    <row r="86" spans="1:11" ht="49.5">
      <c r="A86" s="225" t="s">
        <v>52</v>
      </c>
      <c r="B86" s="225" t="s">
        <v>77</v>
      </c>
      <c r="C86" s="225" t="s">
        <v>129</v>
      </c>
      <c r="D86" s="225" t="s">
        <v>62</v>
      </c>
      <c r="E86" s="225" t="s">
        <v>55</v>
      </c>
      <c r="F86" s="225" t="s">
        <v>94</v>
      </c>
      <c r="G86" s="237" t="s">
        <v>130</v>
      </c>
      <c r="H86" s="227">
        <v>10</v>
      </c>
      <c r="I86" s="228">
        <v>9</v>
      </c>
      <c r="J86" s="229">
        <f t="shared" si="4"/>
        <v>19</v>
      </c>
      <c r="K86" s="194"/>
    </row>
    <row r="87" spans="1:11" ht="49.5">
      <c r="A87" s="225" t="s">
        <v>52</v>
      </c>
      <c r="B87" s="225" t="s">
        <v>77</v>
      </c>
      <c r="C87" s="225" t="s">
        <v>129</v>
      </c>
      <c r="D87" s="225" t="s">
        <v>92</v>
      </c>
      <c r="E87" s="225" t="s">
        <v>55</v>
      </c>
      <c r="F87" s="225" t="s">
        <v>94</v>
      </c>
      <c r="G87" s="237" t="s">
        <v>131</v>
      </c>
      <c r="H87" s="227">
        <v>500</v>
      </c>
      <c r="I87" s="228">
        <v>-137</v>
      </c>
      <c r="J87" s="229">
        <f t="shared" si="4"/>
        <v>363</v>
      </c>
      <c r="K87" s="194"/>
    </row>
    <row r="88" spans="1:17" ht="16.5">
      <c r="A88" s="222" t="s">
        <v>52</v>
      </c>
      <c r="B88" s="222" t="s">
        <v>78</v>
      </c>
      <c r="C88" s="222" t="s">
        <v>54</v>
      </c>
      <c r="D88" s="222" t="s">
        <v>53</v>
      </c>
      <c r="E88" s="222" t="s">
        <v>55</v>
      </c>
      <c r="F88" s="222" t="s">
        <v>51</v>
      </c>
      <c r="G88" s="230" t="s">
        <v>11</v>
      </c>
      <c r="H88" s="224">
        <f>H89+H93+H97+H98+H104+H105+H100+H102+H91</f>
        <v>2075</v>
      </c>
      <c r="I88" s="224">
        <f>I89+I93+I97+I98+I104+I105+I100+I102+I91</f>
        <v>0</v>
      </c>
      <c r="J88" s="224">
        <f t="shared" si="4"/>
        <v>2075</v>
      </c>
      <c r="K88" s="195"/>
      <c r="L88" s="196"/>
      <c r="M88" s="197"/>
      <c r="N88" s="197"/>
      <c r="O88" s="197"/>
      <c r="P88" s="50"/>
      <c r="Q88" s="50"/>
    </row>
    <row r="89" spans="1:17" ht="33">
      <c r="A89" s="222" t="s">
        <v>52</v>
      </c>
      <c r="B89" s="222" t="s">
        <v>78</v>
      </c>
      <c r="C89" s="222" t="s">
        <v>67</v>
      </c>
      <c r="D89" s="222" t="s">
        <v>53</v>
      </c>
      <c r="E89" s="222" t="s">
        <v>55</v>
      </c>
      <c r="F89" s="222" t="s">
        <v>96</v>
      </c>
      <c r="G89" s="232" t="s">
        <v>155</v>
      </c>
      <c r="H89" s="224">
        <f>SUM(H90:H90)</f>
        <v>20.4</v>
      </c>
      <c r="I89" s="224">
        <f>SUM(I90:I90)</f>
        <v>0</v>
      </c>
      <c r="J89" s="224">
        <f>SUM(J90:J90)</f>
        <v>20.4</v>
      </c>
      <c r="K89" s="198"/>
      <c r="L89" s="206"/>
      <c r="M89" s="207"/>
      <c r="N89" s="207"/>
      <c r="O89" s="207"/>
      <c r="P89" s="50"/>
      <c r="Q89" s="50"/>
    </row>
    <row r="90" spans="1:17" ht="75">
      <c r="A90" s="225" t="s">
        <v>52</v>
      </c>
      <c r="B90" s="225" t="s">
        <v>78</v>
      </c>
      <c r="C90" s="225" t="s">
        <v>70</v>
      </c>
      <c r="D90" s="225" t="s">
        <v>56</v>
      </c>
      <c r="E90" s="225" t="s">
        <v>55</v>
      </c>
      <c r="F90" s="225" t="s">
        <v>96</v>
      </c>
      <c r="G90" s="237" t="s">
        <v>204</v>
      </c>
      <c r="H90" s="227">
        <v>20.4</v>
      </c>
      <c r="I90" s="228"/>
      <c r="J90" s="229">
        <f>H90+I90</f>
        <v>20.4</v>
      </c>
      <c r="K90" s="198"/>
      <c r="L90" s="206"/>
      <c r="M90" s="207"/>
      <c r="N90" s="207"/>
      <c r="O90" s="207"/>
      <c r="P90" s="208"/>
      <c r="Q90" s="50"/>
    </row>
    <row r="91" spans="1:17" ht="66">
      <c r="A91" s="225" t="s">
        <v>52</v>
      </c>
      <c r="B91" s="225" t="s">
        <v>78</v>
      </c>
      <c r="C91" s="225" t="s">
        <v>250</v>
      </c>
      <c r="D91" s="225" t="s">
        <v>53</v>
      </c>
      <c r="E91" s="225" t="s">
        <v>55</v>
      </c>
      <c r="F91" s="225" t="s">
        <v>96</v>
      </c>
      <c r="G91" s="241" t="s">
        <v>252</v>
      </c>
      <c r="H91" s="224">
        <v>5</v>
      </c>
      <c r="I91" s="243">
        <f>I92</f>
        <v>0</v>
      </c>
      <c r="J91" s="233">
        <f>H91+I91</f>
        <v>5</v>
      </c>
      <c r="K91" s="198"/>
      <c r="L91" s="206"/>
      <c r="M91" s="207"/>
      <c r="N91" s="207"/>
      <c r="O91" s="207"/>
      <c r="P91" s="208"/>
      <c r="Q91" s="50"/>
    </row>
    <row r="92" spans="1:17" ht="75" customHeight="1">
      <c r="A92" s="225" t="s">
        <v>52</v>
      </c>
      <c r="B92" s="225" t="s">
        <v>78</v>
      </c>
      <c r="C92" s="225" t="s">
        <v>250</v>
      </c>
      <c r="D92" s="225" t="s">
        <v>56</v>
      </c>
      <c r="E92" s="225" t="s">
        <v>55</v>
      </c>
      <c r="F92" s="225" t="s">
        <v>96</v>
      </c>
      <c r="G92" s="241" t="s">
        <v>252</v>
      </c>
      <c r="H92" s="227">
        <v>5</v>
      </c>
      <c r="I92" s="228"/>
      <c r="J92" s="229">
        <f>H92+I92</f>
        <v>5</v>
      </c>
      <c r="K92" s="198"/>
      <c r="L92" s="206"/>
      <c r="M92" s="207"/>
      <c r="N92" s="207"/>
      <c r="O92" s="207"/>
      <c r="P92" s="208"/>
      <c r="Q92" s="50"/>
    </row>
    <row r="93" spans="1:17" ht="116.25">
      <c r="A93" s="222" t="s">
        <v>52</v>
      </c>
      <c r="B93" s="222" t="s">
        <v>78</v>
      </c>
      <c r="C93" s="222" t="s">
        <v>97</v>
      </c>
      <c r="D93" s="222" t="s">
        <v>56</v>
      </c>
      <c r="E93" s="222" t="s">
        <v>55</v>
      </c>
      <c r="F93" s="222" t="s">
        <v>96</v>
      </c>
      <c r="G93" s="232" t="s">
        <v>1025</v>
      </c>
      <c r="H93" s="224">
        <f>SUM(H94:H96)</f>
        <v>117</v>
      </c>
      <c r="I93" s="224">
        <f>SUM(I94:I96)</f>
        <v>0</v>
      </c>
      <c r="J93" s="224">
        <f>SUM(J94:J96)</f>
        <v>117</v>
      </c>
      <c r="K93" s="199"/>
      <c r="L93" s="206"/>
      <c r="M93" s="207"/>
      <c r="N93" s="207"/>
      <c r="O93" s="207"/>
      <c r="P93" s="208"/>
      <c r="Q93" s="50"/>
    </row>
    <row r="94" spans="1:17" ht="33">
      <c r="A94" s="225" t="s">
        <v>52</v>
      </c>
      <c r="B94" s="225" t="s">
        <v>78</v>
      </c>
      <c r="C94" s="225" t="s">
        <v>98</v>
      </c>
      <c r="D94" s="225" t="s">
        <v>56</v>
      </c>
      <c r="E94" s="225" t="s">
        <v>55</v>
      </c>
      <c r="F94" s="225" t="s">
        <v>96</v>
      </c>
      <c r="G94" s="226" t="s">
        <v>27</v>
      </c>
      <c r="H94" s="227">
        <v>50</v>
      </c>
      <c r="I94" s="228"/>
      <c r="J94" s="229">
        <f aca="true" t="shared" si="5" ref="J94:J99">H94+I94</f>
        <v>50</v>
      </c>
      <c r="K94" s="199"/>
      <c r="L94" s="206"/>
      <c r="M94" s="207"/>
      <c r="N94" s="207"/>
      <c r="O94" s="207"/>
      <c r="P94" s="208"/>
      <c r="Q94" s="204"/>
    </row>
    <row r="95" spans="1:17" ht="33">
      <c r="A95" s="225" t="s">
        <v>52</v>
      </c>
      <c r="B95" s="225" t="s">
        <v>78</v>
      </c>
      <c r="C95" s="225" t="s">
        <v>99</v>
      </c>
      <c r="D95" s="225" t="s">
        <v>56</v>
      </c>
      <c r="E95" s="225" t="s">
        <v>55</v>
      </c>
      <c r="F95" s="225" t="s">
        <v>96</v>
      </c>
      <c r="G95" s="226" t="s">
        <v>28</v>
      </c>
      <c r="H95" s="227">
        <v>30</v>
      </c>
      <c r="I95" s="228"/>
      <c r="J95" s="229">
        <f t="shared" si="5"/>
        <v>30</v>
      </c>
      <c r="K95" s="199"/>
      <c r="L95" s="206"/>
      <c r="M95" s="209"/>
      <c r="N95" s="209"/>
      <c r="O95" s="209"/>
      <c r="P95" s="208"/>
      <c r="Q95" s="204"/>
    </row>
    <row r="96" spans="1:17" ht="33">
      <c r="A96" s="225" t="s">
        <v>52</v>
      </c>
      <c r="B96" s="225" t="s">
        <v>78</v>
      </c>
      <c r="C96" s="225" t="s">
        <v>100</v>
      </c>
      <c r="D96" s="225" t="s">
        <v>56</v>
      </c>
      <c r="E96" s="225" t="s">
        <v>55</v>
      </c>
      <c r="F96" s="225" t="s">
        <v>96</v>
      </c>
      <c r="G96" s="237" t="s">
        <v>156</v>
      </c>
      <c r="H96" s="227">
        <v>37</v>
      </c>
      <c r="I96" s="228"/>
      <c r="J96" s="229">
        <f t="shared" si="5"/>
        <v>37</v>
      </c>
      <c r="K96" s="199"/>
      <c r="L96" s="206"/>
      <c r="M96" s="209"/>
      <c r="N96" s="209"/>
      <c r="O96" s="209"/>
      <c r="P96" s="208"/>
      <c r="Q96" s="204"/>
    </row>
    <row r="97" spans="1:17" ht="66">
      <c r="A97" s="222" t="s">
        <v>52</v>
      </c>
      <c r="B97" s="222" t="s">
        <v>78</v>
      </c>
      <c r="C97" s="222" t="s">
        <v>101</v>
      </c>
      <c r="D97" s="222" t="s">
        <v>56</v>
      </c>
      <c r="E97" s="222" t="s">
        <v>55</v>
      </c>
      <c r="F97" s="222" t="s">
        <v>96</v>
      </c>
      <c r="G97" s="244" t="s">
        <v>158</v>
      </c>
      <c r="H97" s="224">
        <v>331</v>
      </c>
      <c r="I97" s="224">
        <v>0</v>
      </c>
      <c r="J97" s="224">
        <f t="shared" si="5"/>
        <v>331</v>
      </c>
      <c r="K97" s="199"/>
      <c r="L97" s="206"/>
      <c r="M97" s="207"/>
      <c r="N97" s="207"/>
      <c r="O97" s="207"/>
      <c r="P97" s="208"/>
      <c r="Q97" s="50"/>
    </row>
    <row r="98" spans="1:17" ht="33">
      <c r="A98" s="222" t="s">
        <v>52</v>
      </c>
      <c r="B98" s="222" t="s">
        <v>78</v>
      </c>
      <c r="C98" s="222" t="s">
        <v>218</v>
      </c>
      <c r="D98" s="222" t="s">
        <v>56</v>
      </c>
      <c r="E98" s="222" t="s">
        <v>55</v>
      </c>
      <c r="F98" s="222" t="s">
        <v>96</v>
      </c>
      <c r="G98" s="240" t="s">
        <v>217</v>
      </c>
      <c r="H98" s="224">
        <f>H99</f>
        <v>615</v>
      </c>
      <c r="I98" s="224">
        <f>I99</f>
        <v>0</v>
      </c>
      <c r="J98" s="224">
        <f t="shared" si="5"/>
        <v>615</v>
      </c>
      <c r="K98" s="199"/>
      <c r="L98" s="206"/>
      <c r="M98" s="207"/>
      <c r="N98" s="207"/>
      <c r="O98" s="207"/>
      <c r="P98" s="208"/>
      <c r="Q98" s="50"/>
    </row>
    <row r="99" spans="1:17" ht="49.5">
      <c r="A99" s="225" t="s">
        <v>52</v>
      </c>
      <c r="B99" s="225" t="s">
        <v>78</v>
      </c>
      <c r="C99" s="225" t="s">
        <v>117</v>
      </c>
      <c r="D99" s="225" t="s">
        <v>56</v>
      </c>
      <c r="E99" s="225" t="s">
        <v>55</v>
      </c>
      <c r="F99" s="225" t="s">
        <v>96</v>
      </c>
      <c r="G99" s="237" t="s">
        <v>157</v>
      </c>
      <c r="H99" s="227">
        <v>615</v>
      </c>
      <c r="I99" s="228"/>
      <c r="J99" s="229">
        <f t="shared" si="5"/>
        <v>615</v>
      </c>
      <c r="K99" s="199"/>
      <c r="L99" s="206"/>
      <c r="M99" s="207"/>
      <c r="N99" s="207"/>
      <c r="O99" s="207"/>
      <c r="P99" s="208"/>
      <c r="Q99" s="50"/>
    </row>
    <row r="100" spans="1:17" ht="49.5">
      <c r="A100" s="222" t="s">
        <v>52</v>
      </c>
      <c r="B100" s="222" t="s">
        <v>78</v>
      </c>
      <c r="C100" s="222" t="s">
        <v>228</v>
      </c>
      <c r="D100" s="222" t="s">
        <v>53</v>
      </c>
      <c r="E100" s="222" t="s">
        <v>55</v>
      </c>
      <c r="F100" s="222" t="s">
        <v>96</v>
      </c>
      <c r="G100" s="240" t="s">
        <v>229</v>
      </c>
      <c r="H100" s="224">
        <f>H101</f>
        <v>15</v>
      </c>
      <c r="I100" s="224">
        <f>I101</f>
        <v>0</v>
      </c>
      <c r="J100" s="224">
        <f>J101</f>
        <v>15</v>
      </c>
      <c r="K100" s="199"/>
      <c r="L100" s="206"/>
      <c r="M100" s="207"/>
      <c r="N100" s="207"/>
      <c r="O100" s="207"/>
      <c r="P100" s="208"/>
      <c r="Q100" s="50"/>
    </row>
    <row r="101" spans="1:17" ht="49.5">
      <c r="A101" s="225" t="s">
        <v>52</v>
      </c>
      <c r="B101" s="225" t="s">
        <v>78</v>
      </c>
      <c r="C101" s="225" t="s">
        <v>230</v>
      </c>
      <c r="D101" s="225" t="s">
        <v>62</v>
      </c>
      <c r="E101" s="225" t="s">
        <v>55</v>
      </c>
      <c r="F101" s="225" t="s">
        <v>96</v>
      </c>
      <c r="G101" s="241" t="s">
        <v>231</v>
      </c>
      <c r="H101" s="227">
        <v>15</v>
      </c>
      <c r="I101" s="228">
        <v>0</v>
      </c>
      <c r="J101" s="229">
        <f>H101+I101</f>
        <v>15</v>
      </c>
      <c r="K101" s="199"/>
      <c r="L101" s="206"/>
      <c r="M101" s="207"/>
      <c r="N101" s="207"/>
      <c r="O101" s="207"/>
      <c r="P101" s="208"/>
      <c r="Q101" s="50"/>
    </row>
    <row r="102" spans="1:17" ht="33">
      <c r="A102" s="245">
        <v>1</v>
      </c>
      <c r="B102" s="222" t="s">
        <v>78</v>
      </c>
      <c r="C102" s="222" t="s">
        <v>232</v>
      </c>
      <c r="D102" s="222" t="s">
        <v>56</v>
      </c>
      <c r="E102" s="222" t="s">
        <v>55</v>
      </c>
      <c r="F102" s="222" t="s">
        <v>96</v>
      </c>
      <c r="G102" s="232" t="s">
        <v>233</v>
      </c>
      <c r="H102" s="224">
        <v>5</v>
      </c>
      <c r="I102" s="243">
        <v>0</v>
      </c>
      <c r="J102" s="233">
        <f>H102+I102</f>
        <v>5</v>
      </c>
      <c r="K102" s="199"/>
      <c r="L102" s="206"/>
      <c r="M102" s="207"/>
      <c r="N102" s="207"/>
      <c r="O102" s="207"/>
      <c r="P102" s="208"/>
      <c r="Q102" s="50"/>
    </row>
    <row r="103" spans="1:17" ht="22.5" customHeight="1" hidden="1">
      <c r="A103" s="225"/>
      <c r="B103" s="225"/>
      <c r="C103" s="225"/>
      <c r="D103" s="225"/>
      <c r="E103" s="225"/>
      <c r="F103" s="225"/>
      <c r="G103" s="241"/>
      <c r="H103" s="227"/>
      <c r="I103" s="228"/>
      <c r="J103" s="229"/>
      <c r="K103" s="199"/>
      <c r="L103" s="206"/>
      <c r="M103" s="207"/>
      <c r="N103" s="207"/>
      <c r="O103" s="207"/>
      <c r="P103" s="208"/>
      <c r="Q103" s="50"/>
    </row>
    <row r="104" spans="1:17" ht="66">
      <c r="A104" s="222" t="s">
        <v>52</v>
      </c>
      <c r="B104" s="222" t="s">
        <v>78</v>
      </c>
      <c r="C104" s="222" t="s">
        <v>115</v>
      </c>
      <c r="D104" s="222" t="s">
        <v>56</v>
      </c>
      <c r="E104" s="222" t="s">
        <v>55</v>
      </c>
      <c r="F104" s="222" t="s">
        <v>96</v>
      </c>
      <c r="G104" s="232" t="s">
        <v>116</v>
      </c>
      <c r="H104" s="224">
        <f>2+123.6</f>
        <v>125.6</v>
      </c>
      <c r="I104" s="224">
        <v>0</v>
      </c>
      <c r="J104" s="224">
        <f>2+123.6</f>
        <v>125.6</v>
      </c>
      <c r="K104" s="195"/>
      <c r="L104" s="206"/>
      <c r="M104" s="207"/>
      <c r="N104" s="207"/>
      <c r="O104" s="207"/>
      <c r="P104" s="208"/>
      <c r="Q104" s="50"/>
    </row>
    <row r="105" spans="1:17" ht="36.75" customHeight="1">
      <c r="A105" s="222" t="s">
        <v>52</v>
      </c>
      <c r="B105" s="222" t="s">
        <v>78</v>
      </c>
      <c r="C105" s="222" t="s">
        <v>102</v>
      </c>
      <c r="D105" s="222" t="s">
        <v>53</v>
      </c>
      <c r="E105" s="222" t="s">
        <v>55</v>
      </c>
      <c r="F105" s="222" t="s">
        <v>96</v>
      </c>
      <c r="G105" s="230" t="s">
        <v>12</v>
      </c>
      <c r="H105" s="224">
        <f>SUM(H106)</f>
        <v>841</v>
      </c>
      <c r="I105" s="224">
        <f>SUM(I106)</f>
        <v>0</v>
      </c>
      <c r="J105" s="224">
        <f>SUM(J106)</f>
        <v>841</v>
      </c>
      <c r="K105" s="210"/>
      <c r="L105" s="200"/>
      <c r="M105" s="201"/>
      <c r="N105" s="201"/>
      <c r="O105" s="201"/>
      <c r="P105" s="208"/>
      <c r="Q105" s="50"/>
    </row>
    <row r="106" spans="1:11" ht="33">
      <c r="A106" s="225" t="s">
        <v>52</v>
      </c>
      <c r="B106" s="225" t="s">
        <v>78</v>
      </c>
      <c r="C106" s="225" t="s">
        <v>103</v>
      </c>
      <c r="D106" s="225" t="s">
        <v>62</v>
      </c>
      <c r="E106" s="225" t="s">
        <v>55</v>
      </c>
      <c r="F106" s="225" t="s">
        <v>96</v>
      </c>
      <c r="G106" s="226" t="s">
        <v>13</v>
      </c>
      <c r="H106" s="227">
        <v>841</v>
      </c>
      <c r="I106" s="228"/>
      <c r="J106" s="229">
        <f>H106+I106</f>
        <v>841</v>
      </c>
      <c r="K106" s="194"/>
    </row>
    <row r="107" spans="1:12" s="190" customFormat="1" ht="16.5" hidden="1">
      <c r="A107" s="222" t="s">
        <v>52</v>
      </c>
      <c r="B107" s="222" t="s">
        <v>254</v>
      </c>
      <c r="C107" s="222" t="s">
        <v>54</v>
      </c>
      <c r="D107" s="222" t="s">
        <v>53</v>
      </c>
      <c r="E107" s="222" t="s">
        <v>55</v>
      </c>
      <c r="F107" s="222" t="s">
        <v>51</v>
      </c>
      <c r="G107" s="230" t="s">
        <v>255</v>
      </c>
      <c r="H107" s="224">
        <f>H108</f>
        <v>0</v>
      </c>
      <c r="I107" s="243">
        <f>I108</f>
        <v>0</v>
      </c>
      <c r="J107" s="233">
        <f>H107+I107</f>
        <v>0</v>
      </c>
      <c r="K107" s="188"/>
      <c r="L107" s="189"/>
    </row>
    <row r="108" spans="1:11" ht="16.5" hidden="1">
      <c r="A108" s="225" t="s">
        <v>52</v>
      </c>
      <c r="B108" s="225" t="s">
        <v>254</v>
      </c>
      <c r="C108" s="225" t="s">
        <v>74</v>
      </c>
      <c r="D108" s="225" t="s">
        <v>53</v>
      </c>
      <c r="E108" s="225" t="s">
        <v>55</v>
      </c>
      <c r="F108" s="225" t="s">
        <v>256</v>
      </c>
      <c r="G108" s="226" t="s">
        <v>257</v>
      </c>
      <c r="H108" s="227"/>
      <c r="I108" s="228"/>
      <c r="J108" s="229"/>
      <c r="K108" s="194"/>
    </row>
    <row r="109" spans="1:11" ht="16.5" hidden="1">
      <c r="A109" s="237"/>
      <c r="B109" s="237"/>
      <c r="C109" s="237"/>
      <c r="D109" s="237"/>
      <c r="E109" s="237"/>
      <c r="F109" s="237"/>
      <c r="G109" s="226"/>
      <c r="H109" s="227"/>
      <c r="I109" s="228"/>
      <c r="J109" s="229"/>
      <c r="K109" s="194"/>
    </row>
    <row r="110" spans="1:11" ht="16.5">
      <c r="A110" s="222" t="s">
        <v>52</v>
      </c>
      <c r="B110" s="222" t="s">
        <v>254</v>
      </c>
      <c r="C110" s="222" t="s">
        <v>54</v>
      </c>
      <c r="D110" s="222" t="s">
        <v>53</v>
      </c>
      <c r="E110" s="222" t="s">
        <v>55</v>
      </c>
      <c r="F110" s="222" t="s">
        <v>256</v>
      </c>
      <c r="G110" s="230" t="s">
        <v>271</v>
      </c>
      <c r="H110" s="227">
        <f>H111</f>
        <v>0</v>
      </c>
      <c r="I110" s="228">
        <f>I111</f>
        <v>10</v>
      </c>
      <c r="J110" s="229">
        <f>H110+I110</f>
        <v>10</v>
      </c>
      <c r="K110" s="194"/>
    </row>
    <row r="111" spans="1:11" ht="16.5">
      <c r="A111" s="225" t="s">
        <v>52</v>
      </c>
      <c r="B111" s="225" t="s">
        <v>254</v>
      </c>
      <c r="C111" s="225" t="s">
        <v>74</v>
      </c>
      <c r="D111" s="225" t="s">
        <v>53</v>
      </c>
      <c r="E111" s="225" t="s">
        <v>55</v>
      </c>
      <c r="F111" s="225" t="s">
        <v>256</v>
      </c>
      <c r="G111" s="226" t="s">
        <v>255</v>
      </c>
      <c r="H111" s="227">
        <f>H112</f>
        <v>0</v>
      </c>
      <c r="I111" s="228">
        <f>I112</f>
        <v>10</v>
      </c>
      <c r="J111" s="229">
        <f>H111+I111</f>
        <v>10</v>
      </c>
      <c r="K111" s="194"/>
    </row>
    <row r="112" spans="1:11" ht="16.5">
      <c r="A112" s="225" t="s">
        <v>52</v>
      </c>
      <c r="B112" s="225" t="s">
        <v>254</v>
      </c>
      <c r="C112" s="225" t="s">
        <v>269</v>
      </c>
      <c r="D112" s="225" t="s">
        <v>62</v>
      </c>
      <c r="E112" s="225" t="s">
        <v>55</v>
      </c>
      <c r="F112" s="225" t="s">
        <v>256</v>
      </c>
      <c r="G112" s="226" t="s">
        <v>270</v>
      </c>
      <c r="H112" s="227"/>
      <c r="I112" s="228">
        <v>10</v>
      </c>
      <c r="J112" s="229">
        <f>H112+I112</f>
        <v>10</v>
      </c>
      <c r="K112" s="194"/>
    </row>
    <row r="113" spans="1:11" ht="16.5">
      <c r="A113" s="222" t="s">
        <v>79</v>
      </c>
      <c r="B113" s="222" t="s">
        <v>53</v>
      </c>
      <c r="C113" s="222" t="s">
        <v>54</v>
      </c>
      <c r="D113" s="222" t="s">
        <v>53</v>
      </c>
      <c r="E113" s="222" t="s">
        <v>55</v>
      </c>
      <c r="F113" s="222" t="s">
        <v>82</v>
      </c>
      <c r="G113" s="230" t="s">
        <v>14</v>
      </c>
      <c r="H113" s="246">
        <f>SUM(H115)</f>
        <v>556531.09</v>
      </c>
      <c r="I113" s="246">
        <f>SUM(I115)</f>
        <v>29407.646</v>
      </c>
      <c r="J113" s="246">
        <f>H113+I113</f>
        <v>585938.7359999999</v>
      </c>
      <c r="K113" s="194"/>
    </row>
    <row r="114" spans="1:11" ht="16.5">
      <c r="A114" s="225"/>
      <c r="B114" s="225"/>
      <c r="C114" s="225"/>
      <c r="D114" s="225"/>
      <c r="E114" s="225"/>
      <c r="F114" s="225"/>
      <c r="G114" s="230"/>
      <c r="H114" s="246"/>
      <c r="I114" s="247"/>
      <c r="J114" s="248"/>
      <c r="K114" s="194"/>
    </row>
    <row r="115" spans="1:11" ht="33">
      <c r="A115" s="225" t="s">
        <v>79</v>
      </c>
      <c r="B115" s="225" t="s">
        <v>66</v>
      </c>
      <c r="C115" s="225" t="s">
        <v>54</v>
      </c>
      <c r="D115" s="225" t="s">
        <v>53</v>
      </c>
      <c r="E115" s="225" t="s">
        <v>55</v>
      </c>
      <c r="F115" s="225" t="s">
        <v>82</v>
      </c>
      <c r="G115" s="226" t="s">
        <v>15</v>
      </c>
      <c r="H115" s="246">
        <f>SUM(H116,H122,H154,H191)</f>
        <v>556531.09</v>
      </c>
      <c r="I115" s="246">
        <f>I122+I154+I188+I191+I116</f>
        <v>29407.646</v>
      </c>
      <c r="J115" s="246">
        <f>H115+I115</f>
        <v>585938.7359999999</v>
      </c>
      <c r="K115" s="194"/>
    </row>
    <row r="116" spans="1:11" ht="33">
      <c r="A116" s="222" t="s">
        <v>79</v>
      </c>
      <c r="B116" s="222" t="s">
        <v>66</v>
      </c>
      <c r="C116" s="222" t="s">
        <v>63</v>
      </c>
      <c r="D116" s="222" t="s">
        <v>53</v>
      </c>
      <c r="E116" s="222" t="s">
        <v>55</v>
      </c>
      <c r="F116" s="222" t="s">
        <v>82</v>
      </c>
      <c r="G116" s="230" t="s">
        <v>29</v>
      </c>
      <c r="H116" s="224">
        <f>SUM(H117+H119)</f>
        <v>131861</v>
      </c>
      <c r="I116" s="224">
        <f>SUM(I117+I119)</f>
        <v>20000</v>
      </c>
      <c r="J116" s="224">
        <f>SUM(J117+J119)</f>
        <v>151861</v>
      </c>
      <c r="K116" s="194"/>
    </row>
    <row r="117" spans="1:11" ht="16.5">
      <c r="A117" s="222" t="s">
        <v>79</v>
      </c>
      <c r="B117" s="222" t="s">
        <v>66</v>
      </c>
      <c r="C117" s="222" t="s">
        <v>90</v>
      </c>
      <c r="D117" s="222" t="s">
        <v>53</v>
      </c>
      <c r="E117" s="222" t="s">
        <v>55</v>
      </c>
      <c r="F117" s="222" t="s">
        <v>82</v>
      </c>
      <c r="G117" s="230" t="s">
        <v>40</v>
      </c>
      <c r="H117" s="224">
        <f>SUM(H118)</f>
        <v>26254.5</v>
      </c>
      <c r="I117" s="224">
        <f>SUM(I118)</f>
        <v>0</v>
      </c>
      <c r="J117" s="224">
        <f>SUM(J118)</f>
        <v>26254.5</v>
      </c>
      <c r="K117" s="194"/>
    </row>
    <row r="118" spans="1:11" ht="33">
      <c r="A118" s="225" t="s">
        <v>79</v>
      </c>
      <c r="B118" s="225" t="s">
        <v>66</v>
      </c>
      <c r="C118" s="225" t="s">
        <v>90</v>
      </c>
      <c r="D118" s="225" t="s">
        <v>62</v>
      </c>
      <c r="E118" s="225" t="s">
        <v>55</v>
      </c>
      <c r="F118" s="225" t="s">
        <v>82</v>
      </c>
      <c r="G118" s="226" t="s">
        <v>39</v>
      </c>
      <c r="H118" s="227">
        <v>26254.5</v>
      </c>
      <c r="I118" s="228"/>
      <c r="J118" s="229">
        <f>H118+I118</f>
        <v>26254.5</v>
      </c>
      <c r="K118" s="194"/>
    </row>
    <row r="119" spans="1:11" ht="33">
      <c r="A119" s="222" t="s">
        <v>79</v>
      </c>
      <c r="B119" s="222" t="s">
        <v>66</v>
      </c>
      <c r="C119" s="222" t="s">
        <v>91</v>
      </c>
      <c r="D119" s="222" t="s">
        <v>53</v>
      </c>
      <c r="E119" s="222" t="s">
        <v>55</v>
      </c>
      <c r="F119" s="222" t="s">
        <v>82</v>
      </c>
      <c r="G119" s="230" t="s">
        <v>16</v>
      </c>
      <c r="H119" s="224">
        <f>SUM(H120)</f>
        <v>105606.5</v>
      </c>
      <c r="I119" s="224">
        <f>SUM(I120)</f>
        <v>20000</v>
      </c>
      <c r="J119" s="224">
        <f>SUM(J120)</f>
        <v>125606.5</v>
      </c>
      <c r="K119" s="194"/>
    </row>
    <row r="120" spans="1:11" ht="33">
      <c r="A120" s="225" t="s">
        <v>79</v>
      </c>
      <c r="B120" s="225" t="s">
        <v>66</v>
      </c>
      <c r="C120" s="225" t="s">
        <v>91</v>
      </c>
      <c r="D120" s="225" t="s">
        <v>62</v>
      </c>
      <c r="E120" s="225" t="s">
        <v>55</v>
      </c>
      <c r="F120" s="225" t="s">
        <v>82</v>
      </c>
      <c r="G120" s="226" t="s">
        <v>17</v>
      </c>
      <c r="H120" s="227">
        <v>105606.5</v>
      </c>
      <c r="I120" s="228">
        <v>20000</v>
      </c>
      <c r="J120" s="229">
        <f>H120+I120</f>
        <v>125606.5</v>
      </c>
      <c r="K120" s="194"/>
    </row>
    <row r="121" spans="1:11" ht="9" customHeight="1">
      <c r="A121" s="225"/>
      <c r="B121" s="225"/>
      <c r="C121" s="225"/>
      <c r="D121" s="225"/>
      <c r="E121" s="225"/>
      <c r="F121" s="225"/>
      <c r="G121" s="226"/>
      <c r="H121" s="227"/>
      <c r="I121" s="228"/>
      <c r="J121" s="229"/>
      <c r="K121" s="194"/>
    </row>
    <row r="122" spans="1:11" ht="33">
      <c r="A122" s="222" t="s">
        <v>79</v>
      </c>
      <c r="B122" s="222" t="s">
        <v>66</v>
      </c>
      <c r="C122" s="222" t="s">
        <v>57</v>
      </c>
      <c r="D122" s="222" t="s">
        <v>53</v>
      </c>
      <c r="E122" s="222" t="s">
        <v>55</v>
      </c>
      <c r="F122" s="222" t="s">
        <v>82</v>
      </c>
      <c r="G122" s="223" t="s">
        <v>30</v>
      </c>
      <c r="H122" s="224">
        <f>H143+H135+H139+H130+H125+H127+H123+H133</f>
        <v>174435.88</v>
      </c>
      <c r="I122" s="224">
        <f>I143+I135+I139+I130+I125+I127+I123+I133</f>
        <v>8837.706000000002</v>
      </c>
      <c r="J122" s="224">
        <f>J143+J135+J139+J130+J125+J127+J123+J133</f>
        <v>183273.586</v>
      </c>
      <c r="K122" s="194"/>
    </row>
    <row r="123" spans="1:11" ht="52.5" customHeight="1">
      <c r="A123" s="222" t="s">
        <v>79</v>
      </c>
      <c r="B123" s="222" t="s">
        <v>66</v>
      </c>
      <c r="C123" s="222" t="s">
        <v>870</v>
      </c>
      <c r="D123" s="222" t="s">
        <v>53</v>
      </c>
      <c r="E123" s="222" t="s">
        <v>55</v>
      </c>
      <c r="F123" s="222" t="s">
        <v>82</v>
      </c>
      <c r="G123" s="223" t="s">
        <v>828</v>
      </c>
      <c r="H123" s="224">
        <f>H124</f>
        <v>0</v>
      </c>
      <c r="I123" s="224">
        <f>I124</f>
        <v>800</v>
      </c>
      <c r="J123" s="224">
        <f>H123+I123</f>
        <v>800</v>
      </c>
      <c r="K123" s="194"/>
    </row>
    <row r="124" spans="1:11" ht="52.5" customHeight="1">
      <c r="A124" s="225" t="s">
        <v>79</v>
      </c>
      <c r="B124" s="225" t="s">
        <v>66</v>
      </c>
      <c r="C124" s="225" t="s">
        <v>870</v>
      </c>
      <c r="D124" s="225" t="s">
        <v>62</v>
      </c>
      <c r="E124" s="225" t="s">
        <v>55</v>
      </c>
      <c r="F124" s="225" t="s">
        <v>82</v>
      </c>
      <c r="G124" s="11" t="s">
        <v>827</v>
      </c>
      <c r="H124" s="227">
        <v>0</v>
      </c>
      <c r="I124" s="227">
        <v>800</v>
      </c>
      <c r="J124" s="227">
        <f>H124+I124</f>
        <v>800</v>
      </c>
      <c r="K124" s="194"/>
    </row>
    <row r="125" spans="1:11" ht="49.5">
      <c r="A125" s="222" t="s">
        <v>79</v>
      </c>
      <c r="B125" s="222" t="s">
        <v>66</v>
      </c>
      <c r="C125" s="222" t="s">
        <v>214</v>
      </c>
      <c r="D125" s="222" t="s">
        <v>53</v>
      </c>
      <c r="E125" s="222" t="s">
        <v>55</v>
      </c>
      <c r="F125" s="222" t="s">
        <v>82</v>
      </c>
      <c r="G125" s="223" t="s">
        <v>215</v>
      </c>
      <c r="H125" s="224">
        <f>SUM(H126)</f>
        <v>119.3</v>
      </c>
      <c r="I125" s="224">
        <f>I126</f>
        <v>0</v>
      </c>
      <c r="J125" s="224">
        <f>J126</f>
        <v>119.3</v>
      </c>
      <c r="K125" s="194"/>
    </row>
    <row r="126" spans="1:11" ht="66">
      <c r="A126" s="225" t="s">
        <v>79</v>
      </c>
      <c r="B126" s="225" t="s">
        <v>66</v>
      </c>
      <c r="C126" s="225" t="s">
        <v>214</v>
      </c>
      <c r="D126" s="225" t="s">
        <v>62</v>
      </c>
      <c r="E126" s="225" t="s">
        <v>55</v>
      </c>
      <c r="F126" s="225" t="s">
        <v>82</v>
      </c>
      <c r="G126" s="11" t="s">
        <v>213</v>
      </c>
      <c r="H126" s="227">
        <v>119.3</v>
      </c>
      <c r="I126" s="227">
        <v>0</v>
      </c>
      <c r="J126" s="227">
        <f>H126+I126</f>
        <v>119.3</v>
      </c>
      <c r="K126" s="194"/>
    </row>
    <row r="127" spans="1:11" ht="36.75" customHeight="1">
      <c r="A127" s="222" t="s">
        <v>79</v>
      </c>
      <c r="B127" s="222" t="s">
        <v>66</v>
      </c>
      <c r="C127" s="222" t="s">
        <v>245</v>
      </c>
      <c r="D127" s="222" t="s">
        <v>62</v>
      </c>
      <c r="E127" s="222" t="s">
        <v>55</v>
      </c>
      <c r="F127" s="222" t="s">
        <v>82</v>
      </c>
      <c r="G127" s="223" t="s">
        <v>247</v>
      </c>
      <c r="H127" s="224">
        <f>H128+H129</f>
        <v>132.5</v>
      </c>
      <c r="I127" s="224">
        <f>I128+I129</f>
        <v>240</v>
      </c>
      <c r="J127" s="224">
        <f>J128+J129</f>
        <v>372.5</v>
      </c>
      <c r="K127" s="194"/>
    </row>
    <row r="128" spans="1:11" ht="53.25" customHeight="1">
      <c r="A128" s="225" t="s">
        <v>79</v>
      </c>
      <c r="B128" s="225" t="s">
        <v>66</v>
      </c>
      <c r="C128" s="225" t="s">
        <v>245</v>
      </c>
      <c r="D128" s="225" t="s">
        <v>62</v>
      </c>
      <c r="E128" s="225" t="s">
        <v>55</v>
      </c>
      <c r="F128" s="225" t="s">
        <v>82</v>
      </c>
      <c r="G128" s="11" t="s">
        <v>246</v>
      </c>
      <c r="H128" s="227">
        <v>132.5</v>
      </c>
      <c r="I128" s="227">
        <v>0</v>
      </c>
      <c r="J128" s="227">
        <f aca="true" t="shared" si="6" ref="J128:J134">H128+I128</f>
        <v>132.5</v>
      </c>
      <c r="K128" s="194"/>
    </row>
    <row r="129" spans="1:11" ht="33">
      <c r="A129" s="225" t="s">
        <v>79</v>
      </c>
      <c r="B129" s="225" t="s">
        <v>66</v>
      </c>
      <c r="C129" s="225" t="s">
        <v>245</v>
      </c>
      <c r="D129" s="225" t="s">
        <v>62</v>
      </c>
      <c r="E129" s="225" t="s">
        <v>55</v>
      </c>
      <c r="F129" s="225" t="s">
        <v>82</v>
      </c>
      <c r="G129" s="11" t="s">
        <v>871</v>
      </c>
      <c r="H129" s="227">
        <v>0</v>
      </c>
      <c r="I129" s="227">
        <v>240</v>
      </c>
      <c r="J129" s="227">
        <f>H129+I129</f>
        <v>240</v>
      </c>
      <c r="K129" s="194"/>
    </row>
    <row r="130" spans="1:11" ht="66">
      <c r="A130" s="222" t="s">
        <v>79</v>
      </c>
      <c r="B130" s="222" t="s">
        <v>66</v>
      </c>
      <c r="C130" s="222" t="s">
        <v>181</v>
      </c>
      <c r="D130" s="222" t="s">
        <v>53</v>
      </c>
      <c r="E130" s="222" t="s">
        <v>55</v>
      </c>
      <c r="F130" s="222" t="s">
        <v>82</v>
      </c>
      <c r="G130" s="232" t="s">
        <v>182</v>
      </c>
      <c r="H130" s="224">
        <f>SUM(H131:H132)</f>
        <v>0</v>
      </c>
      <c r="I130" s="224">
        <f>SUM(I131:I132)</f>
        <v>16255.900000000001</v>
      </c>
      <c r="J130" s="224">
        <f>SUM(J131:J132)</f>
        <v>16255.900000000001</v>
      </c>
      <c r="K130" s="194"/>
    </row>
    <row r="131" spans="1:11" ht="66">
      <c r="A131" s="225" t="s">
        <v>79</v>
      </c>
      <c r="B131" s="225" t="s">
        <v>66</v>
      </c>
      <c r="C131" s="225" t="s">
        <v>181</v>
      </c>
      <c r="D131" s="225" t="s">
        <v>62</v>
      </c>
      <c r="E131" s="225" t="s">
        <v>55</v>
      </c>
      <c r="F131" s="225" t="s">
        <v>82</v>
      </c>
      <c r="G131" s="237" t="s">
        <v>872</v>
      </c>
      <c r="H131" s="227">
        <v>0</v>
      </c>
      <c r="I131" s="228">
        <v>7692.3</v>
      </c>
      <c r="J131" s="229">
        <f t="shared" si="6"/>
        <v>7692.3</v>
      </c>
      <c r="K131" s="194"/>
    </row>
    <row r="132" spans="1:11" ht="49.5">
      <c r="A132" s="225" t="s">
        <v>79</v>
      </c>
      <c r="B132" s="225" t="s">
        <v>66</v>
      </c>
      <c r="C132" s="225" t="s">
        <v>181</v>
      </c>
      <c r="D132" s="225" t="s">
        <v>62</v>
      </c>
      <c r="E132" s="225" t="s">
        <v>55</v>
      </c>
      <c r="F132" s="225" t="s">
        <v>82</v>
      </c>
      <c r="G132" s="237" t="s">
        <v>262</v>
      </c>
      <c r="H132" s="227">
        <v>0</v>
      </c>
      <c r="I132" s="228">
        <v>8563.6</v>
      </c>
      <c r="J132" s="229">
        <f t="shared" si="6"/>
        <v>8563.6</v>
      </c>
      <c r="K132" s="194"/>
    </row>
    <row r="133" spans="1:11" ht="51.75" customHeight="1">
      <c r="A133" s="222" t="s">
        <v>79</v>
      </c>
      <c r="B133" s="222" t="s">
        <v>66</v>
      </c>
      <c r="C133" s="222" t="s">
        <v>844</v>
      </c>
      <c r="D133" s="222" t="s">
        <v>53</v>
      </c>
      <c r="E133" s="222" t="s">
        <v>55</v>
      </c>
      <c r="F133" s="222" t="s">
        <v>82</v>
      </c>
      <c r="G133" s="232" t="s">
        <v>845</v>
      </c>
      <c r="H133" s="224">
        <f>H134</f>
        <v>0</v>
      </c>
      <c r="I133" s="249">
        <f>I134</f>
        <v>603.056</v>
      </c>
      <c r="J133" s="250">
        <f t="shared" si="6"/>
        <v>603.056</v>
      </c>
      <c r="K133" s="194"/>
    </row>
    <row r="134" spans="1:11" ht="55.5" customHeight="1">
      <c r="A134" s="225" t="s">
        <v>79</v>
      </c>
      <c r="B134" s="225" t="s">
        <v>66</v>
      </c>
      <c r="C134" s="225" t="s">
        <v>844</v>
      </c>
      <c r="D134" s="225" t="s">
        <v>62</v>
      </c>
      <c r="E134" s="225" t="s">
        <v>55</v>
      </c>
      <c r="F134" s="225" t="s">
        <v>82</v>
      </c>
      <c r="G134" s="237" t="s">
        <v>845</v>
      </c>
      <c r="H134" s="227"/>
      <c r="I134" s="247">
        <v>603.056</v>
      </c>
      <c r="J134" s="248">
        <f t="shared" si="6"/>
        <v>603.056</v>
      </c>
      <c r="K134" s="194"/>
    </row>
    <row r="135" spans="1:11" ht="104.25" customHeight="1">
      <c r="A135" s="222" t="s">
        <v>79</v>
      </c>
      <c r="B135" s="222" t="s">
        <v>66</v>
      </c>
      <c r="C135" s="222" t="s">
        <v>104</v>
      </c>
      <c r="D135" s="222" t="s">
        <v>53</v>
      </c>
      <c r="E135" s="222" t="s">
        <v>55</v>
      </c>
      <c r="F135" s="222" t="s">
        <v>82</v>
      </c>
      <c r="G135" s="230" t="s">
        <v>110</v>
      </c>
      <c r="H135" s="224">
        <f>SUM(H136:H138)</f>
        <v>70111.42</v>
      </c>
      <c r="I135" s="224">
        <f>I136+I137+I138</f>
        <v>-4346.05</v>
      </c>
      <c r="J135" s="224">
        <f>J136+J137+J138</f>
        <v>65765.37</v>
      </c>
      <c r="K135" s="194"/>
    </row>
    <row r="136" spans="1:11" ht="66">
      <c r="A136" s="225" t="s">
        <v>79</v>
      </c>
      <c r="B136" s="225" t="s">
        <v>66</v>
      </c>
      <c r="C136" s="225" t="s">
        <v>104</v>
      </c>
      <c r="D136" s="225" t="s">
        <v>62</v>
      </c>
      <c r="E136" s="225" t="s">
        <v>143</v>
      </c>
      <c r="F136" s="225" t="s">
        <v>82</v>
      </c>
      <c r="G136" s="226" t="s">
        <v>142</v>
      </c>
      <c r="H136" s="227">
        <v>4346.05</v>
      </c>
      <c r="I136" s="228">
        <v>-4346.05</v>
      </c>
      <c r="J136" s="229">
        <f>H136+I136</f>
        <v>0</v>
      </c>
      <c r="K136" s="194"/>
    </row>
    <row r="137" spans="1:11" ht="82.5">
      <c r="A137" s="225" t="s">
        <v>79</v>
      </c>
      <c r="B137" s="225" t="s">
        <v>66</v>
      </c>
      <c r="C137" s="225" t="s">
        <v>104</v>
      </c>
      <c r="D137" s="225" t="s">
        <v>62</v>
      </c>
      <c r="E137" s="225" t="s">
        <v>144</v>
      </c>
      <c r="F137" s="225" t="s">
        <v>82</v>
      </c>
      <c r="G137" s="226" t="s">
        <v>41</v>
      </c>
      <c r="H137" s="227">
        <v>0</v>
      </c>
      <c r="I137" s="228"/>
      <c r="J137" s="229"/>
      <c r="K137" s="194"/>
    </row>
    <row r="138" spans="1:11" ht="99">
      <c r="A138" s="225" t="s">
        <v>79</v>
      </c>
      <c r="B138" s="225" t="s">
        <v>66</v>
      </c>
      <c r="C138" s="225" t="s">
        <v>104</v>
      </c>
      <c r="D138" s="225" t="s">
        <v>62</v>
      </c>
      <c r="E138" s="225" t="s">
        <v>178</v>
      </c>
      <c r="F138" s="225" t="s">
        <v>82</v>
      </c>
      <c r="G138" s="251" t="s">
        <v>179</v>
      </c>
      <c r="H138" s="227">
        <v>65765.37</v>
      </c>
      <c r="I138" s="228"/>
      <c r="J138" s="229">
        <f>H138+I138</f>
        <v>65765.37</v>
      </c>
      <c r="K138" s="194"/>
    </row>
    <row r="139" spans="1:11" ht="72.75" customHeight="1">
      <c r="A139" s="222" t="s">
        <v>79</v>
      </c>
      <c r="B139" s="222" t="s">
        <v>66</v>
      </c>
      <c r="C139" s="222" t="s">
        <v>105</v>
      </c>
      <c r="D139" s="222" t="s">
        <v>53</v>
      </c>
      <c r="E139" s="222" t="s">
        <v>55</v>
      </c>
      <c r="F139" s="222" t="s">
        <v>82</v>
      </c>
      <c r="G139" s="230" t="s">
        <v>113</v>
      </c>
      <c r="H139" s="224">
        <f>SUM(H140:H142)</f>
        <v>94014.16</v>
      </c>
      <c r="I139" s="224">
        <f>I140+I141+I142</f>
        <v>-4715.2</v>
      </c>
      <c r="J139" s="224">
        <f>J140+J141+J142</f>
        <v>89298.96</v>
      </c>
      <c r="K139" s="194"/>
    </row>
    <row r="140" spans="1:11" ht="49.5">
      <c r="A140" s="225" t="s">
        <v>79</v>
      </c>
      <c r="B140" s="225" t="s">
        <v>66</v>
      </c>
      <c r="C140" s="225" t="s">
        <v>105</v>
      </c>
      <c r="D140" s="225" t="s">
        <v>62</v>
      </c>
      <c r="E140" s="225" t="s">
        <v>143</v>
      </c>
      <c r="F140" s="225" t="s">
        <v>82</v>
      </c>
      <c r="G140" s="226" t="s">
        <v>42</v>
      </c>
      <c r="H140" s="227">
        <v>4715.2</v>
      </c>
      <c r="I140" s="228">
        <v>-4715.2</v>
      </c>
      <c r="J140" s="229">
        <f>H140+I140</f>
        <v>0</v>
      </c>
      <c r="K140" s="194"/>
    </row>
    <row r="141" spans="1:11" ht="62.25" customHeight="1">
      <c r="A141" s="225" t="s">
        <v>79</v>
      </c>
      <c r="B141" s="225" t="s">
        <v>66</v>
      </c>
      <c r="C141" s="225" t="s">
        <v>105</v>
      </c>
      <c r="D141" s="225" t="s">
        <v>62</v>
      </c>
      <c r="E141" s="225" t="s">
        <v>144</v>
      </c>
      <c r="F141" s="225" t="s">
        <v>82</v>
      </c>
      <c r="G141" s="226" t="s">
        <v>114</v>
      </c>
      <c r="H141" s="227">
        <v>0</v>
      </c>
      <c r="I141" s="228"/>
      <c r="J141" s="229"/>
      <c r="K141" s="202"/>
    </row>
    <row r="142" spans="1:11" ht="66">
      <c r="A142" s="225" t="s">
        <v>79</v>
      </c>
      <c r="B142" s="225" t="s">
        <v>66</v>
      </c>
      <c r="C142" s="225" t="s">
        <v>105</v>
      </c>
      <c r="D142" s="225" t="s">
        <v>62</v>
      </c>
      <c r="E142" s="225" t="s">
        <v>178</v>
      </c>
      <c r="F142" s="225" t="s">
        <v>82</v>
      </c>
      <c r="G142" s="226" t="s">
        <v>180</v>
      </c>
      <c r="H142" s="227">
        <v>89298.96</v>
      </c>
      <c r="I142" s="228"/>
      <c r="J142" s="229">
        <f>H142+I142</f>
        <v>89298.96</v>
      </c>
      <c r="K142" s="202"/>
    </row>
    <row r="143" spans="1:11" ht="16.5">
      <c r="A143" s="222" t="s">
        <v>79</v>
      </c>
      <c r="B143" s="222" t="s">
        <v>66</v>
      </c>
      <c r="C143" s="222" t="s">
        <v>89</v>
      </c>
      <c r="D143" s="222" t="s">
        <v>53</v>
      </c>
      <c r="E143" s="222" t="s">
        <v>55</v>
      </c>
      <c r="F143" s="222" t="s">
        <v>82</v>
      </c>
      <c r="G143" s="230" t="s">
        <v>19</v>
      </c>
      <c r="H143" s="224">
        <f>H144</f>
        <v>10058.499999999998</v>
      </c>
      <c r="I143" s="224">
        <f>I144</f>
        <v>0</v>
      </c>
      <c r="J143" s="224">
        <f>H143+I143</f>
        <v>10058.499999999998</v>
      </c>
      <c r="K143" s="202"/>
    </row>
    <row r="144" spans="1:11" ht="16.5">
      <c r="A144" s="225" t="s">
        <v>79</v>
      </c>
      <c r="B144" s="225" t="s">
        <v>66</v>
      </c>
      <c r="C144" s="225" t="s">
        <v>89</v>
      </c>
      <c r="D144" s="225" t="s">
        <v>62</v>
      </c>
      <c r="E144" s="225" t="s">
        <v>55</v>
      </c>
      <c r="F144" s="225" t="s">
        <v>82</v>
      </c>
      <c r="G144" s="226" t="s">
        <v>251</v>
      </c>
      <c r="H144" s="227">
        <f>SUM(H145:H153)</f>
        <v>10058.499999999998</v>
      </c>
      <c r="I144" s="227">
        <f>SUM(I145:I153)</f>
        <v>0</v>
      </c>
      <c r="J144" s="227">
        <f>H144+I144</f>
        <v>10058.499999999998</v>
      </c>
      <c r="K144" s="202"/>
    </row>
    <row r="145" spans="1:11" ht="49.5">
      <c r="A145" s="225" t="s">
        <v>209</v>
      </c>
      <c r="B145" s="225" t="s">
        <v>66</v>
      </c>
      <c r="C145" s="225" t="s">
        <v>89</v>
      </c>
      <c r="D145" s="225" t="s">
        <v>62</v>
      </c>
      <c r="E145" s="225" t="s">
        <v>55</v>
      </c>
      <c r="F145" s="225" t="s">
        <v>82</v>
      </c>
      <c r="G145" s="226" t="s">
        <v>210</v>
      </c>
      <c r="H145" s="227">
        <v>300.6</v>
      </c>
      <c r="I145" s="228">
        <v>0</v>
      </c>
      <c r="J145" s="229">
        <f aca="true" t="shared" si="7" ref="J145:J150">H145+I145</f>
        <v>300.6</v>
      </c>
      <c r="K145" s="202"/>
    </row>
    <row r="146" spans="1:11" ht="33">
      <c r="A146" s="225" t="s">
        <v>79</v>
      </c>
      <c r="B146" s="225" t="s">
        <v>66</v>
      </c>
      <c r="C146" s="225" t="s">
        <v>89</v>
      </c>
      <c r="D146" s="225" t="s">
        <v>62</v>
      </c>
      <c r="E146" s="225" t="s">
        <v>55</v>
      </c>
      <c r="F146" s="225" t="s">
        <v>82</v>
      </c>
      <c r="G146" s="226" t="s">
        <v>211</v>
      </c>
      <c r="H146" s="227">
        <v>6929.9</v>
      </c>
      <c r="I146" s="228">
        <v>0</v>
      </c>
      <c r="J146" s="229">
        <f t="shared" si="7"/>
        <v>6929.9</v>
      </c>
      <c r="K146" s="202"/>
    </row>
    <row r="147" spans="1:11" ht="33">
      <c r="A147" s="225" t="s">
        <v>79</v>
      </c>
      <c r="B147" s="225" t="s">
        <v>66</v>
      </c>
      <c r="C147" s="225" t="s">
        <v>89</v>
      </c>
      <c r="D147" s="225" t="s">
        <v>62</v>
      </c>
      <c r="E147" s="225" t="s">
        <v>55</v>
      </c>
      <c r="F147" s="225" t="s">
        <v>82</v>
      </c>
      <c r="G147" s="226" t="s">
        <v>216</v>
      </c>
      <c r="H147" s="227">
        <v>925.5</v>
      </c>
      <c r="I147" s="228">
        <v>0</v>
      </c>
      <c r="J147" s="229">
        <f t="shared" si="7"/>
        <v>925.5</v>
      </c>
      <c r="K147" s="202"/>
    </row>
    <row r="148" spans="1:11" ht="33">
      <c r="A148" s="225" t="s">
        <v>79</v>
      </c>
      <c r="B148" s="225" t="s">
        <v>66</v>
      </c>
      <c r="C148" s="225" t="s">
        <v>89</v>
      </c>
      <c r="D148" s="225" t="s">
        <v>62</v>
      </c>
      <c r="E148" s="225" t="s">
        <v>55</v>
      </c>
      <c r="F148" s="225" t="s">
        <v>82</v>
      </c>
      <c r="G148" s="226" t="s">
        <v>212</v>
      </c>
      <c r="H148" s="227">
        <v>80.3</v>
      </c>
      <c r="I148" s="228">
        <v>0</v>
      </c>
      <c r="J148" s="229">
        <f t="shared" si="7"/>
        <v>80.3</v>
      </c>
      <c r="K148" s="202"/>
    </row>
    <row r="149" spans="1:11" ht="33">
      <c r="A149" s="225" t="s">
        <v>79</v>
      </c>
      <c r="B149" s="225" t="s">
        <v>66</v>
      </c>
      <c r="C149" s="225" t="s">
        <v>89</v>
      </c>
      <c r="D149" s="225" t="s">
        <v>62</v>
      </c>
      <c r="E149" s="225" t="s">
        <v>55</v>
      </c>
      <c r="F149" s="225" t="s">
        <v>82</v>
      </c>
      <c r="G149" s="226" t="s">
        <v>239</v>
      </c>
      <c r="H149" s="227">
        <v>200</v>
      </c>
      <c r="I149" s="228"/>
      <c r="J149" s="229">
        <f t="shared" si="7"/>
        <v>200</v>
      </c>
      <c r="K149" s="202"/>
    </row>
    <row r="150" spans="1:11" ht="16.5">
      <c r="A150" s="225" t="s">
        <v>79</v>
      </c>
      <c r="B150" s="225" t="s">
        <v>66</v>
      </c>
      <c r="C150" s="225" t="s">
        <v>89</v>
      </c>
      <c r="D150" s="225" t="s">
        <v>62</v>
      </c>
      <c r="E150" s="225" t="s">
        <v>55</v>
      </c>
      <c r="F150" s="225" t="s">
        <v>82</v>
      </c>
      <c r="G150" s="226" t="s">
        <v>240</v>
      </c>
      <c r="H150" s="227">
        <v>212.4</v>
      </c>
      <c r="I150" s="228"/>
      <c r="J150" s="229">
        <f t="shared" si="7"/>
        <v>212.4</v>
      </c>
      <c r="K150" s="202"/>
    </row>
    <row r="151" spans="1:11" ht="33">
      <c r="A151" s="225" t="s">
        <v>79</v>
      </c>
      <c r="B151" s="225" t="s">
        <v>66</v>
      </c>
      <c r="C151" s="225" t="s">
        <v>89</v>
      </c>
      <c r="D151" s="225" t="s">
        <v>62</v>
      </c>
      <c r="E151" s="225" t="s">
        <v>55</v>
      </c>
      <c r="F151" s="225" t="s">
        <v>82</v>
      </c>
      <c r="G151" s="226" t="s">
        <v>248</v>
      </c>
      <c r="H151" s="227">
        <v>707.8</v>
      </c>
      <c r="I151" s="228"/>
      <c r="J151" s="229">
        <f>H151+I151</f>
        <v>707.8</v>
      </c>
      <c r="K151" s="202"/>
    </row>
    <row r="152" spans="1:11" ht="33">
      <c r="A152" s="225" t="s">
        <v>79</v>
      </c>
      <c r="B152" s="225" t="s">
        <v>66</v>
      </c>
      <c r="C152" s="225" t="s">
        <v>89</v>
      </c>
      <c r="D152" s="225" t="s">
        <v>62</v>
      </c>
      <c r="E152" s="225" t="s">
        <v>55</v>
      </c>
      <c r="F152" s="225" t="s">
        <v>82</v>
      </c>
      <c r="G152" s="226" t="s">
        <v>249</v>
      </c>
      <c r="H152" s="227">
        <v>402</v>
      </c>
      <c r="I152" s="228"/>
      <c r="J152" s="229">
        <f>H152+I152</f>
        <v>402</v>
      </c>
      <c r="K152" s="202"/>
    </row>
    <row r="153" spans="1:11" ht="16.5">
      <c r="A153" s="225" t="s">
        <v>79</v>
      </c>
      <c r="B153" s="225" t="s">
        <v>66</v>
      </c>
      <c r="C153" s="225" t="s">
        <v>89</v>
      </c>
      <c r="D153" s="225" t="s">
        <v>62</v>
      </c>
      <c r="E153" s="225" t="s">
        <v>55</v>
      </c>
      <c r="F153" s="225" t="s">
        <v>82</v>
      </c>
      <c r="G153" s="226" t="s">
        <v>253</v>
      </c>
      <c r="H153" s="227">
        <v>300</v>
      </c>
      <c r="I153" s="228"/>
      <c r="J153" s="229">
        <f>H153+I153</f>
        <v>300</v>
      </c>
      <c r="K153" s="202"/>
    </row>
    <row r="154" spans="1:11" ht="33">
      <c r="A154" s="222" t="s">
        <v>79</v>
      </c>
      <c r="B154" s="222" t="s">
        <v>66</v>
      </c>
      <c r="C154" s="222" t="s">
        <v>67</v>
      </c>
      <c r="D154" s="222" t="s">
        <v>53</v>
      </c>
      <c r="E154" s="222" t="s">
        <v>55</v>
      </c>
      <c r="F154" s="222" t="s">
        <v>82</v>
      </c>
      <c r="G154" s="230" t="s">
        <v>31</v>
      </c>
      <c r="H154" s="224">
        <f>H157+H159+H161+H163+H181+H185+H183+H188</f>
        <v>241245.50999999998</v>
      </c>
      <c r="I154" s="224">
        <f>I157+I159+I161+I163+I181+I185+I183+I188</f>
        <v>531.84</v>
      </c>
      <c r="J154" s="224">
        <f>H154+I154</f>
        <v>241777.34999999998</v>
      </c>
      <c r="K154" s="202"/>
    </row>
    <row r="155" spans="1:11" ht="33" hidden="1">
      <c r="A155" s="225" t="s">
        <v>79</v>
      </c>
      <c r="B155" s="225" t="s">
        <v>66</v>
      </c>
      <c r="C155" s="225" t="s">
        <v>109</v>
      </c>
      <c r="D155" s="225" t="s">
        <v>53</v>
      </c>
      <c r="E155" s="225" t="s">
        <v>55</v>
      </c>
      <c r="F155" s="225" t="s">
        <v>82</v>
      </c>
      <c r="G155" s="11" t="s">
        <v>107</v>
      </c>
      <c r="H155" s="227">
        <f>SUM(H156)</f>
        <v>0</v>
      </c>
      <c r="I155" s="227">
        <f>SUM(I156)</f>
        <v>1</v>
      </c>
      <c r="J155" s="227">
        <f>SUM(J156)</f>
        <v>2</v>
      </c>
      <c r="K155" s="202"/>
    </row>
    <row r="156" spans="1:11" ht="33" hidden="1">
      <c r="A156" s="225" t="s">
        <v>79</v>
      </c>
      <c r="B156" s="225" t="s">
        <v>66</v>
      </c>
      <c r="C156" s="225" t="s">
        <v>109</v>
      </c>
      <c r="D156" s="225" t="s">
        <v>62</v>
      </c>
      <c r="E156" s="225" t="s">
        <v>55</v>
      </c>
      <c r="F156" s="225" t="s">
        <v>82</v>
      </c>
      <c r="G156" s="11" t="s">
        <v>108</v>
      </c>
      <c r="H156" s="227">
        <v>0</v>
      </c>
      <c r="I156" s="227">
        <v>1</v>
      </c>
      <c r="J156" s="227">
        <v>2</v>
      </c>
      <c r="K156" s="202"/>
    </row>
    <row r="157" spans="1:11" ht="35.25" customHeight="1">
      <c r="A157" s="222" t="s">
        <v>79</v>
      </c>
      <c r="B157" s="222" t="s">
        <v>66</v>
      </c>
      <c r="C157" s="222" t="s">
        <v>85</v>
      </c>
      <c r="D157" s="222" t="s">
        <v>53</v>
      </c>
      <c r="E157" s="222" t="s">
        <v>55</v>
      </c>
      <c r="F157" s="222" t="s">
        <v>82</v>
      </c>
      <c r="G157" s="230" t="s">
        <v>32</v>
      </c>
      <c r="H157" s="224">
        <f>H158</f>
        <v>82</v>
      </c>
      <c r="I157" s="224">
        <f>I158</f>
        <v>0</v>
      </c>
      <c r="J157" s="224">
        <f>J158</f>
        <v>82</v>
      </c>
      <c r="K157" s="202"/>
    </row>
    <row r="158" spans="1:11" ht="33">
      <c r="A158" s="225" t="s">
        <v>79</v>
      </c>
      <c r="B158" s="225" t="s">
        <v>66</v>
      </c>
      <c r="C158" s="225" t="s">
        <v>85</v>
      </c>
      <c r="D158" s="225" t="s">
        <v>62</v>
      </c>
      <c r="E158" s="225" t="s">
        <v>55</v>
      </c>
      <c r="F158" s="225" t="s">
        <v>82</v>
      </c>
      <c r="G158" s="226" t="s">
        <v>33</v>
      </c>
      <c r="H158" s="227">
        <v>82</v>
      </c>
      <c r="I158" s="228"/>
      <c r="J158" s="229">
        <f>H158+I158</f>
        <v>82</v>
      </c>
      <c r="K158" s="194"/>
    </row>
    <row r="159" spans="1:11" ht="49.5">
      <c r="A159" s="222" t="s">
        <v>79</v>
      </c>
      <c r="B159" s="222" t="s">
        <v>66</v>
      </c>
      <c r="C159" s="222" t="s">
        <v>86</v>
      </c>
      <c r="D159" s="222" t="s">
        <v>53</v>
      </c>
      <c r="E159" s="222" t="s">
        <v>55</v>
      </c>
      <c r="F159" s="222" t="s">
        <v>82</v>
      </c>
      <c r="G159" s="244" t="s">
        <v>173</v>
      </c>
      <c r="H159" s="224">
        <f>H160</f>
        <v>0</v>
      </c>
      <c r="I159" s="224">
        <f>I160</f>
        <v>1.9</v>
      </c>
      <c r="J159" s="224">
        <f>J160</f>
        <v>1.9</v>
      </c>
      <c r="K159" s="194"/>
    </row>
    <row r="160" spans="1:11" ht="49.5">
      <c r="A160" s="225" t="s">
        <v>79</v>
      </c>
      <c r="B160" s="225" t="s">
        <v>66</v>
      </c>
      <c r="C160" s="225" t="s">
        <v>86</v>
      </c>
      <c r="D160" s="225" t="s">
        <v>62</v>
      </c>
      <c r="E160" s="225" t="s">
        <v>55</v>
      </c>
      <c r="F160" s="225" t="s">
        <v>82</v>
      </c>
      <c r="G160" s="231" t="s">
        <v>174</v>
      </c>
      <c r="H160" s="227">
        <v>0</v>
      </c>
      <c r="I160" s="228">
        <v>1.9</v>
      </c>
      <c r="J160" s="229">
        <f>H160+I160</f>
        <v>1.9</v>
      </c>
      <c r="K160" s="194"/>
    </row>
    <row r="161" spans="1:11" ht="33">
      <c r="A161" s="222" t="s">
        <v>79</v>
      </c>
      <c r="B161" s="222" t="s">
        <v>66</v>
      </c>
      <c r="C161" s="222" t="s">
        <v>87</v>
      </c>
      <c r="D161" s="222" t="s">
        <v>53</v>
      </c>
      <c r="E161" s="222" t="s">
        <v>55</v>
      </c>
      <c r="F161" s="222" t="s">
        <v>82</v>
      </c>
      <c r="G161" s="230" t="s">
        <v>34</v>
      </c>
      <c r="H161" s="224">
        <f>H162</f>
        <v>1132.11</v>
      </c>
      <c r="I161" s="224">
        <f>I162</f>
        <v>0</v>
      </c>
      <c r="J161" s="224">
        <f>J162</f>
        <v>1132.11</v>
      </c>
      <c r="K161" s="194"/>
    </row>
    <row r="162" spans="1:11" ht="49.5">
      <c r="A162" s="225" t="s">
        <v>79</v>
      </c>
      <c r="B162" s="225" t="s">
        <v>66</v>
      </c>
      <c r="C162" s="225" t="s">
        <v>87</v>
      </c>
      <c r="D162" s="225" t="s">
        <v>62</v>
      </c>
      <c r="E162" s="225" t="s">
        <v>55</v>
      </c>
      <c r="F162" s="225" t="s">
        <v>82</v>
      </c>
      <c r="G162" s="231" t="s">
        <v>170</v>
      </c>
      <c r="H162" s="227">
        <v>1132.11</v>
      </c>
      <c r="I162" s="228">
        <v>0</v>
      </c>
      <c r="J162" s="229">
        <f>H162+I162</f>
        <v>1132.11</v>
      </c>
      <c r="K162" s="194"/>
    </row>
    <row r="163" spans="1:11" ht="33">
      <c r="A163" s="222" t="s">
        <v>79</v>
      </c>
      <c r="B163" s="222" t="s">
        <v>66</v>
      </c>
      <c r="C163" s="222" t="s">
        <v>88</v>
      </c>
      <c r="D163" s="222" t="s">
        <v>53</v>
      </c>
      <c r="E163" s="222" t="s">
        <v>55</v>
      </c>
      <c r="F163" s="222" t="s">
        <v>82</v>
      </c>
      <c r="G163" s="223" t="s">
        <v>49</v>
      </c>
      <c r="H163" s="224">
        <f>H164</f>
        <v>3217.9000000000005</v>
      </c>
      <c r="I163" s="224">
        <f>I164</f>
        <v>-0.06</v>
      </c>
      <c r="J163" s="224">
        <f>H163+I163</f>
        <v>3217.8400000000006</v>
      </c>
      <c r="K163" s="194"/>
    </row>
    <row r="164" spans="1:11" ht="33">
      <c r="A164" s="225" t="s">
        <v>79</v>
      </c>
      <c r="B164" s="225" t="s">
        <v>66</v>
      </c>
      <c r="C164" s="225" t="s">
        <v>88</v>
      </c>
      <c r="D164" s="225" t="s">
        <v>62</v>
      </c>
      <c r="E164" s="225" t="s">
        <v>55</v>
      </c>
      <c r="F164" s="225" t="s">
        <v>82</v>
      </c>
      <c r="G164" s="11" t="s">
        <v>43</v>
      </c>
      <c r="H164" s="227">
        <f>SUM(H165:H180)</f>
        <v>3217.9000000000005</v>
      </c>
      <c r="I164" s="227">
        <f>SUM(I165:I180)</f>
        <v>-0.06</v>
      </c>
      <c r="J164" s="227">
        <f>SUM(J165:J180)</f>
        <v>3217.84</v>
      </c>
      <c r="K164" s="194"/>
    </row>
    <row r="165" spans="1:11" ht="165">
      <c r="A165" s="225" t="s">
        <v>79</v>
      </c>
      <c r="B165" s="225" t="s">
        <v>66</v>
      </c>
      <c r="C165" s="225" t="s">
        <v>88</v>
      </c>
      <c r="D165" s="225" t="s">
        <v>62</v>
      </c>
      <c r="E165" s="225" t="s">
        <v>55</v>
      </c>
      <c r="F165" s="225" t="s">
        <v>82</v>
      </c>
      <c r="G165" s="11" t="s">
        <v>168</v>
      </c>
      <c r="H165" s="227">
        <v>116.9</v>
      </c>
      <c r="I165" s="228">
        <v>-0.02</v>
      </c>
      <c r="J165" s="229">
        <f>H165+I165</f>
        <v>116.88000000000001</v>
      </c>
      <c r="K165" s="194"/>
    </row>
    <row r="166" spans="1:11" ht="162" customHeight="1">
      <c r="A166" s="225" t="s">
        <v>79</v>
      </c>
      <c r="B166" s="225" t="s">
        <v>66</v>
      </c>
      <c r="C166" s="225" t="s">
        <v>88</v>
      </c>
      <c r="D166" s="225" t="s">
        <v>62</v>
      </c>
      <c r="E166" s="225" t="s">
        <v>55</v>
      </c>
      <c r="F166" s="225" t="s">
        <v>82</v>
      </c>
      <c r="G166" s="11" t="s">
        <v>172</v>
      </c>
      <c r="H166" s="227">
        <v>5</v>
      </c>
      <c r="I166" s="228"/>
      <c r="J166" s="229">
        <f aca="true" t="shared" si="8" ref="J166:J176">H166+I166</f>
        <v>5</v>
      </c>
      <c r="K166" s="194"/>
    </row>
    <row r="167" spans="1:11" ht="196.5" customHeight="1">
      <c r="A167" s="225" t="s">
        <v>79</v>
      </c>
      <c r="B167" s="225" t="s">
        <v>66</v>
      </c>
      <c r="C167" s="225" t="s">
        <v>88</v>
      </c>
      <c r="D167" s="225" t="s">
        <v>62</v>
      </c>
      <c r="E167" s="225" t="s">
        <v>55</v>
      </c>
      <c r="F167" s="225" t="s">
        <v>82</v>
      </c>
      <c r="G167" s="11" t="s">
        <v>171</v>
      </c>
      <c r="H167" s="227">
        <v>4.5</v>
      </c>
      <c r="I167" s="228"/>
      <c r="J167" s="229">
        <f t="shared" si="8"/>
        <v>4.5</v>
      </c>
      <c r="K167" s="194"/>
    </row>
    <row r="168" spans="1:11" ht="66">
      <c r="A168" s="225" t="s">
        <v>79</v>
      </c>
      <c r="B168" s="225" t="s">
        <v>66</v>
      </c>
      <c r="C168" s="225" t="s">
        <v>88</v>
      </c>
      <c r="D168" s="225" t="s">
        <v>62</v>
      </c>
      <c r="E168" s="225" t="s">
        <v>55</v>
      </c>
      <c r="F168" s="225" t="s">
        <v>82</v>
      </c>
      <c r="G168" s="11" t="s">
        <v>37</v>
      </c>
      <c r="H168" s="227">
        <v>653.2</v>
      </c>
      <c r="I168" s="228"/>
      <c r="J168" s="229">
        <f t="shared" si="8"/>
        <v>653.2</v>
      </c>
      <c r="K168" s="194"/>
    </row>
    <row r="169" spans="1:11" ht="118.5" customHeight="1">
      <c r="A169" s="225" t="s">
        <v>79</v>
      </c>
      <c r="B169" s="225" t="s">
        <v>66</v>
      </c>
      <c r="C169" s="225" t="s">
        <v>88</v>
      </c>
      <c r="D169" s="225" t="s">
        <v>62</v>
      </c>
      <c r="E169" s="225" t="s">
        <v>55</v>
      </c>
      <c r="F169" s="225" t="s">
        <v>82</v>
      </c>
      <c r="G169" s="11" t="s">
        <v>166</v>
      </c>
      <c r="H169" s="227">
        <v>26.8</v>
      </c>
      <c r="I169" s="228"/>
      <c r="J169" s="229">
        <f t="shared" si="8"/>
        <v>26.8</v>
      </c>
      <c r="K169" s="194"/>
    </row>
    <row r="170" spans="1:11" ht="115.5" customHeight="1">
      <c r="A170" s="225" t="s">
        <v>79</v>
      </c>
      <c r="B170" s="225" t="s">
        <v>66</v>
      </c>
      <c r="C170" s="225" t="s">
        <v>88</v>
      </c>
      <c r="D170" s="225" t="s">
        <v>62</v>
      </c>
      <c r="E170" s="225" t="s">
        <v>55</v>
      </c>
      <c r="F170" s="225" t="s">
        <v>82</v>
      </c>
      <c r="G170" s="11" t="s">
        <v>165</v>
      </c>
      <c r="H170" s="227">
        <v>987.1</v>
      </c>
      <c r="I170" s="228"/>
      <c r="J170" s="229">
        <f t="shared" si="8"/>
        <v>987.1</v>
      </c>
      <c r="K170" s="194"/>
    </row>
    <row r="171" spans="1:11" ht="99">
      <c r="A171" s="225" t="s">
        <v>79</v>
      </c>
      <c r="B171" s="225" t="s">
        <v>66</v>
      </c>
      <c r="C171" s="225" t="s">
        <v>88</v>
      </c>
      <c r="D171" s="225" t="s">
        <v>62</v>
      </c>
      <c r="E171" s="225" t="s">
        <v>55</v>
      </c>
      <c r="F171" s="225" t="s">
        <v>82</v>
      </c>
      <c r="G171" s="11" t="s">
        <v>112</v>
      </c>
      <c r="H171" s="227">
        <v>8.9</v>
      </c>
      <c r="I171" s="228"/>
      <c r="J171" s="229">
        <f t="shared" si="8"/>
        <v>8.9</v>
      </c>
      <c r="K171" s="194"/>
    </row>
    <row r="172" spans="1:11" ht="84" customHeight="1">
      <c r="A172" s="225" t="s">
        <v>79</v>
      </c>
      <c r="B172" s="225" t="s">
        <v>66</v>
      </c>
      <c r="C172" s="225" t="s">
        <v>88</v>
      </c>
      <c r="D172" s="225" t="s">
        <v>62</v>
      </c>
      <c r="E172" s="225" t="s">
        <v>55</v>
      </c>
      <c r="F172" s="225" t="s">
        <v>82</v>
      </c>
      <c r="G172" s="226" t="s">
        <v>111</v>
      </c>
      <c r="H172" s="227">
        <v>46.7</v>
      </c>
      <c r="I172" s="228">
        <v>-0.04</v>
      </c>
      <c r="J172" s="229">
        <f t="shared" si="8"/>
        <v>46.660000000000004</v>
      </c>
      <c r="K172" s="194"/>
    </row>
    <row r="173" spans="1:11" ht="66">
      <c r="A173" s="225" t="s">
        <v>79</v>
      </c>
      <c r="B173" s="225" t="s">
        <v>66</v>
      </c>
      <c r="C173" s="225" t="s">
        <v>88</v>
      </c>
      <c r="D173" s="225" t="s">
        <v>62</v>
      </c>
      <c r="E173" s="225" t="s">
        <v>55</v>
      </c>
      <c r="F173" s="225" t="s">
        <v>82</v>
      </c>
      <c r="G173" s="226" t="s">
        <v>169</v>
      </c>
      <c r="H173" s="227">
        <v>1000</v>
      </c>
      <c r="I173" s="228"/>
      <c r="J173" s="229">
        <f t="shared" si="8"/>
        <v>1000</v>
      </c>
      <c r="K173" s="194"/>
    </row>
    <row r="174" spans="1:11" ht="49.5">
      <c r="A174" s="225" t="s">
        <v>79</v>
      </c>
      <c r="B174" s="225" t="s">
        <v>66</v>
      </c>
      <c r="C174" s="225" t="s">
        <v>88</v>
      </c>
      <c r="D174" s="225" t="s">
        <v>62</v>
      </c>
      <c r="E174" s="225" t="s">
        <v>55</v>
      </c>
      <c r="F174" s="225" t="s">
        <v>82</v>
      </c>
      <c r="G174" s="226" t="s">
        <v>241</v>
      </c>
      <c r="H174" s="227">
        <v>180</v>
      </c>
      <c r="I174" s="228"/>
      <c r="J174" s="229">
        <f t="shared" si="8"/>
        <v>180</v>
      </c>
      <c r="K174" s="194"/>
    </row>
    <row r="175" spans="1:11" ht="115.5">
      <c r="A175" s="225" t="s">
        <v>79</v>
      </c>
      <c r="B175" s="225" t="s">
        <v>66</v>
      </c>
      <c r="C175" s="225" t="s">
        <v>88</v>
      </c>
      <c r="D175" s="225" t="s">
        <v>62</v>
      </c>
      <c r="E175" s="225" t="s">
        <v>55</v>
      </c>
      <c r="F175" s="225" t="s">
        <v>82</v>
      </c>
      <c r="G175" s="226" t="s">
        <v>243</v>
      </c>
      <c r="H175" s="227">
        <v>4.5</v>
      </c>
      <c r="I175" s="228"/>
      <c r="J175" s="229">
        <f t="shared" si="8"/>
        <v>4.5</v>
      </c>
      <c r="K175" s="194"/>
    </row>
    <row r="176" spans="1:11" ht="82.5">
      <c r="A176" s="225" t="s">
        <v>79</v>
      </c>
      <c r="B176" s="225" t="s">
        <v>66</v>
      </c>
      <c r="C176" s="225" t="s">
        <v>88</v>
      </c>
      <c r="D176" s="225" t="s">
        <v>62</v>
      </c>
      <c r="E176" s="225" t="s">
        <v>55</v>
      </c>
      <c r="F176" s="225" t="s">
        <v>82</v>
      </c>
      <c r="G176" s="226" t="s">
        <v>242</v>
      </c>
      <c r="H176" s="227">
        <v>52.3</v>
      </c>
      <c r="I176" s="228"/>
      <c r="J176" s="229">
        <f t="shared" si="8"/>
        <v>52.3</v>
      </c>
      <c r="K176" s="194"/>
    </row>
    <row r="177" spans="1:11" ht="99">
      <c r="A177" s="225" t="s">
        <v>209</v>
      </c>
      <c r="B177" s="225" t="s">
        <v>66</v>
      </c>
      <c r="C177" s="225" t="s">
        <v>88</v>
      </c>
      <c r="D177" s="225" t="s">
        <v>62</v>
      </c>
      <c r="E177" s="225" t="s">
        <v>55</v>
      </c>
      <c r="F177" s="225" t="s">
        <v>82</v>
      </c>
      <c r="G177" s="226" t="s">
        <v>259</v>
      </c>
      <c r="H177" s="227">
        <v>63.9</v>
      </c>
      <c r="I177" s="228"/>
      <c r="J177" s="229">
        <f>H177+I177</f>
        <v>63.9</v>
      </c>
      <c r="K177" s="194"/>
    </row>
    <row r="178" spans="1:11" ht="132">
      <c r="A178" s="225" t="s">
        <v>209</v>
      </c>
      <c r="B178" s="225" t="s">
        <v>66</v>
      </c>
      <c r="C178" s="225" t="s">
        <v>88</v>
      </c>
      <c r="D178" s="225" t="s">
        <v>62</v>
      </c>
      <c r="E178" s="225" t="s">
        <v>55</v>
      </c>
      <c r="F178" s="225" t="s">
        <v>82</v>
      </c>
      <c r="G178" s="226" t="s">
        <v>258</v>
      </c>
      <c r="H178" s="227">
        <v>5</v>
      </c>
      <c r="I178" s="228"/>
      <c r="J178" s="229">
        <f>H178+I178</f>
        <v>5</v>
      </c>
      <c r="K178" s="194"/>
    </row>
    <row r="179" spans="1:11" ht="99">
      <c r="A179" s="225" t="s">
        <v>209</v>
      </c>
      <c r="B179" s="225" t="s">
        <v>66</v>
      </c>
      <c r="C179" s="225" t="s">
        <v>88</v>
      </c>
      <c r="D179" s="225" t="s">
        <v>62</v>
      </c>
      <c r="E179" s="225" t="s">
        <v>55</v>
      </c>
      <c r="F179" s="225" t="s">
        <v>82</v>
      </c>
      <c r="G179" s="226" t="s">
        <v>260</v>
      </c>
      <c r="H179" s="227">
        <v>58.1</v>
      </c>
      <c r="I179" s="228"/>
      <c r="J179" s="229">
        <f>H179+I179</f>
        <v>58.1</v>
      </c>
      <c r="K179" s="194"/>
    </row>
    <row r="180" spans="1:11" ht="132">
      <c r="A180" s="225" t="s">
        <v>209</v>
      </c>
      <c r="B180" s="225" t="s">
        <v>66</v>
      </c>
      <c r="C180" s="225" t="s">
        <v>88</v>
      </c>
      <c r="D180" s="225" t="s">
        <v>62</v>
      </c>
      <c r="E180" s="225" t="s">
        <v>55</v>
      </c>
      <c r="F180" s="225" t="s">
        <v>82</v>
      </c>
      <c r="G180" s="226" t="s">
        <v>261</v>
      </c>
      <c r="H180" s="227">
        <v>5</v>
      </c>
      <c r="I180" s="228"/>
      <c r="J180" s="229">
        <f>H180+I180</f>
        <v>5</v>
      </c>
      <c r="K180" s="194"/>
    </row>
    <row r="181" spans="1:11" ht="82.5">
      <c r="A181" s="222" t="s">
        <v>79</v>
      </c>
      <c r="B181" s="222" t="s">
        <v>66</v>
      </c>
      <c r="C181" s="222" t="s">
        <v>84</v>
      </c>
      <c r="D181" s="222" t="s">
        <v>53</v>
      </c>
      <c r="E181" s="222" t="s">
        <v>55</v>
      </c>
      <c r="F181" s="222" t="s">
        <v>82</v>
      </c>
      <c r="G181" s="232" t="s">
        <v>160</v>
      </c>
      <c r="H181" s="224">
        <f>SUM(H182)</f>
        <v>2385.9</v>
      </c>
      <c r="I181" s="224">
        <f>SUM(I182)</f>
        <v>530</v>
      </c>
      <c r="J181" s="224">
        <f>SUM(J182)</f>
        <v>2915.9</v>
      </c>
      <c r="K181" s="194"/>
    </row>
    <row r="182" spans="1:11" ht="66">
      <c r="A182" s="225" t="s">
        <v>79</v>
      </c>
      <c r="B182" s="225" t="s">
        <v>66</v>
      </c>
      <c r="C182" s="225" t="s">
        <v>84</v>
      </c>
      <c r="D182" s="225" t="s">
        <v>62</v>
      </c>
      <c r="E182" s="225" t="s">
        <v>55</v>
      </c>
      <c r="F182" s="225" t="s">
        <v>82</v>
      </c>
      <c r="G182" s="237" t="s">
        <v>161</v>
      </c>
      <c r="H182" s="227">
        <v>2385.9</v>
      </c>
      <c r="I182" s="228">
        <v>530</v>
      </c>
      <c r="J182" s="229">
        <f>H182+I182</f>
        <v>2915.9</v>
      </c>
      <c r="K182" s="194"/>
    </row>
    <row r="183" spans="1:11" ht="82.5">
      <c r="A183" s="222" t="s">
        <v>79</v>
      </c>
      <c r="B183" s="222" t="s">
        <v>66</v>
      </c>
      <c r="C183" s="222" t="s">
        <v>140</v>
      </c>
      <c r="D183" s="222" t="s">
        <v>53</v>
      </c>
      <c r="E183" s="222" t="s">
        <v>55</v>
      </c>
      <c r="F183" s="222" t="s">
        <v>82</v>
      </c>
      <c r="G183" s="244" t="s">
        <v>167</v>
      </c>
      <c r="H183" s="224">
        <f>H184</f>
        <v>1026.1</v>
      </c>
      <c r="I183" s="224">
        <f>I184</f>
        <v>0</v>
      </c>
      <c r="J183" s="224">
        <f>J184</f>
        <v>1026.1</v>
      </c>
      <c r="K183" s="194"/>
    </row>
    <row r="184" spans="1:11" ht="65.25" customHeight="1">
      <c r="A184" s="225" t="s">
        <v>79</v>
      </c>
      <c r="B184" s="225" t="s">
        <v>66</v>
      </c>
      <c r="C184" s="225" t="s">
        <v>140</v>
      </c>
      <c r="D184" s="225" t="s">
        <v>62</v>
      </c>
      <c r="E184" s="225" t="s">
        <v>55</v>
      </c>
      <c r="F184" s="225" t="s">
        <v>82</v>
      </c>
      <c r="G184" s="231" t="s">
        <v>141</v>
      </c>
      <c r="H184" s="227">
        <v>1026.1</v>
      </c>
      <c r="I184" s="228"/>
      <c r="J184" s="229">
        <f>H184+I184</f>
        <v>1026.1</v>
      </c>
      <c r="K184" s="194"/>
    </row>
    <row r="185" spans="1:11" ht="82.5">
      <c r="A185" s="222" t="s">
        <v>79</v>
      </c>
      <c r="B185" s="222" t="s">
        <v>66</v>
      </c>
      <c r="C185" s="222" t="s">
        <v>164</v>
      </c>
      <c r="D185" s="222" t="s">
        <v>53</v>
      </c>
      <c r="E185" s="222" t="s">
        <v>55</v>
      </c>
      <c r="F185" s="222" t="s">
        <v>82</v>
      </c>
      <c r="G185" s="244" t="s">
        <v>162</v>
      </c>
      <c r="H185" s="224">
        <f>H186</f>
        <v>344.2</v>
      </c>
      <c r="I185" s="224">
        <f>I186</f>
        <v>0</v>
      </c>
      <c r="J185" s="224">
        <f>J186</f>
        <v>344.2</v>
      </c>
      <c r="K185" s="194"/>
    </row>
    <row r="186" spans="1:11" ht="66">
      <c r="A186" s="225" t="s">
        <v>79</v>
      </c>
      <c r="B186" s="225" t="s">
        <v>66</v>
      </c>
      <c r="C186" s="225" t="s">
        <v>164</v>
      </c>
      <c r="D186" s="225" t="s">
        <v>62</v>
      </c>
      <c r="E186" s="225" t="s">
        <v>55</v>
      </c>
      <c r="F186" s="225" t="s">
        <v>82</v>
      </c>
      <c r="G186" s="231" t="s">
        <v>163</v>
      </c>
      <c r="H186" s="227">
        <v>344.2</v>
      </c>
      <c r="I186" s="228">
        <v>0</v>
      </c>
      <c r="J186" s="229">
        <f>H186+I186</f>
        <v>344.2</v>
      </c>
      <c r="K186" s="194"/>
    </row>
    <row r="187" spans="1:11" ht="16.5">
      <c r="A187" s="225"/>
      <c r="B187" s="225"/>
      <c r="C187" s="225"/>
      <c r="D187" s="225"/>
      <c r="E187" s="225"/>
      <c r="F187" s="225"/>
      <c r="G187" s="226"/>
      <c r="H187" s="227"/>
      <c r="I187" s="228"/>
      <c r="J187" s="229"/>
      <c r="K187" s="194"/>
    </row>
    <row r="188" spans="1:11" ht="16.5">
      <c r="A188" s="222" t="s">
        <v>79</v>
      </c>
      <c r="B188" s="222" t="s">
        <v>66</v>
      </c>
      <c r="C188" s="222" t="s">
        <v>83</v>
      </c>
      <c r="D188" s="222" t="s">
        <v>53</v>
      </c>
      <c r="E188" s="222" t="s">
        <v>55</v>
      </c>
      <c r="F188" s="222" t="s">
        <v>82</v>
      </c>
      <c r="G188" s="230" t="s">
        <v>18</v>
      </c>
      <c r="H188" s="224">
        <f>SUM(H189)</f>
        <v>233057.3</v>
      </c>
      <c r="I188" s="224">
        <f>SUM(I189)</f>
        <v>0</v>
      </c>
      <c r="J188" s="224">
        <f>SUM(J189)</f>
        <v>233057.3</v>
      </c>
      <c r="K188" s="194"/>
    </row>
    <row r="189" spans="1:11" ht="16.5">
      <c r="A189" s="225" t="s">
        <v>79</v>
      </c>
      <c r="B189" s="225" t="s">
        <v>66</v>
      </c>
      <c r="C189" s="225" t="s">
        <v>83</v>
      </c>
      <c r="D189" s="225" t="s">
        <v>62</v>
      </c>
      <c r="E189" s="225" t="s">
        <v>55</v>
      </c>
      <c r="F189" s="225" t="s">
        <v>82</v>
      </c>
      <c r="G189" s="226" t="s">
        <v>22</v>
      </c>
      <c r="H189" s="227">
        <f>SUM(H190:H190)</f>
        <v>233057.3</v>
      </c>
      <c r="I189" s="227">
        <f>SUM(I190:I190)</f>
        <v>0</v>
      </c>
      <c r="J189" s="227">
        <f>SUM(J190:J190)</f>
        <v>233057.3</v>
      </c>
      <c r="K189" s="194"/>
    </row>
    <row r="190" spans="1:11" ht="51" customHeight="1">
      <c r="A190" s="225" t="s">
        <v>79</v>
      </c>
      <c r="B190" s="225" t="s">
        <v>66</v>
      </c>
      <c r="C190" s="225" t="s">
        <v>83</v>
      </c>
      <c r="D190" s="225" t="s">
        <v>62</v>
      </c>
      <c r="E190" s="225" t="s">
        <v>55</v>
      </c>
      <c r="F190" s="225" t="s">
        <v>82</v>
      </c>
      <c r="G190" s="11" t="s">
        <v>159</v>
      </c>
      <c r="H190" s="227">
        <v>233057.3</v>
      </c>
      <c r="I190" s="228">
        <v>0</v>
      </c>
      <c r="J190" s="229">
        <f>H190+I190</f>
        <v>233057.3</v>
      </c>
      <c r="K190" s="194"/>
    </row>
    <row r="191" spans="1:12" s="190" customFormat="1" ht="16.5">
      <c r="A191" s="222" t="s">
        <v>79</v>
      </c>
      <c r="B191" s="222" t="s">
        <v>66</v>
      </c>
      <c r="C191" s="222" t="s">
        <v>68</v>
      </c>
      <c r="D191" s="222" t="s">
        <v>53</v>
      </c>
      <c r="E191" s="222" t="s">
        <v>55</v>
      </c>
      <c r="F191" s="222" t="s">
        <v>82</v>
      </c>
      <c r="G191" s="223" t="s">
        <v>1</v>
      </c>
      <c r="H191" s="224">
        <f>H192+H199</f>
        <v>8988.7</v>
      </c>
      <c r="I191" s="224">
        <f>I192+I199</f>
        <v>38.1</v>
      </c>
      <c r="J191" s="224">
        <f>H191+I191</f>
        <v>9026.800000000001</v>
      </c>
      <c r="K191" s="188"/>
      <c r="L191" s="189"/>
    </row>
    <row r="192" spans="1:11" ht="66">
      <c r="A192" s="225" t="s">
        <v>79</v>
      </c>
      <c r="B192" s="225" t="s">
        <v>66</v>
      </c>
      <c r="C192" s="225" t="s">
        <v>80</v>
      </c>
      <c r="D192" s="225" t="s">
        <v>53</v>
      </c>
      <c r="E192" s="225" t="s">
        <v>55</v>
      </c>
      <c r="F192" s="225" t="s">
        <v>82</v>
      </c>
      <c r="G192" s="11" t="s">
        <v>44</v>
      </c>
      <c r="H192" s="227">
        <f>SUM(H193)</f>
        <v>0</v>
      </c>
      <c r="I192" s="227">
        <f>SUM(I193)</f>
        <v>38.1</v>
      </c>
      <c r="J192" s="227">
        <f>SUM(J193)</f>
        <v>38.1</v>
      </c>
      <c r="K192" s="194"/>
    </row>
    <row r="193" spans="1:11" ht="66">
      <c r="A193" s="225" t="s">
        <v>79</v>
      </c>
      <c r="B193" s="225" t="s">
        <v>66</v>
      </c>
      <c r="C193" s="225" t="s">
        <v>80</v>
      </c>
      <c r="D193" s="225" t="s">
        <v>62</v>
      </c>
      <c r="E193" s="225" t="s">
        <v>55</v>
      </c>
      <c r="F193" s="225" t="s">
        <v>82</v>
      </c>
      <c r="G193" s="11" t="s">
        <v>45</v>
      </c>
      <c r="H193" s="227">
        <f>SUM(H194:H196)</f>
        <v>0</v>
      </c>
      <c r="I193" s="227">
        <f>SUM(I194:I196)</f>
        <v>38.1</v>
      </c>
      <c r="J193" s="227">
        <f>SUM(J194:J196)</f>
        <v>38.1</v>
      </c>
      <c r="K193" s="194"/>
    </row>
    <row r="194" spans="1:11" ht="66">
      <c r="A194" s="225" t="s">
        <v>79</v>
      </c>
      <c r="B194" s="225" t="s">
        <v>66</v>
      </c>
      <c r="C194" s="225" t="s">
        <v>80</v>
      </c>
      <c r="D194" s="225" t="s">
        <v>62</v>
      </c>
      <c r="E194" s="225" t="s">
        <v>55</v>
      </c>
      <c r="F194" s="225" t="s">
        <v>82</v>
      </c>
      <c r="G194" s="11" t="s">
        <v>46</v>
      </c>
      <c r="H194" s="227">
        <v>0</v>
      </c>
      <c r="I194" s="227">
        <v>38.1</v>
      </c>
      <c r="J194" s="227">
        <f>H194+I194</f>
        <v>38.1</v>
      </c>
      <c r="K194" s="194"/>
    </row>
    <row r="195" spans="1:11" ht="49.5" hidden="1">
      <c r="A195" s="225" t="s">
        <v>79</v>
      </c>
      <c r="B195" s="225" t="s">
        <v>66</v>
      </c>
      <c r="C195" s="225" t="s">
        <v>80</v>
      </c>
      <c r="D195" s="225" t="s">
        <v>62</v>
      </c>
      <c r="E195" s="225" t="s">
        <v>55</v>
      </c>
      <c r="F195" s="225" t="s">
        <v>82</v>
      </c>
      <c r="G195" s="11" t="s">
        <v>47</v>
      </c>
      <c r="H195" s="227"/>
      <c r="I195" s="227"/>
      <c r="J195" s="227"/>
      <c r="K195" s="194"/>
    </row>
    <row r="196" spans="1:11" ht="49.5" hidden="1">
      <c r="A196" s="225" t="s">
        <v>79</v>
      </c>
      <c r="B196" s="225" t="s">
        <v>66</v>
      </c>
      <c r="C196" s="225" t="s">
        <v>80</v>
      </c>
      <c r="D196" s="225" t="s">
        <v>62</v>
      </c>
      <c r="E196" s="225" t="s">
        <v>55</v>
      </c>
      <c r="F196" s="225" t="s">
        <v>82</v>
      </c>
      <c r="G196" s="11" t="s">
        <v>48</v>
      </c>
      <c r="H196" s="227">
        <v>0</v>
      </c>
      <c r="I196" s="227"/>
      <c r="J196" s="227"/>
      <c r="K196" s="194"/>
    </row>
    <row r="197" spans="1:11" ht="66" hidden="1">
      <c r="A197" s="222" t="s">
        <v>79</v>
      </c>
      <c r="B197" s="222" t="s">
        <v>66</v>
      </c>
      <c r="C197" s="222" t="s">
        <v>145</v>
      </c>
      <c r="D197" s="222" t="s">
        <v>53</v>
      </c>
      <c r="E197" s="222" t="s">
        <v>55</v>
      </c>
      <c r="F197" s="222" t="s">
        <v>82</v>
      </c>
      <c r="G197" s="232" t="s">
        <v>147</v>
      </c>
      <c r="H197" s="224">
        <f>H198</f>
        <v>0</v>
      </c>
      <c r="I197" s="224">
        <f>I198</f>
        <v>0</v>
      </c>
      <c r="J197" s="224">
        <f>J198</f>
        <v>0</v>
      </c>
      <c r="K197" s="194"/>
    </row>
    <row r="198" spans="1:11" ht="49.5" hidden="1">
      <c r="A198" s="225" t="s">
        <v>79</v>
      </c>
      <c r="B198" s="225" t="s">
        <v>66</v>
      </c>
      <c r="C198" s="225" t="s">
        <v>145</v>
      </c>
      <c r="D198" s="225" t="s">
        <v>62</v>
      </c>
      <c r="E198" s="225" t="s">
        <v>55</v>
      </c>
      <c r="F198" s="225" t="s">
        <v>82</v>
      </c>
      <c r="G198" s="237" t="s">
        <v>146</v>
      </c>
      <c r="H198" s="227">
        <v>0</v>
      </c>
      <c r="I198" s="228">
        <v>0</v>
      </c>
      <c r="J198" s="229">
        <f>H198+I198</f>
        <v>0</v>
      </c>
      <c r="K198" s="194"/>
    </row>
    <row r="199" spans="1:11" ht="16.5">
      <c r="A199" s="222" t="s">
        <v>79</v>
      </c>
      <c r="B199" s="222" t="s">
        <v>66</v>
      </c>
      <c r="C199" s="222" t="s">
        <v>81</v>
      </c>
      <c r="D199" s="222" t="s">
        <v>53</v>
      </c>
      <c r="E199" s="222" t="s">
        <v>55</v>
      </c>
      <c r="F199" s="222" t="s">
        <v>82</v>
      </c>
      <c r="G199" s="223" t="s">
        <v>2</v>
      </c>
      <c r="H199" s="224">
        <f>SUM(H201:H202)</f>
        <v>8988.7</v>
      </c>
      <c r="I199" s="224">
        <f>SUM(I200)</f>
        <v>0</v>
      </c>
      <c r="J199" s="224">
        <f>J201+J202</f>
        <v>8988.7</v>
      </c>
      <c r="K199" s="194"/>
    </row>
    <row r="200" spans="1:11" ht="33">
      <c r="A200" s="225" t="s">
        <v>79</v>
      </c>
      <c r="B200" s="225" t="s">
        <v>66</v>
      </c>
      <c r="C200" s="225" t="s">
        <v>81</v>
      </c>
      <c r="D200" s="225" t="s">
        <v>62</v>
      </c>
      <c r="E200" s="225" t="s">
        <v>55</v>
      </c>
      <c r="F200" s="225" t="s">
        <v>82</v>
      </c>
      <c r="G200" s="11" t="s">
        <v>3</v>
      </c>
      <c r="H200" s="227">
        <f>SUM(H201:H201)</f>
        <v>7487.2</v>
      </c>
      <c r="I200" s="228"/>
      <c r="J200" s="229"/>
      <c r="K200" s="194"/>
    </row>
    <row r="201" spans="1:11" ht="66">
      <c r="A201" s="225" t="s">
        <v>79</v>
      </c>
      <c r="B201" s="225" t="s">
        <v>66</v>
      </c>
      <c r="C201" s="225" t="s">
        <v>81</v>
      </c>
      <c r="D201" s="225" t="s">
        <v>62</v>
      </c>
      <c r="E201" s="225" t="s">
        <v>55</v>
      </c>
      <c r="F201" s="225" t="s">
        <v>82</v>
      </c>
      <c r="G201" s="11" t="s">
        <v>0</v>
      </c>
      <c r="H201" s="227">
        <v>7487.2</v>
      </c>
      <c r="I201" s="228">
        <v>0</v>
      </c>
      <c r="J201" s="229">
        <f>H201+I201</f>
        <v>7487.2</v>
      </c>
      <c r="K201" s="194"/>
    </row>
    <row r="202" spans="1:11" ht="112.5">
      <c r="A202" s="252">
        <v>2</v>
      </c>
      <c r="B202" s="252" t="s">
        <v>66</v>
      </c>
      <c r="C202" s="252" t="s">
        <v>81</v>
      </c>
      <c r="D202" s="252" t="s">
        <v>62</v>
      </c>
      <c r="E202" s="252" t="s">
        <v>55</v>
      </c>
      <c r="F202" s="252" t="s">
        <v>82</v>
      </c>
      <c r="G202" s="211" t="s">
        <v>244</v>
      </c>
      <c r="H202" s="224">
        <v>1501.5</v>
      </c>
      <c r="I202" s="228">
        <v>0</v>
      </c>
      <c r="J202" s="233">
        <f>H202+I202</f>
        <v>1501.5</v>
      </c>
      <c r="K202" s="194"/>
    </row>
    <row r="203" spans="1:11" ht="16.5">
      <c r="A203" s="237"/>
      <c r="B203" s="237"/>
      <c r="C203" s="237"/>
      <c r="D203" s="237"/>
      <c r="E203" s="237"/>
      <c r="F203" s="237"/>
      <c r="G203" s="230" t="s">
        <v>20</v>
      </c>
      <c r="H203" s="224">
        <f>SUM(H17,H113)</f>
        <v>775082.8899999999</v>
      </c>
      <c r="I203" s="224">
        <f>I113+I17</f>
        <v>13579.646</v>
      </c>
      <c r="J203" s="224">
        <f>H203+I203</f>
        <v>788662.5359999998</v>
      </c>
      <c r="K203" s="194"/>
    </row>
    <row r="204" spans="1:10" ht="16.5">
      <c r="A204" s="253"/>
      <c r="B204" s="253"/>
      <c r="C204" s="253"/>
      <c r="D204" s="253"/>
      <c r="E204" s="253"/>
      <c r="F204" s="253"/>
      <c r="G204" s="253"/>
      <c r="H204" s="228"/>
      <c r="I204" s="228"/>
      <c r="J204" s="229"/>
    </row>
    <row r="205" spans="1:10" ht="16.5">
      <c r="A205" s="253"/>
      <c r="B205" s="253"/>
      <c r="C205" s="253"/>
      <c r="D205" s="253"/>
      <c r="E205" s="253"/>
      <c r="F205" s="253"/>
      <c r="G205" s="253"/>
      <c r="H205" s="228"/>
      <c r="I205" s="228"/>
      <c r="J205" s="229"/>
    </row>
    <row r="206" spans="1:10" ht="16.5">
      <c r="A206" s="253"/>
      <c r="B206" s="253"/>
      <c r="C206" s="253"/>
      <c r="D206" s="253"/>
      <c r="E206" s="253"/>
      <c r="F206" s="253"/>
      <c r="G206" s="253"/>
      <c r="H206" s="228"/>
      <c r="I206" s="228"/>
      <c r="J206" s="229"/>
    </row>
    <row r="207" spans="1:10" ht="16.5">
      <c r="A207" s="253"/>
      <c r="B207" s="253"/>
      <c r="C207" s="253"/>
      <c r="D207" s="253"/>
      <c r="E207" s="253"/>
      <c r="F207" s="253"/>
      <c r="G207" s="253"/>
      <c r="H207" s="228"/>
      <c r="I207" s="228"/>
      <c r="J207" s="229"/>
    </row>
    <row r="208" spans="1:10" ht="16.5">
      <c r="A208" s="253"/>
      <c r="B208" s="253"/>
      <c r="C208" s="253"/>
      <c r="D208" s="253"/>
      <c r="E208" s="253"/>
      <c r="F208" s="253"/>
      <c r="G208" s="253"/>
      <c r="H208" s="228"/>
      <c r="I208" s="228"/>
      <c r="J208" s="229"/>
    </row>
    <row r="209" spans="1:10" ht="16.5">
      <c r="A209" s="253"/>
      <c r="B209" s="253"/>
      <c r="C209" s="253"/>
      <c r="D209" s="253"/>
      <c r="E209" s="253"/>
      <c r="F209" s="253"/>
      <c r="G209" s="253"/>
      <c r="H209" s="228"/>
      <c r="I209" s="228"/>
      <c r="J209" s="229"/>
    </row>
    <row r="210" spans="1:10" ht="16.5">
      <c r="A210" s="253"/>
      <c r="B210" s="253"/>
      <c r="C210" s="253"/>
      <c r="D210" s="253"/>
      <c r="E210" s="253"/>
      <c r="F210" s="253"/>
      <c r="G210" s="253"/>
      <c r="H210" s="228"/>
      <c r="I210" s="228"/>
      <c r="J210" s="229"/>
    </row>
    <row r="211" spans="1:10" ht="16.5">
      <c r="A211" s="253"/>
      <c r="B211" s="253"/>
      <c r="C211" s="253"/>
      <c r="D211" s="253"/>
      <c r="E211" s="253"/>
      <c r="F211" s="253"/>
      <c r="G211" s="253"/>
      <c r="H211" s="228"/>
      <c r="I211" s="228"/>
      <c r="J211" s="229"/>
    </row>
    <row r="212" spans="1:10" ht="16.5">
      <c r="A212" s="253"/>
      <c r="B212" s="253"/>
      <c r="C212" s="253"/>
      <c r="D212" s="253"/>
      <c r="E212" s="253"/>
      <c r="F212" s="253"/>
      <c r="G212" s="253"/>
      <c r="H212" s="228"/>
      <c r="I212" s="228"/>
      <c r="J212" s="229"/>
    </row>
    <row r="213" spans="1:10" ht="16.5">
      <c r="A213" s="253"/>
      <c r="B213" s="253"/>
      <c r="C213" s="253"/>
      <c r="D213" s="253"/>
      <c r="E213" s="253"/>
      <c r="F213" s="253"/>
      <c r="G213" s="253"/>
      <c r="H213" s="228"/>
      <c r="I213" s="228"/>
      <c r="J213" s="229"/>
    </row>
    <row r="214" spans="1:10" ht="16.5">
      <c r="A214" s="253"/>
      <c r="B214" s="253"/>
      <c r="C214" s="253"/>
      <c r="D214" s="253"/>
      <c r="E214" s="253"/>
      <c r="F214" s="253"/>
      <c r="G214" s="253"/>
      <c r="H214" s="228"/>
      <c r="I214" s="228"/>
      <c r="J214" s="229"/>
    </row>
    <row r="215" spans="1:10" ht="16.5">
      <c r="A215" s="253"/>
      <c r="B215" s="253"/>
      <c r="C215" s="253"/>
      <c r="D215" s="253"/>
      <c r="E215" s="253"/>
      <c r="F215" s="253"/>
      <c r="G215" s="253"/>
      <c r="H215" s="228"/>
      <c r="I215" s="228"/>
      <c r="J215" s="229"/>
    </row>
    <row r="216" spans="1:10" ht="16.5">
      <c r="A216" s="253"/>
      <c r="B216" s="253"/>
      <c r="C216" s="253"/>
      <c r="D216" s="253"/>
      <c r="E216" s="253"/>
      <c r="F216" s="253"/>
      <c r="G216" s="253"/>
      <c r="H216" s="228"/>
      <c r="I216" s="228"/>
      <c r="J216" s="229"/>
    </row>
    <row r="217" spans="1:10" ht="16.5">
      <c r="A217" s="253"/>
      <c r="B217" s="253"/>
      <c r="C217" s="253"/>
      <c r="D217" s="253"/>
      <c r="E217" s="253"/>
      <c r="F217" s="253"/>
      <c r="G217" s="253"/>
      <c r="H217" s="228"/>
      <c r="I217" s="228"/>
      <c r="J217" s="229"/>
    </row>
    <row r="218" spans="1:10" ht="16.5">
      <c r="A218" s="253"/>
      <c r="B218" s="253"/>
      <c r="C218" s="253"/>
      <c r="D218" s="253"/>
      <c r="E218" s="253"/>
      <c r="F218" s="253"/>
      <c r="G218" s="253"/>
      <c r="H218" s="228"/>
      <c r="I218" s="228"/>
      <c r="J218" s="229"/>
    </row>
    <row r="219" spans="1:10" ht="16.5">
      <c r="A219" s="253"/>
      <c r="B219" s="253"/>
      <c r="C219" s="253"/>
      <c r="D219" s="253"/>
      <c r="E219" s="253"/>
      <c r="F219" s="253"/>
      <c r="G219" s="253"/>
      <c r="H219" s="228"/>
      <c r="I219" s="228"/>
      <c r="J219" s="229"/>
    </row>
    <row r="220" spans="1:10" ht="16.5">
      <c r="A220" s="253"/>
      <c r="B220" s="253"/>
      <c r="C220" s="253"/>
      <c r="D220" s="253"/>
      <c r="E220" s="253"/>
      <c r="F220" s="253"/>
      <c r="G220" s="253"/>
      <c r="H220" s="228"/>
      <c r="I220" s="228"/>
      <c r="J220" s="229"/>
    </row>
    <row r="221" spans="1:10" ht="16.5">
      <c r="A221" s="253"/>
      <c r="B221" s="253"/>
      <c r="C221" s="253"/>
      <c r="D221" s="253"/>
      <c r="E221" s="253"/>
      <c r="F221" s="253"/>
      <c r="G221" s="253"/>
      <c r="H221" s="228"/>
      <c r="I221" s="228"/>
      <c r="J221" s="229"/>
    </row>
    <row r="222" spans="1:10" ht="16.5">
      <c r="A222" s="253"/>
      <c r="B222" s="253"/>
      <c r="C222" s="253"/>
      <c r="D222" s="253"/>
      <c r="E222" s="253"/>
      <c r="F222" s="253"/>
      <c r="G222" s="253"/>
      <c r="H222" s="228"/>
      <c r="I222" s="228"/>
      <c r="J222" s="229"/>
    </row>
    <row r="223" spans="1:10" ht="16.5">
      <c r="A223" s="253"/>
      <c r="B223" s="253"/>
      <c r="C223" s="253"/>
      <c r="D223" s="253"/>
      <c r="E223" s="253"/>
      <c r="F223" s="253"/>
      <c r="G223" s="253"/>
      <c r="H223" s="228"/>
      <c r="I223" s="228"/>
      <c r="J223" s="229"/>
    </row>
    <row r="224" spans="1:10" ht="16.5">
      <c r="A224" s="253"/>
      <c r="B224" s="253"/>
      <c r="C224" s="253"/>
      <c r="D224" s="253"/>
      <c r="E224" s="253"/>
      <c r="F224" s="253"/>
      <c r="G224" s="253"/>
      <c r="H224" s="228"/>
      <c r="I224" s="228"/>
      <c r="J224" s="229"/>
    </row>
    <row r="225" spans="1:10" ht="16.5">
      <c r="A225" s="253"/>
      <c r="B225" s="253"/>
      <c r="C225" s="253"/>
      <c r="D225" s="253"/>
      <c r="E225" s="253"/>
      <c r="F225" s="253"/>
      <c r="G225" s="253"/>
      <c r="H225" s="228"/>
      <c r="I225" s="228"/>
      <c r="J225" s="229"/>
    </row>
    <row r="226" spans="1:10" ht="16.5">
      <c r="A226" s="253"/>
      <c r="B226" s="253"/>
      <c r="C226" s="253"/>
      <c r="D226" s="253"/>
      <c r="E226" s="253"/>
      <c r="F226" s="253"/>
      <c r="G226" s="253"/>
      <c r="H226" s="228"/>
      <c r="I226" s="228"/>
      <c r="J226" s="229"/>
    </row>
    <row r="227" spans="1:10" ht="16.5">
      <c r="A227" s="253"/>
      <c r="B227" s="253"/>
      <c r="C227" s="253"/>
      <c r="D227" s="253"/>
      <c r="E227" s="253"/>
      <c r="F227" s="253"/>
      <c r="G227" s="253"/>
      <c r="H227" s="228"/>
      <c r="I227" s="228"/>
      <c r="J227" s="229"/>
    </row>
    <row r="228" spans="1:10" ht="16.5">
      <c r="A228" s="253"/>
      <c r="B228" s="253"/>
      <c r="C228" s="253"/>
      <c r="D228" s="253"/>
      <c r="E228" s="253"/>
      <c r="F228" s="253"/>
      <c r="G228" s="253"/>
      <c r="H228" s="228"/>
      <c r="I228" s="228"/>
      <c r="J228" s="229"/>
    </row>
    <row r="229" spans="1:10" ht="16.5">
      <c r="A229" s="253"/>
      <c r="B229" s="253"/>
      <c r="C229" s="253"/>
      <c r="D229" s="253"/>
      <c r="E229" s="253"/>
      <c r="F229" s="253"/>
      <c r="G229" s="253"/>
      <c r="H229" s="228"/>
      <c r="I229" s="228"/>
      <c r="J229" s="229"/>
    </row>
    <row r="230" spans="1:10" ht="16.5">
      <c r="A230" s="253"/>
      <c r="B230" s="253"/>
      <c r="C230" s="253"/>
      <c r="D230" s="253"/>
      <c r="E230" s="253"/>
      <c r="F230" s="253"/>
      <c r="G230" s="253"/>
      <c r="H230" s="228"/>
      <c r="I230" s="228"/>
      <c r="J230" s="229"/>
    </row>
    <row r="231" spans="1:10" ht="16.5">
      <c r="A231" s="253"/>
      <c r="B231" s="253"/>
      <c r="C231" s="253"/>
      <c r="D231" s="253"/>
      <c r="E231" s="253"/>
      <c r="F231" s="253"/>
      <c r="G231" s="253"/>
      <c r="H231" s="228"/>
      <c r="I231" s="228"/>
      <c r="J231" s="229"/>
    </row>
    <row r="232" spans="1:10" ht="16.5">
      <c r="A232" s="253"/>
      <c r="B232" s="253"/>
      <c r="C232" s="253"/>
      <c r="D232" s="253"/>
      <c r="E232" s="253"/>
      <c r="F232" s="253"/>
      <c r="G232" s="253"/>
      <c r="H232" s="228"/>
      <c r="I232" s="228"/>
      <c r="J232" s="229"/>
    </row>
    <row r="233" spans="1:10" ht="16.5">
      <c r="A233" s="253"/>
      <c r="B233" s="253"/>
      <c r="C233" s="253"/>
      <c r="D233" s="253"/>
      <c r="E233" s="253"/>
      <c r="F233" s="253"/>
      <c r="G233" s="253"/>
      <c r="H233" s="228"/>
      <c r="I233" s="228"/>
      <c r="J233" s="229"/>
    </row>
    <row r="234" spans="1:10" ht="16.5">
      <c r="A234" s="253"/>
      <c r="B234" s="253"/>
      <c r="C234" s="253"/>
      <c r="D234" s="253"/>
      <c r="E234" s="253"/>
      <c r="F234" s="253"/>
      <c r="G234" s="253"/>
      <c r="H234" s="228"/>
      <c r="I234" s="228"/>
      <c r="J234" s="229"/>
    </row>
    <row r="235" spans="1:10" ht="16.5">
      <c r="A235" s="253"/>
      <c r="B235" s="253"/>
      <c r="C235" s="253"/>
      <c r="D235" s="253"/>
      <c r="E235" s="253"/>
      <c r="F235" s="253"/>
      <c r="G235" s="253"/>
      <c r="H235" s="228"/>
      <c r="I235" s="228"/>
      <c r="J235" s="229"/>
    </row>
    <row r="236" spans="1:10" ht="16.5">
      <c r="A236" s="253"/>
      <c r="B236" s="253"/>
      <c r="C236" s="253"/>
      <c r="D236" s="253"/>
      <c r="E236" s="253"/>
      <c r="F236" s="253"/>
      <c r="G236" s="253"/>
      <c r="H236" s="228"/>
      <c r="I236" s="228"/>
      <c r="J236" s="229"/>
    </row>
    <row r="237" spans="1:10" ht="16.5">
      <c r="A237" s="253"/>
      <c r="B237" s="253"/>
      <c r="C237" s="253"/>
      <c r="D237" s="253"/>
      <c r="E237" s="253"/>
      <c r="F237" s="253"/>
      <c r="G237" s="253"/>
      <c r="H237" s="228"/>
      <c r="I237" s="228"/>
      <c r="J237" s="229"/>
    </row>
    <row r="238" spans="1:10" ht="16.5">
      <c r="A238" s="253"/>
      <c r="B238" s="253"/>
      <c r="C238" s="253"/>
      <c r="D238" s="253"/>
      <c r="E238" s="253"/>
      <c r="F238" s="253"/>
      <c r="G238" s="253"/>
      <c r="H238" s="228"/>
      <c r="I238" s="228"/>
      <c r="J238" s="229"/>
    </row>
    <row r="239" spans="1:10" ht="16.5">
      <c r="A239" s="253"/>
      <c r="B239" s="253"/>
      <c r="C239" s="253"/>
      <c r="D239" s="253"/>
      <c r="E239" s="253"/>
      <c r="F239" s="253"/>
      <c r="G239" s="253"/>
      <c r="H239" s="228"/>
      <c r="I239" s="228"/>
      <c r="J239" s="229"/>
    </row>
    <row r="240" spans="1:10" ht="16.5">
      <c r="A240" s="253"/>
      <c r="B240" s="253"/>
      <c r="C240" s="253"/>
      <c r="D240" s="253"/>
      <c r="E240" s="253"/>
      <c r="F240" s="253"/>
      <c r="G240" s="253"/>
      <c r="H240" s="228"/>
      <c r="I240" s="228"/>
      <c r="J240" s="229"/>
    </row>
    <row r="241" spans="1:10" ht="16.5">
      <c r="A241" s="253"/>
      <c r="B241" s="253"/>
      <c r="C241" s="253"/>
      <c r="D241" s="253"/>
      <c r="E241" s="253"/>
      <c r="F241" s="253"/>
      <c r="G241" s="253"/>
      <c r="H241" s="228"/>
      <c r="I241" s="228"/>
      <c r="J241" s="229"/>
    </row>
    <row r="242" spans="1:10" ht="16.5">
      <c r="A242" s="253"/>
      <c r="B242" s="253"/>
      <c r="C242" s="253"/>
      <c r="D242" s="253"/>
      <c r="E242" s="253"/>
      <c r="F242" s="253"/>
      <c r="G242" s="253"/>
      <c r="H242" s="228"/>
      <c r="I242" s="228"/>
      <c r="J242" s="229"/>
    </row>
    <row r="243" spans="1:10" ht="16.5">
      <c r="A243" s="253"/>
      <c r="B243" s="253"/>
      <c r="C243" s="253"/>
      <c r="D243" s="253"/>
      <c r="E243" s="253"/>
      <c r="F243" s="253"/>
      <c r="G243" s="253"/>
      <c r="H243" s="228"/>
      <c r="I243" s="228"/>
      <c r="J243" s="229"/>
    </row>
    <row r="244" spans="1:10" ht="16.5">
      <c r="A244" s="253"/>
      <c r="B244" s="253"/>
      <c r="C244" s="253"/>
      <c r="D244" s="253"/>
      <c r="E244" s="253"/>
      <c r="F244" s="253"/>
      <c r="G244" s="253"/>
      <c r="H244" s="228"/>
      <c r="I244" s="228"/>
      <c r="J244" s="229"/>
    </row>
    <row r="245" spans="1:10" ht="16.5">
      <c r="A245" s="253"/>
      <c r="B245" s="253"/>
      <c r="C245" s="253"/>
      <c r="D245" s="253"/>
      <c r="E245" s="253"/>
      <c r="F245" s="253"/>
      <c r="G245" s="253"/>
      <c r="H245" s="228"/>
      <c r="I245" s="228"/>
      <c r="J245" s="229"/>
    </row>
    <row r="246" spans="1:10" ht="16.5">
      <c r="A246" s="253"/>
      <c r="B246" s="253"/>
      <c r="C246" s="253"/>
      <c r="D246" s="253"/>
      <c r="E246" s="253"/>
      <c r="F246" s="253"/>
      <c r="G246" s="253"/>
      <c r="H246" s="228"/>
      <c r="I246" s="228"/>
      <c r="J246" s="229"/>
    </row>
    <row r="247" spans="1:10" ht="16.5">
      <c r="A247" s="253"/>
      <c r="B247" s="253"/>
      <c r="C247" s="253"/>
      <c r="D247" s="253"/>
      <c r="E247" s="253"/>
      <c r="F247" s="253"/>
      <c r="G247" s="253"/>
      <c r="H247" s="228"/>
      <c r="I247" s="228"/>
      <c r="J247" s="229"/>
    </row>
    <row r="248" spans="1:10" ht="16.5">
      <c r="A248" s="253"/>
      <c r="B248" s="253"/>
      <c r="C248" s="253"/>
      <c r="D248" s="253"/>
      <c r="E248" s="253"/>
      <c r="F248" s="253"/>
      <c r="G248" s="253"/>
      <c r="H248" s="228"/>
      <c r="I248" s="228"/>
      <c r="J248" s="229"/>
    </row>
    <row r="249" spans="1:10" ht="16.5">
      <c r="A249" s="253"/>
      <c r="B249" s="253"/>
      <c r="C249" s="253"/>
      <c r="D249" s="253"/>
      <c r="E249" s="253"/>
      <c r="F249" s="253"/>
      <c r="G249" s="253"/>
      <c r="H249" s="228"/>
      <c r="I249" s="228"/>
      <c r="J249" s="229"/>
    </row>
    <row r="250" spans="1:10" ht="16.5">
      <c r="A250" s="253"/>
      <c r="B250" s="253"/>
      <c r="C250" s="253"/>
      <c r="D250" s="253"/>
      <c r="E250" s="253"/>
      <c r="F250" s="253"/>
      <c r="G250" s="253"/>
      <c r="H250" s="228"/>
      <c r="I250" s="228"/>
      <c r="J250" s="229"/>
    </row>
    <row r="251" spans="1:10" ht="16.5">
      <c r="A251" s="253"/>
      <c r="B251" s="253"/>
      <c r="C251" s="253"/>
      <c r="D251" s="253"/>
      <c r="E251" s="253"/>
      <c r="F251" s="253"/>
      <c r="G251" s="253"/>
      <c r="H251" s="228"/>
      <c r="I251" s="228"/>
      <c r="J251" s="229"/>
    </row>
    <row r="252" spans="1:10" ht="16.5">
      <c r="A252" s="253"/>
      <c r="B252" s="253"/>
      <c r="C252" s="253"/>
      <c r="D252" s="253"/>
      <c r="E252" s="253"/>
      <c r="F252" s="253"/>
      <c r="G252" s="253"/>
      <c r="H252" s="228"/>
      <c r="I252" s="228"/>
      <c r="J252" s="229"/>
    </row>
    <row r="253" spans="1:10" ht="16.5">
      <c r="A253" s="253"/>
      <c r="B253" s="253"/>
      <c r="C253" s="253"/>
      <c r="D253" s="253"/>
      <c r="E253" s="253"/>
      <c r="F253" s="253"/>
      <c r="G253" s="253"/>
      <c r="H253" s="228"/>
      <c r="I253" s="228"/>
      <c r="J253" s="229"/>
    </row>
    <row r="254" spans="1:10" ht="16.5">
      <c r="A254" s="253"/>
      <c r="B254" s="253"/>
      <c r="C254" s="253"/>
      <c r="D254" s="253"/>
      <c r="E254" s="253"/>
      <c r="F254" s="253"/>
      <c r="G254" s="253"/>
      <c r="H254" s="228"/>
      <c r="I254" s="228"/>
      <c r="J254" s="229"/>
    </row>
    <row r="255" spans="1:10" ht="16.5">
      <c r="A255" s="253"/>
      <c r="B255" s="253"/>
      <c r="C255" s="253"/>
      <c r="D255" s="253"/>
      <c r="E255" s="253"/>
      <c r="F255" s="253"/>
      <c r="G255" s="253"/>
      <c r="H255" s="228"/>
      <c r="I255" s="228"/>
      <c r="J255" s="229"/>
    </row>
    <row r="256" spans="1:10" ht="16.5">
      <c r="A256" s="253"/>
      <c r="B256" s="253"/>
      <c r="C256" s="253"/>
      <c r="D256" s="253"/>
      <c r="E256" s="253"/>
      <c r="F256" s="253"/>
      <c r="G256" s="253"/>
      <c r="H256" s="228"/>
      <c r="I256" s="228"/>
      <c r="J256" s="229"/>
    </row>
    <row r="257" spans="1:10" ht="16.5">
      <c r="A257" s="253"/>
      <c r="B257" s="253"/>
      <c r="C257" s="253"/>
      <c r="D257" s="253"/>
      <c r="E257" s="253"/>
      <c r="F257" s="253"/>
      <c r="G257" s="253"/>
      <c r="H257" s="228"/>
      <c r="I257" s="228"/>
      <c r="J257" s="229"/>
    </row>
    <row r="258" spans="1:10" ht="16.5">
      <c r="A258" s="253"/>
      <c r="B258" s="253"/>
      <c r="C258" s="253"/>
      <c r="D258" s="253"/>
      <c r="E258" s="253"/>
      <c r="F258" s="253"/>
      <c r="G258" s="253"/>
      <c r="H258" s="228"/>
      <c r="I258" s="228"/>
      <c r="J258" s="229"/>
    </row>
    <row r="259" spans="1:10" ht="16.5">
      <c r="A259" s="253"/>
      <c r="B259" s="253"/>
      <c r="C259" s="253"/>
      <c r="D259" s="253"/>
      <c r="E259" s="253"/>
      <c r="F259" s="253"/>
      <c r="G259" s="253"/>
      <c r="H259" s="228"/>
      <c r="I259" s="228"/>
      <c r="J259" s="229"/>
    </row>
    <row r="260" spans="1:10" ht="16.5">
      <c r="A260" s="253"/>
      <c r="B260" s="253"/>
      <c r="C260" s="253"/>
      <c r="D260" s="253"/>
      <c r="E260" s="253"/>
      <c r="F260" s="253"/>
      <c r="G260" s="253"/>
      <c r="H260" s="228"/>
      <c r="I260" s="228"/>
      <c r="J260" s="229"/>
    </row>
    <row r="261" spans="1:10" ht="16.5">
      <c r="A261" s="253"/>
      <c r="B261" s="253"/>
      <c r="C261" s="253"/>
      <c r="D261" s="253"/>
      <c r="E261" s="253"/>
      <c r="F261" s="253"/>
      <c r="G261" s="253"/>
      <c r="H261" s="228"/>
      <c r="I261" s="228"/>
      <c r="J261" s="229"/>
    </row>
    <row r="262" spans="1:10" ht="16.5">
      <c r="A262" s="253"/>
      <c r="B262" s="253"/>
      <c r="C262" s="253"/>
      <c r="D262" s="253"/>
      <c r="E262" s="253"/>
      <c r="F262" s="253"/>
      <c r="G262" s="253"/>
      <c r="H262" s="228"/>
      <c r="I262" s="228"/>
      <c r="J262" s="229"/>
    </row>
    <row r="263" spans="1:10" ht="16.5">
      <c r="A263" s="253"/>
      <c r="B263" s="253"/>
      <c r="C263" s="253"/>
      <c r="D263" s="253"/>
      <c r="E263" s="253"/>
      <c r="F263" s="253"/>
      <c r="G263" s="253"/>
      <c r="H263" s="228"/>
      <c r="I263" s="228"/>
      <c r="J263" s="229"/>
    </row>
    <row r="264" spans="1:10" ht="16.5">
      <c r="A264" s="253"/>
      <c r="B264" s="253"/>
      <c r="C264" s="253"/>
      <c r="D264" s="253"/>
      <c r="E264" s="253"/>
      <c r="F264" s="253"/>
      <c r="G264" s="253"/>
      <c r="H264" s="228"/>
      <c r="I264" s="228"/>
      <c r="J264" s="229"/>
    </row>
    <row r="265" spans="1:10" ht="16.5">
      <c r="A265" s="253"/>
      <c r="B265" s="253"/>
      <c r="C265" s="253"/>
      <c r="D265" s="253"/>
      <c r="E265" s="253"/>
      <c r="F265" s="253"/>
      <c r="G265" s="253"/>
      <c r="H265" s="228"/>
      <c r="I265" s="228"/>
      <c r="J265" s="229"/>
    </row>
    <row r="266" spans="1:10" ht="16.5">
      <c r="A266" s="253"/>
      <c r="B266" s="253"/>
      <c r="C266" s="253"/>
      <c r="D266" s="253"/>
      <c r="E266" s="253"/>
      <c r="F266" s="253"/>
      <c r="G266" s="253"/>
      <c r="H266" s="228"/>
      <c r="I266" s="228"/>
      <c r="J266" s="229"/>
    </row>
    <row r="267" spans="1:10" ht="16.5">
      <c r="A267" s="253"/>
      <c r="B267" s="253"/>
      <c r="C267" s="253"/>
      <c r="D267" s="253"/>
      <c r="E267" s="253"/>
      <c r="F267" s="253"/>
      <c r="G267" s="253"/>
      <c r="H267" s="228"/>
      <c r="I267" s="228"/>
      <c r="J267" s="229"/>
    </row>
    <row r="268" spans="1:10" ht="16.5">
      <c r="A268" s="253"/>
      <c r="B268" s="253"/>
      <c r="C268" s="253"/>
      <c r="D268" s="253"/>
      <c r="E268" s="253"/>
      <c r="F268" s="253"/>
      <c r="G268" s="253"/>
      <c r="H268" s="228"/>
      <c r="I268" s="228"/>
      <c r="J268" s="229"/>
    </row>
    <row r="269" spans="1:10" ht="16.5">
      <c r="A269" s="253"/>
      <c r="B269" s="253"/>
      <c r="C269" s="253"/>
      <c r="D269" s="253"/>
      <c r="E269" s="253"/>
      <c r="F269" s="253"/>
      <c r="G269" s="253"/>
      <c r="H269" s="228"/>
      <c r="I269" s="228"/>
      <c r="J269" s="229"/>
    </row>
    <row r="270" spans="1:10" ht="16.5">
      <c r="A270" s="253"/>
      <c r="B270" s="253"/>
      <c r="C270" s="253"/>
      <c r="D270" s="253"/>
      <c r="E270" s="253"/>
      <c r="F270" s="253"/>
      <c r="G270" s="253"/>
      <c r="H270" s="228"/>
      <c r="I270" s="228"/>
      <c r="J270" s="229"/>
    </row>
    <row r="271" spans="1:10" ht="16.5">
      <c r="A271" s="253"/>
      <c r="B271" s="253"/>
      <c r="C271" s="253"/>
      <c r="D271" s="253"/>
      <c r="E271" s="253"/>
      <c r="F271" s="253"/>
      <c r="G271" s="253"/>
      <c r="H271" s="228"/>
      <c r="I271" s="228"/>
      <c r="J271" s="229"/>
    </row>
    <row r="272" spans="1:10" ht="16.5">
      <c r="A272" s="253"/>
      <c r="B272" s="253"/>
      <c r="C272" s="253"/>
      <c r="D272" s="253"/>
      <c r="E272" s="253"/>
      <c r="F272" s="253"/>
      <c r="G272" s="253"/>
      <c r="H272" s="228"/>
      <c r="I272" s="228"/>
      <c r="J272" s="229"/>
    </row>
    <row r="273" spans="1:10" ht="16.5">
      <c r="A273" s="253"/>
      <c r="B273" s="253"/>
      <c r="C273" s="253"/>
      <c r="D273" s="253"/>
      <c r="E273" s="253"/>
      <c r="F273" s="253"/>
      <c r="G273" s="253"/>
      <c r="H273" s="228"/>
      <c r="I273" s="228"/>
      <c r="J273" s="229"/>
    </row>
    <row r="274" spans="1:10" ht="16.5">
      <c r="A274" s="253"/>
      <c r="B274" s="253"/>
      <c r="C274" s="253"/>
      <c r="D274" s="253"/>
      <c r="E274" s="253"/>
      <c r="F274" s="253"/>
      <c r="G274" s="253"/>
      <c r="H274" s="228"/>
      <c r="I274" s="228"/>
      <c r="J274" s="229"/>
    </row>
    <row r="275" spans="1:10" ht="16.5">
      <c r="A275" s="253"/>
      <c r="B275" s="253"/>
      <c r="C275" s="253"/>
      <c r="D275" s="253"/>
      <c r="E275" s="253"/>
      <c r="F275" s="253"/>
      <c r="G275" s="253"/>
      <c r="H275" s="228"/>
      <c r="I275" s="228"/>
      <c r="J275" s="229"/>
    </row>
    <row r="276" spans="1:10" ht="16.5">
      <c r="A276" s="253"/>
      <c r="B276" s="253"/>
      <c r="C276" s="253"/>
      <c r="D276" s="253"/>
      <c r="E276" s="253"/>
      <c r="F276" s="253"/>
      <c r="G276" s="253"/>
      <c r="H276" s="228"/>
      <c r="I276" s="228"/>
      <c r="J276" s="229"/>
    </row>
    <row r="277" spans="1:10" ht="16.5">
      <c r="A277" s="253"/>
      <c r="B277" s="253"/>
      <c r="C277" s="253"/>
      <c r="D277" s="253"/>
      <c r="E277" s="253"/>
      <c r="F277" s="253"/>
      <c r="G277" s="253"/>
      <c r="H277" s="228"/>
      <c r="I277" s="228"/>
      <c r="J277" s="229"/>
    </row>
    <row r="278" spans="1:10" ht="16.5">
      <c r="A278" s="253"/>
      <c r="B278" s="253"/>
      <c r="C278" s="253"/>
      <c r="D278" s="253"/>
      <c r="E278" s="253"/>
      <c r="F278" s="253"/>
      <c r="G278" s="253"/>
      <c r="H278" s="228"/>
      <c r="I278" s="228"/>
      <c r="J278" s="229"/>
    </row>
    <row r="279" spans="1:10" ht="16.5">
      <c r="A279" s="253"/>
      <c r="B279" s="253"/>
      <c r="C279" s="253"/>
      <c r="D279" s="253"/>
      <c r="E279" s="253"/>
      <c r="F279" s="253"/>
      <c r="G279" s="253"/>
      <c r="H279" s="228"/>
      <c r="I279" s="228"/>
      <c r="J279" s="229"/>
    </row>
    <row r="280" spans="1:10" ht="16.5">
      <c r="A280" s="253"/>
      <c r="B280" s="253"/>
      <c r="C280" s="253"/>
      <c r="D280" s="253"/>
      <c r="E280" s="253"/>
      <c r="F280" s="253"/>
      <c r="G280" s="253"/>
      <c r="H280" s="228"/>
      <c r="I280" s="228"/>
      <c r="J280" s="229"/>
    </row>
    <row r="281" spans="1:10" ht="16.5">
      <c r="A281" s="253"/>
      <c r="B281" s="253"/>
      <c r="C281" s="253"/>
      <c r="D281" s="253"/>
      <c r="E281" s="253"/>
      <c r="F281" s="253"/>
      <c r="G281" s="253"/>
      <c r="H281" s="228"/>
      <c r="I281" s="228"/>
      <c r="J281" s="229"/>
    </row>
    <row r="282" spans="1:10" ht="16.5">
      <c r="A282" s="253"/>
      <c r="B282" s="253"/>
      <c r="C282" s="253"/>
      <c r="D282" s="253"/>
      <c r="E282" s="253"/>
      <c r="F282" s="253"/>
      <c r="G282" s="253"/>
      <c r="H282" s="228"/>
      <c r="I282" s="228"/>
      <c r="J282" s="229"/>
    </row>
    <row r="283" spans="1:10" ht="16.5">
      <c r="A283" s="253"/>
      <c r="B283" s="253"/>
      <c r="C283" s="253"/>
      <c r="D283" s="253"/>
      <c r="E283" s="253"/>
      <c r="F283" s="253"/>
      <c r="G283" s="253"/>
      <c r="H283" s="228"/>
      <c r="I283" s="228"/>
      <c r="J283" s="229"/>
    </row>
    <row r="284" spans="1:10" ht="16.5">
      <c r="A284" s="253"/>
      <c r="B284" s="253"/>
      <c r="C284" s="253"/>
      <c r="D284" s="253"/>
      <c r="E284" s="253"/>
      <c r="F284" s="253"/>
      <c r="G284" s="253"/>
      <c r="H284" s="228"/>
      <c r="I284" s="228"/>
      <c r="J284" s="229"/>
    </row>
    <row r="285" spans="1:10" ht="16.5">
      <c r="A285" s="238"/>
      <c r="B285" s="238"/>
      <c r="C285" s="238"/>
      <c r="D285" s="238"/>
      <c r="E285" s="238"/>
      <c r="F285" s="238"/>
      <c r="G285" s="238"/>
      <c r="H285" s="254"/>
      <c r="I285" s="254"/>
      <c r="J285" s="255"/>
    </row>
    <row r="286" spans="1:10" ht="16.5">
      <c r="A286" s="238"/>
      <c r="B286" s="238"/>
      <c r="C286" s="238"/>
      <c r="D286" s="238"/>
      <c r="E286" s="238"/>
      <c r="F286" s="238"/>
      <c r="G286" s="238"/>
      <c r="H286" s="254"/>
      <c r="I286" s="254"/>
      <c r="J286" s="255"/>
    </row>
    <row r="287" spans="1:10" ht="16.5">
      <c r="A287" s="238"/>
      <c r="B287" s="238"/>
      <c r="C287" s="238"/>
      <c r="D287" s="238"/>
      <c r="E287" s="238"/>
      <c r="F287" s="238"/>
      <c r="G287" s="238"/>
      <c r="H287" s="254"/>
      <c r="I287" s="254"/>
      <c r="J287" s="255"/>
    </row>
    <row r="288" spans="1:10" ht="16.5">
      <c r="A288" s="238"/>
      <c r="B288" s="238"/>
      <c r="C288" s="238"/>
      <c r="D288" s="238"/>
      <c r="E288" s="238"/>
      <c r="F288" s="238"/>
      <c r="G288" s="238"/>
      <c r="H288" s="254"/>
      <c r="I288" s="254"/>
      <c r="J288" s="255"/>
    </row>
    <row r="289" spans="1:10" ht="16.5">
      <c r="A289" s="238"/>
      <c r="B289" s="238"/>
      <c r="C289" s="238"/>
      <c r="D289" s="238"/>
      <c r="E289" s="238"/>
      <c r="F289" s="238"/>
      <c r="G289" s="238"/>
      <c r="H289" s="254"/>
      <c r="I289" s="254"/>
      <c r="J289" s="255"/>
    </row>
    <row r="290" spans="1:10" ht="16.5">
      <c r="A290" s="238"/>
      <c r="B290" s="238"/>
      <c r="C290" s="238"/>
      <c r="D290" s="238"/>
      <c r="E290" s="238"/>
      <c r="F290" s="238"/>
      <c r="G290" s="238"/>
      <c r="H290" s="254"/>
      <c r="I290" s="254"/>
      <c r="J290" s="255"/>
    </row>
    <row r="291" spans="1:10" ht="16.5">
      <c r="A291" s="238"/>
      <c r="B291" s="238"/>
      <c r="C291" s="238"/>
      <c r="D291" s="238"/>
      <c r="E291" s="238"/>
      <c r="F291" s="238"/>
      <c r="G291" s="238"/>
      <c r="H291" s="254"/>
      <c r="I291" s="254"/>
      <c r="J291" s="255"/>
    </row>
    <row r="292" spans="1:10" ht="16.5">
      <c r="A292" s="238"/>
      <c r="B292" s="238"/>
      <c r="C292" s="238"/>
      <c r="D292" s="238"/>
      <c r="E292" s="238"/>
      <c r="F292" s="238"/>
      <c r="G292" s="238"/>
      <c r="H292" s="256"/>
      <c r="I292" s="256"/>
      <c r="J292" s="255"/>
    </row>
    <row r="293" spans="1:10" ht="16.5">
      <c r="A293" s="238"/>
      <c r="B293" s="238"/>
      <c r="C293" s="238"/>
      <c r="D293" s="238"/>
      <c r="E293" s="238"/>
      <c r="F293" s="238"/>
      <c r="G293" s="238"/>
      <c r="H293" s="256"/>
      <c r="I293" s="256"/>
      <c r="J293" s="255"/>
    </row>
    <row r="294" spans="1:10" ht="16.5">
      <c r="A294" s="238"/>
      <c r="B294" s="238"/>
      <c r="C294" s="238"/>
      <c r="D294" s="238"/>
      <c r="E294" s="238"/>
      <c r="F294" s="238"/>
      <c r="G294" s="238"/>
      <c r="H294" s="256"/>
      <c r="I294" s="256"/>
      <c r="J294" s="255"/>
    </row>
    <row r="295" spans="1:10" ht="16.5">
      <c r="A295" s="238"/>
      <c r="B295" s="238"/>
      <c r="C295" s="238"/>
      <c r="D295" s="238"/>
      <c r="E295" s="238"/>
      <c r="F295" s="238"/>
      <c r="G295" s="238"/>
      <c r="H295" s="256"/>
      <c r="I295" s="256"/>
      <c r="J295" s="255"/>
    </row>
    <row r="296" spans="1:10" ht="16.5">
      <c r="A296" s="238"/>
      <c r="B296" s="238"/>
      <c r="C296" s="238"/>
      <c r="D296" s="238"/>
      <c r="E296" s="238"/>
      <c r="F296" s="238"/>
      <c r="G296" s="238"/>
      <c r="H296" s="256"/>
      <c r="I296" s="256"/>
      <c r="J296" s="255"/>
    </row>
    <row r="297" spans="1:10" ht="16.5">
      <c r="A297" s="238"/>
      <c r="B297" s="238"/>
      <c r="C297" s="238"/>
      <c r="D297" s="238"/>
      <c r="E297" s="238"/>
      <c r="F297" s="238"/>
      <c r="G297" s="238"/>
      <c r="H297" s="256"/>
      <c r="I297" s="256"/>
      <c r="J297" s="255"/>
    </row>
    <row r="298" spans="1:10" ht="16.5">
      <c r="A298" s="238"/>
      <c r="B298" s="238"/>
      <c r="C298" s="238"/>
      <c r="D298" s="238"/>
      <c r="E298" s="238"/>
      <c r="F298" s="238"/>
      <c r="G298" s="238"/>
      <c r="H298" s="256"/>
      <c r="I298" s="256"/>
      <c r="J298" s="255"/>
    </row>
    <row r="299" spans="1:10" ht="16.5">
      <c r="A299" s="238"/>
      <c r="B299" s="238"/>
      <c r="C299" s="238"/>
      <c r="D299" s="238"/>
      <c r="E299" s="238"/>
      <c r="F299" s="238"/>
      <c r="G299" s="238"/>
      <c r="H299" s="256"/>
      <c r="I299" s="256"/>
      <c r="J299" s="255"/>
    </row>
    <row r="300" spans="1:10" ht="16.5">
      <c r="A300" s="238"/>
      <c r="B300" s="238"/>
      <c r="C300" s="238"/>
      <c r="D300" s="238"/>
      <c r="E300" s="238"/>
      <c r="F300" s="238"/>
      <c r="G300" s="238"/>
      <c r="H300" s="256"/>
      <c r="I300" s="256"/>
      <c r="J300" s="255"/>
    </row>
    <row r="301" spans="9:10" ht="18.75">
      <c r="I301" s="212"/>
      <c r="J301" s="8"/>
    </row>
    <row r="302" spans="9:10" ht="18.75">
      <c r="I302" s="212"/>
      <c r="J302" s="8"/>
    </row>
    <row r="303" spans="9:10" ht="18.75">
      <c r="I303" s="212"/>
      <c r="J303" s="8"/>
    </row>
    <row r="304" spans="9:10" ht="18.75">
      <c r="I304" s="212"/>
      <c r="J304" s="8"/>
    </row>
  </sheetData>
  <sheetProtection password="EEDF" sheet="1"/>
  <mergeCells count="12">
    <mergeCell ref="G1:J1"/>
    <mergeCell ref="G2:J2"/>
    <mergeCell ref="G3:J3"/>
    <mergeCell ref="G4:J4"/>
    <mergeCell ref="G6:J6"/>
    <mergeCell ref="G7:J7"/>
    <mergeCell ref="G8:J8"/>
    <mergeCell ref="G9:J9"/>
    <mergeCell ref="A14:F14"/>
    <mergeCell ref="A15:F15"/>
    <mergeCell ref="A11:H11"/>
    <mergeCell ref="A12:H12"/>
  </mergeCells>
  <printOptions/>
  <pageMargins left="0.984251968503937" right="0.2362204724409449" top="0.35433070866141736" bottom="0.1968503937007874" header="0.31496062992125984" footer="0.2362204724409449"/>
  <pageSetup fitToHeight="55" fitToWidth="1" horizontalDpi="600" verticalDpi="600" orientation="portrait" paperSize="9" scale="70" r:id="rId1"/>
  <rowBreaks count="3" manualBreakCount="3">
    <brk id="44" max="9" man="1"/>
    <brk id="90" max="9" man="1"/>
    <brk id="126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P20" sqref="P20"/>
    </sheetView>
  </sheetViews>
  <sheetFormatPr defaultColWidth="9.00390625" defaultRowHeight="12.75"/>
  <cols>
    <col min="1" max="1" width="25.625" style="1" customWidth="1"/>
    <col min="2" max="2" width="12.625" style="1" hidden="1" customWidth="1"/>
    <col min="3" max="3" width="12.25390625" style="1" hidden="1" customWidth="1"/>
    <col min="4" max="4" width="15.625" style="0" customWidth="1"/>
    <col min="5" max="5" width="19.25390625" style="0" customWidth="1"/>
    <col min="6" max="6" width="26.25390625" style="0" customWidth="1"/>
  </cols>
  <sheetData>
    <row r="1" spans="1:6" ht="18.75">
      <c r="A1" s="378" t="s">
        <v>1017</v>
      </c>
      <c r="B1" s="378"/>
      <c r="C1" s="378"/>
      <c r="D1" s="378"/>
      <c r="E1" s="387"/>
      <c r="F1" s="387"/>
    </row>
    <row r="2" spans="1:6" ht="18.75">
      <c r="A2" s="378" t="s">
        <v>811</v>
      </c>
      <c r="B2" s="378"/>
      <c r="C2" s="378"/>
      <c r="D2" s="378"/>
      <c r="E2" s="387"/>
      <c r="F2" s="387"/>
    </row>
    <row r="3" spans="1:6" ht="18.75">
      <c r="A3" s="378" t="s">
        <v>189</v>
      </c>
      <c r="B3" s="378"/>
      <c r="C3" s="378"/>
      <c r="D3" s="378"/>
      <c r="E3" s="387"/>
      <c r="F3" s="387"/>
    </row>
    <row r="4" spans="1:6" ht="18.75">
      <c r="A4" s="378" t="s">
        <v>1028</v>
      </c>
      <c r="B4" s="378"/>
      <c r="C4" s="378"/>
      <c r="D4" s="378"/>
      <c r="E4" s="387"/>
      <c r="F4" s="387"/>
    </row>
    <row r="5" spans="1:6" ht="18.75">
      <c r="A5" s="63"/>
      <c r="B5" s="63"/>
      <c r="C5" s="63"/>
      <c r="D5" s="125"/>
      <c r="E5" s="125"/>
      <c r="F5" s="125"/>
    </row>
    <row r="6" spans="1:6" ht="18.75">
      <c r="A6" s="378" t="s">
        <v>810</v>
      </c>
      <c r="B6" s="378"/>
      <c r="C6" s="378"/>
      <c r="D6" s="378"/>
      <c r="E6" s="387"/>
      <c r="F6" s="387"/>
    </row>
    <row r="7" spans="1:6" ht="18.75">
      <c r="A7" s="378" t="s">
        <v>811</v>
      </c>
      <c r="B7" s="378"/>
      <c r="C7" s="378"/>
      <c r="D7" s="378"/>
      <c r="E7" s="387"/>
      <c r="F7" s="387"/>
    </row>
    <row r="8" spans="1:6" ht="15.75" customHeight="1">
      <c r="A8" s="378" t="s">
        <v>189</v>
      </c>
      <c r="B8" s="378"/>
      <c r="C8" s="378"/>
      <c r="D8" s="378"/>
      <c r="E8" s="387"/>
      <c r="F8" s="387"/>
    </row>
    <row r="9" spans="1:6" ht="15.75" customHeight="1">
      <c r="A9" s="378" t="s">
        <v>275</v>
      </c>
      <c r="B9" s="378"/>
      <c r="C9" s="378"/>
      <c r="D9" s="378"/>
      <c r="E9" s="387"/>
      <c r="F9" s="387"/>
    </row>
    <row r="10" spans="1:6" ht="15.75" customHeight="1">
      <c r="A10" s="100"/>
      <c r="B10" s="100"/>
      <c r="C10" s="100"/>
      <c r="D10" s="100"/>
      <c r="E10" s="124"/>
      <c r="F10" s="124"/>
    </row>
    <row r="11" spans="1:6" ht="15.75" customHeight="1">
      <c r="A11" s="64"/>
      <c r="B11" s="64"/>
      <c r="C11" s="64"/>
      <c r="D11" s="378" t="s">
        <v>829</v>
      </c>
      <c r="E11" s="387"/>
      <c r="F11" s="387"/>
    </row>
    <row r="12" spans="1:6" ht="15.75" customHeight="1">
      <c r="A12" s="358"/>
      <c r="B12" s="358"/>
      <c r="C12" s="358"/>
      <c r="D12" s="358"/>
      <c r="E12" s="125"/>
      <c r="F12" s="125"/>
    </row>
    <row r="13" spans="1:6" ht="18.75">
      <c r="A13" s="64"/>
      <c r="B13" s="64"/>
      <c r="C13" s="64"/>
      <c r="D13" s="125"/>
      <c r="E13" s="125"/>
      <c r="F13" s="125"/>
    </row>
    <row r="14" spans="1:6" ht="18.75">
      <c r="A14" s="379" t="s">
        <v>830</v>
      </c>
      <c r="B14" s="379"/>
      <c r="C14" s="379"/>
      <c r="D14" s="387"/>
      <c r="E14" s="387"/>
      <c r="F14" s="387"/>
    </row>
    <row r="15" spans="1:6" ht="21.75" customHeight="1">
      <c r="A15" s="381" t="s">
        <v>831</v>
      </c>
      <c r="B15" s="381"/>
      <c r="C15" s="381"/>
      <c r="D15" s="387"/>
      <c r="E15" s="387"/>
      <c r="F15" s="387"/>
    </row>
    <row r="16" spans="1:6" ht="19.5" customHeight="1">
      <c r="A16" s="126"/>
      <c r="B16" s="127"/>
      <c r="C16" s="127"/>
      <c r="D16" s="125"/>
      <c r="E16" s="125"/>
      <c r="F16" s="125"/>
    </row>
    <row r="17" spans="1:6" ht="57.75" customHeight="1">
      <c r="A17" s="103" t="s">
        <v>815</v>
      </c>
      <c r="B17" s="103" t="s">
        <v>190</v>
      </c>
      <c r="C17" s="128" t="s">
        <v>832</v>
      </c>
      <c r="D17" s="103" t="s">
        <v>190</v>
      </c>
      <c r="E17" s="129" t="s">
        <v>833</v>
      </c>
      <c r="F17" s="129" t="s">
        <v>834</v>
      </c>
    </row>
    <row r="18" spans="1:6" ht="18.75">
      <c r="A18" s="130" t="s">
        <v>816</v>
      </c>
      <c r="B18" s="131">
        <f>SUM(B20:B20)</f>
        <v>0</v>
      </c>
      <c r="C18" s="132">
        <f>SUM(C20:C20)</f>
        <v>2500</v>
      </c>
      <c r="D18" s="133">
        <f>SUM(D20:D20)</f>
        <v>9044.26</v>
      </c>
      <c r="E18" s="133">
        <f>E20</f>
        <v>8563.6</v>
      </c>
      <c r="F18" s="343">
        <f>F20</f>
        <v>480.65999999999997</v>
      </c>
    </row>
    <row r="19" spans="1:6" ht="8.25" customHeight="1">
      <c r="A19" s="135"/>
      <c r="B19" s="101"/>
      <c r="C19" s="101"/>
      <c r="D19" s="136"/>
      <c r="E19" s="136"/>
      <c r="F19" s="344"/>
    </row>
    <row r="20" spans="1:6" ht="42.75" customHeight="1">
      <c r="A20" s="138" t="s">
        <v>819</v>
      </c>
      <c r="B20" s="139">
        <v>0</v>
      </c>
      <c r="C20" s="139">
        <v>2500</v>
      </c>
      <c r="D20" s="140">
        <f>E20+F20</f>
        <v>9044.26</v>
      </c>
      <c r="E20" s="140">
        <f>7668.88+894.72</f>
        <v>8563.6</v>
      </c>
      <c r="F20" s="345">
        <f>30+44.7+405.96</f>
        <v>480.65999999999997</v>
      </c>
    </row>
    <row r="21" spans="1:6" ht="15.75" customHeight="1">
      <c r="A21" s="142"/>
      <c r="B21" s="143"/>
      <c r="C21" s="143"/>
      <c r="D21" s="346"/>
      <c r="E21" s="346"/>
      <c r="F21" s="347"/>
    </row>
    <row r="22" spans="1:6" ht="18.75">
      <c r="A22" s="63"/>
      <c r="B22" s="63"/>
      <c r="C22" s="63"/>
      <c r="D22" s="125"/>
      <c r="E22" s="125"/>
      <c r="F22" s="125"/>
    </row>
  </sheetData>
  <sheetProtection password="EEDF" sheet="1"/>
  <mergeCells count="12">
    <mergeCell ref="A1:F1"/>
    <mergeCell ref="A2:F2"/>
    <mergeCell ref="A3:F3"/>
    <mergeCell ref="A4:F4"/>
    <mergeCell ref="A6:F6"/>
    <mergeCell ref="A7:F7"/>
    <mergeCell ref="A8:F8"/>
    <mergeCell ref="A9:F9"/>
    <mergeCell ref="D11:F11"/>
    <mergeCell ref="A12:D12"/>
    <mergeCell ref="A14:F14"/>
    <mergeCell ref="A15:F15"/>
  </mergeCells>
  <printOptions/>
  <pageMargins left="1.14173228346456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59"/>
  <sheetViews>
    <sheetView zoomScalePageLayoutView="0" workbookViewId="0" topLeftCell="A1">
      <selection activeCell="M15" sqref="M15"/>
    </sheetView>
  </sheetViews>
  <sheetFormatPr defaultColWidth="9.00390625" defaultRowHeight="12.75"/>
  <cols>
    <col min="1" max="1" width="4.125" style="1" customWidth="1"/>
    <col min="2" max="2" width="58.25390625" style="1" customWidth="1"/>
    <col min="3" max="3" width="15.00390625" style="1" customWidth="1"/>
    <col min="4" max="4" width="9.125" style="1" customWidth="1"/>
    <col min="5" max="5" width="10.125" style="1" customWidth="1"/>
    <col min="6" max="6" width="14.125" style="1" customWidth="1"/>
    <col min="7" max="7" width="9.125" style="1" customWidth="1"/>
    <col min="8" max="8" width="12.625" style="1" customWidth="1"/>
    <col min="9" max="9" width="9.125" style="1" customWidth="1"/>
    <col min="10" max="16384" width="9.125" style="1" customWidth="1"/>
  </cols>
  <sheetData>
    <row r="1" spans="2:3" ht="18.75">
      <c r="B1" s="358" t="s">
        <v>838</v>
      </c>
      <c r="C1" s="358"/>
    </row>
    <row r="2" spans="2:3" ht="18.75">
      <c r="B2" s="358" t="s">
        <v>192</v>
      </c>
      <c r="C2" s="358"/>
    </row>
    <row r="3" spans="2:3" ht="18.75">
      <c r="B3" s="358" t="s">
        <v>741</v>
      </c>
      <c r="C3" s="358"/>
    </row>
    <row r="4" spans="2:3" ht="18.75">
      <c r="B4" s="358" t="s">
        <v>1028</v>
      </c>
      <c r="C4" s="358"/>
    </row>
    <row r="6" spans="2:7" ht="18.75">
      <c r="B6" s="358" t="s">
        <v>810</v>
      </c>
      <c r="C6" s="358"/>
      <c r="D6" s="99"/>
      <c r="E6" s="99"/>
      <c r="F6" s="6"/>
      <c r="G6" s="6"/>
    </row>
    <row r="7" spans="2:7" ht="18.75">
      <c r="B7" s="358" t="s">
        <v>811</v>
      </c>
      <c r="C7" s="358"/>
      <c r="D7" s="99"/>
      <c r="E7" s="99"/>
      <c r="F7" s="6"/>
      <c r="G7" s="6"/>
    </row>
    <row r="8" spans="2:7" ht="18.75">
      <c r="B8" s="358" t="s">
        <v>189</v>
      </c>
      <c r="C8" s="358"/>
      <c r="D8" s="99"/>
      <c r="E8" s="99"/>
      <c r="F8" s="6"/>
      <c r="G8" s="6"/>
    </row>
    <row r="9" spans="2:7" ht="18.75">
      <c r="B9" s="358" t="s">
        <v>275</v>
      </c>
      <c r="C9" s="358"/>
      <c r="D9" s="99"/>
      <c r="E9" s="99"/>
      <c r="F9" s="6"/>
      <c r="G9" s="6"/>
    </row>
    <row r="10" spans="2:3" ht="18.75">
      <c r="B10" s="63"/>
      <c r="C10" s="63"/>
    </row>
    <row r="11" spans="2:3" ht="18.75">
      <c r="B11" s="378" t="s">
        <v>839</v>
      </c>
      <c r="C11" s="378"/>
    </row>
    <row r="12" spans="2:3" ht="18.75">
      <c r="B12" s="378"/>
      <c r="C12" s="378"/>
    </row>
    <row r="13" spans="2:3" ht="18.75">
      <c r="B13" s="379" t="s">
        <v>836</v>
      </c>
      <c r="C13" s="380"/>
    </row>
    <row r="14" spans="2:3" ht="147.75" customHeight="1">
      <c r="B14" s="381" t="s">
        <v>840</v>
      </c>
      <c r="C14" s="382"/>
    </row>
    <row r="15" spans="2:3" ht="18.75">
      <c r="B15" s="101"/>
      <c r="C15" s="102"/>
    </row>
    <row r="16" spans="2:3" ht="56.25">
      <c r="B16" s="103" t="s">
        <v>815</v>
      </c>
      <c r="C16" s="103" t="s">
        <v>190</v>
      </c>
    </row>
    <row r="17" spans="2:8" ht="18.75">
      <c r="B17" s="104" t="s">
        <v>816</v>
      </c>
      <c r="C17" s="105">
        <f>SUM(C19:C28)</f>
        <v>58.10000000000001</v>
      </c>
      <c r="D17" s="4"/>
      <c r="E17" s="4"/>
      <c r="H17" s="145"/>
    </row>
    <row r="18" spans="2:5" ht="18.75">
      <c r="B18" s="101"/>
      <c r="C18" s="106"/>
      <c r="D18" s="4"/>
      <c r="E18" s="4"/>
    </row>
    <row r="19" spans="2:5" ht="18.75">
      <c r="B19" s="108" t="s">
        <v>817</v>
      </c>
      <c r="C19" s="107">
        <v>5.81</v>
      </c>
      <c r="D19" s="4"/>
      <c r="E19" s="4"/>
    </row>
    <row r="20" spans="2:5" ht="18.75">
      <c r="B20" s="108" t="s">
        <v>818</v>
      </c>
      <c r="C20" s="107">
        <v>5.81</v>
      </c>
      <c r="D20" s="4"/>
      <c r="E20" s="4"/>
    </row>
    <row r="21" spans="2:5" ht="18.75">
      <c r="B21" s="108" t="s">
        <v>819</v>
      </c>
      <c r="C21" s="107">
        <v>5.81</v>
      </c>
      <c r="D21" s="4"/>
      <c r="E21" s="4"/>
    </row>
    <row r="22" spans="2:5" ht="18.75">
      <c r="B22" s="108" t="s">
        <v>820</v>
      </c>
      <c r="C22" s="107">
        <v>5.81</v>
      </c>
      <c r="D22" s="4"/>
      <c r="E22" s="4"/>
    </row>
    <row r="23" spans="2:5" ht="18.75">
      <c r="B23" s="108" t="s">
        <v>821</v>
      </c>
      <c r="C23" s="107">
        <v>5.81</v>
      </c>
      <c r="D23" s="4"/>
      <c r="E23" s="4"/>
    </row>
    <row r="24" spans="2:5" ht="18.75">
      <c r="B24" s="108" t="s">
        <v>823</v>
      </c>
      <c r="C24" s="107">
        <v>5.81</v>
      </c>
      <c r="D24" s="4"/>
      <c r="E24" s="4"/>
    </row>
    <row r="25" spans="2:5" ht="18.75">
      <c r="B25" s="108" t="s">
        <v>822</v>
      </c>
      <c r="C25" s="107">
        <v>5.81</v>
      </c>
      <c r="D25" s="4"/>
      <c r="E25" s="4"/>
    </row>
    <row r="26" spans="2:5" ht="18.75">
      <c r="B26" s="309" t="s">
        <v>824</v>
      </c>
      <c r="C26" s="107">
        <v>5.81</v>
      </c>
      <c r="D26" s="4"/>
      <c r="E26" s="4"/>
    </row>
    <row r="27" spans="2:5" ht="18.75">
      <c r="B27" s="309" t="s">
        <v>825</v>
      </c>
      <c r="C27" s="107">
        <v>5.81</v>
      </c>
      <c r="D27" s="4"/>
      <c r="E27" s="4"/>
    </row>
    <row r="28" spans="2:5" ht="18.75">
      <c r="B28" s="309" t="s">
        <v>826</v>
      </c>
      <c r="C28" s="107">
        <v>5.81</v>
      </c>
      <c r="D28" s="4"/>
      <c r="E28" s="4"/>
    </row>
    <row r="29" spans="2:5" ht="18.75">
      <c r="B29" s="309"/>
      <c r="C29" s="109"/>
      <c r="D29" s="4"/>
      <c r="E29" s="5"/>
    </row>
    <row r="30" spans="2:5" ht="18.75">
      <c r="B30" s="309"/>
      <c r="C30" s="110"/>
      <c r="D30" s="4"/>
      <c r="E30" s="4"/>
    </row>
    <row r="31" spans="2:3" ht="15.75">
      <c r="B31" s="111"/>
      <c r="C31" s="112"/>
    </row>
    <row r="32" spans="2:3" ht="15.75">
      <c r="B32" s="111"/>
      <c r="C32" s="113"/>
    </row>
    <row r="33" spans="2:3" ht="15.75">
      <c r="B33" s="111"/>
      <c r="C33" s="113"/>
    </row>
    <row r="34" spans="2:3" ht="15.75">
      <c r="B34" s="111"/>
      <c r="C34" s="113"/>
    </row>
    <row r="35" spans="2:3" ht="15.75">
      <c r="B35" s="111"/>
      <c r="C35" s="113"/>
    </row>
    <row r="36" spans="2:3" ht="15.75">
      <c r="B36" s="111"/>
      <c r="C36" s="113"/>
    </row>
    <row r="37" spans="2:3" ht="15.75">
      <c r="B37" s="114"/>
      <c r="C37" s="113"/>
    </row>
    <row r="38" spans="2:3" ht="15.75">
      <c r="B38" s="114"/>
      <c r="C38" s="115"/>
    </row>
    <row r="39" spans="2:3" ht="15.75">
      <c r="B39" s="111"/>
      <c r="C39" s="116"/>
    </row>
    <row r="40" spans="2:3" ht="15.75">
      <c r="B40" s="117"/>
      <c r="C40" s="113"/>
    </row>
    <row r="41" spans="2:3" ht="15.75">
      <c r="B41" s="118"/>
      <c r="C41" s="119"/>
    </row>
    <row r="42" spans="2:3" ht="15.75">
      <c r="B42" s="118"/>
      <c r="C42" s="119"/>
    </row>
    <row r="43" spans="2:3" ht="15.75">
      <c r="B43" s="118"/>
      <c r="C43" s="119"/>
    </row>
    <row r="44" spans="2:3" ht="15.75">
      <c r="B44" s="118"/>
      <c r="C44" s="119"/>
    </row>
    <row r="45" spans="2:3" ht="15.75">
      <c r="B45" s="118"/>
      <c r="C45" s="119"/>
    </row>
    <row r="46" spans="2:3" ht="15.75">
      <c r="B46" s="118"/>
      <c r="C46" s="119"/>
    </row>
    <row r="47" spans="2:3" ht="15.75">
      <c r="B47" s="118"/>
      <c r="C47" s="119"/>
    </row>
    <row r="48" spans="2:3" ht="15.75">
      <c r="B48" s="120"/>
      <c r="C48" s="119"/>
    </row>
    <row r="49" spans="2:3" ht="15.75">
      <c r="B49" s="121"/>
      <c r="C49" s="122"/>
    </row>
    <row r="50" ht="15.75">
      <c r="C50" s="123"/>
    </row>
    <row r="51" ht="15.75">
      <c r="C51" s="123"/>
    </row>
    <row r="52" ht="15.75">
      <c r="C52" s="123"/>
    </row>
    <row r="53" ht="15.75">
      <c r="C53" s="123"/>
    </row>
    <row r="54" ht="15.75">
      <c r="C54" s="123"/>
    </row>
    <row r="55" ht="15.75">
      <c r="C55" s="123"/>
    </row>
    <row r="56" ht="15.75">
      <c r="C56" s="123"/>
    </row>
    <row r="57" ht="15.75">
      <c r="C57" s="123"/>
    </row>
    <row r="58" ht="15.75">
      <c r="C58" s="123"/>
    </row>
    <row r="59" ht="15.75">
      <c r="C59" s="123"/>
    </row>
    <row r="60" ht="15.75">
      <c r="C60" s="123"/>
    </row>
    <row r="61" ht="15.75">
      <c r="C61" s="123"/>
    </row>
    <row r="62" ht="15.75">
      <c r="C62" s="123"/>
    </row>
    <row r="63" ht="15.75">
      <c r="C63" s="123"/>
    </row>
    <row r="64" ht="15.75">
      <c r="C64" s="123"/>
    </row>
    <row r="65" ht="15.75">
      <c r="C65" s="123"/>
    </row>
    <row r="66" ht="15.75">
      <c r="C66" s="123"/>
    </row>
    <row r="67" ht="15.75">
      <c r="C67" s="123"/>
    </row>
    <row r="68" ht="15.75">
      <c r="C68" s="123"/>
    </row>
    <row r="69" ht="15.75">
      <c r="C69" s="123"/>
    </row>
    <row r="70" ht="15.75">
      <c r="C70" s="123"/>
    </row>
    <row r="71" ht="15.75">
      <c r="C71" s="123"/>
    </row>
    <row r="72" ht="15.75">
      <c r="C72" s="123"/>
    </row>
    <row r="73" ht="15.75">
      <c r="C73" s="123"/>
    </row>
    <row r="74" ht="15.75">
      <c r="C74" s="123"/>
    </row>
    <row r="75" ht="15.75">
      <c r="C75" s="123"/>
    </row>
    <row r="76" ht="15.75">
      <c r="C76" s="123"/>
    </row>
    <row r="77" ht="15.75">
      <c r="C77" s="123"/>
    </row>
    <row r="78" ht="15.75">
      <c r="C78" s="123"/>
    </row>
    <row r="79" ht="15.75">
      <c r="C79" s="123"/>
    </row>
    <row r="80" ht="15.75">
      <c r="C80" s="123"/>
    </row>
    <row r="81" ht="15.75">
      <c r="C81" s="123"/>
    </row>
    <row r="82" ht="15.75">
      <c r="C82" s="123"/>
    </row>
    <row r="83" ht="15.75">
      <c r="C83" s="123"/>
    </row>
    <row r="84" ht="15.75">
      <c r="C84" s="123"/>
    </row>
    <row r="85" ht="15.75">
      <c r="C85" s="123"/>
    </row>
    <row r="86" ht="15.75">
      <c r="C86" s="123"/>
    </row>
    <row r="87" ht="15.75">
      <c r="C87" s="123"/>
    </row>
    <row r="88" ht="15.75">
      <c r="C88" s="123"/>
    </row>
    <row r="89" ht="15.75">
      <c r="C89" s="123"/>
    </row>
    <row r="90" ht="15.75">
      <c r="C90" s="123"/>
    </row>
    <row r="91" ht="15.75">
      <c r="C91" s="123"/>
    </row>
    <row r="92" ht="15.75">
      <c r="C92" s="123"/>
    </row>
    <row r="93" ht="15.75">
      <c r="C93" s="123"/>
    </row>
    <row r="94" ht="15.75">
      <c r="C94" s="123"/>
    </row>
    <row r="95" ht="15.75">
      <c r="C95" s="123"/>
    </row>
    <row r="96" ht="15.75">
      <c r="C96" s="123"/>
    </row>
    <row r="97" ht="15.75">
      <c r="C97" s="123"/>
    </row>
    <row r="98" ht="15.75">
      <c r="C98" s="123"/>
    </row>
    <row r="99" ht="15.75">
      <c r="C99" s="123"/>
    </row>
    <row r="100" ht="15.75">
      <c r="C100" s="123"/>
    </row>
    <row r="101" ht="15.75">
      <c r="C101" s="123"/>
    </row>
    <row r="102" ht="15.75">
      <c r="C102" s="123"/>
    </row>
    <row r="103" ht="15.75">
      <c r="C103" s="123"/>
    </row>
    <row r="104" ht="15.75">
      <c r="C104" s="123"/>
    </row>
    <row r="105" ht="15.75">
      <c r="C105" s="123"/>
    </row>
    <row r="106" ht="15.75">
      <c r="C106" s="123"/>
    </row>
    <row r="107" ht="15.75">
      <c r="C107" s="123"/>
    </row>
    <row r="108" ht="15.75">
      <c r="C108" s="123"/>
    </row>
    <row r="109" ht="15.75">
      <c r="C109" s="123"/>
    </row>
    <row r="110" ht="15.75">
      <c r="C110" s="123"/>
    </row>
    <row r="111" ht="15.75">
      <c r="C111" s="123"/>
    </row>
    <row r="112" ht="15.75">
      <c r="C112" s="123"/>
    </row>
    <row r="113" ht="15.75">
      <c r="C113" s="123"/>
    </row>
    <row r="114" ht="15.75">
      <c r="C114" s="123"/>
    </row>
    <row r="115" ht="15.75">
      <c r="C115" s="123"/>
    </row>
    <row r="116" ht="15.75">
      <c r="C116" s="123"/>
    </row>
    <row r="117" ht="15.75">
      <c r="C117" s="123"/>
    </row>
    <row r="118" ht="15.75">
      <c r="C118" s="123"/>
    </row>
    <row r="119" ht="15.75">
      <c r="C119" s="123"/>
    </row>
    <row r="120" ht="15.75">
      <c r="C120" s="123"/>
    </row>
    <row r="121" ht="15.75">
      <c r="C121" s="123"/>
    </row>
    <row r="122" ht="15.75">
      <c r="C122" s="123"/>
    </row>
    <row r="123" ht="15.75">
      <c r="C123" s="123"/>
    </row>
    <row r="124" ht="15.75">
      <c r="C124" s="123"/>
    </row>
    <row r="125" ht="15.75">
      <c r="C125" s="123"/>
    </row>
    <row r="126" ht="15.75">
      <c r="C126" s="123"/>
    </row>
    <row r="127" ht="15.75">
      <c r="C127" s="123"/>
    </row>
    <row r="128" ht="15.75">
      <c r="C128" s="123"/>
    </row>
    <row r="129" ht="15.75">
      <c r="C129" s="123"/>
    </row>
    <row r="130" ht="15.75">
      <c r="C130" s="123"/>
    </row>
    <row r="131" ht="15.75">
      <c r="C131" s="123"/>
    </row>
    <row r="132" ht="15.75">
      <c r="C132" s="123"/>
    </row>
    <row r="133" ht="15.75">
      <c r="C133" s="123"/>
    </row>
    <row r="134" ht="15.75">
      <c r="C134" s="123"/>
    </row>
    <row r="135" ht="15.75">
      <c r="C135" s="123"/>
    </row>
    <row r="136" ht="15.75">
      <c r="C136" s="123"/>
    </row>
    <row r="137" ht="15.75">
      <c r="C137" s="123"/>
    </row>
    <row r="138" ht="15.75">
      <c r="C138" s="123"/>
    </row>
    <row r="139" ht="15.75">
      <c r="C139" s="123"/>
    </row>
    <row r="140" ht="15.75">
      <c r="C140" s="123"/>
    </row>
    <row r="141" ht="15.75">
      <c r="C141" s="123"/>
    </row>
    <row r="142" ht="15.75">
      <c r="C142" s="123"/>
    </row>
    <row r="143" ht="15.75">
      <c r="C143" s="123"/>
    </row>
    <row r="144" ht="15.75">
      <c r="C144" s="123"/>
    </row>
    <row r="145" ht="15.75">
      <c r="C145" s="123"/>
    </row>
    <row r="146" ht="15.75">
      <c r="C146" s="123"/>
    </row>
    <row r="147" ht="15.75">
      <c r="C147" s="123"/>
    </row>
    <row r="148" ht="15.75">
      <c r="C148" s="123"/>
    </row>
    <row r="149" ht="15.75">
      <c r="C149" s="123"/>
    </row>
    <row r="150" ht="15.75">
      <c r="C150" s="123"/>
    </row>
    <row r="151" ht="15.75">
      <c r="C151" s="123"/>
    </row>
    <row r="152" ht="15.75">
      <c r="C152" s="123"/>
    </row>
    <row r="153" ht="15.75">
      <c r="C153" s="123"/>
    </row>
    <row r="154" ht="15.75">
      <c r="C154" s="123"/>
    </row>
    <row r="155" ht="15.75">
      <c r="C155" s="123"/>
    </row>
    <row r="156" ht="15.75">
      <c r="C156" s="123"/>
    </row>
    <row r="157" ht="15.75">
      <c r="C157" s="123"/>
    </row>
    <row r="158" ht="15.75">
      <c r="C158" s="123"/>
    </row>
    <row r="159" ht="15.75">
      <c r="C159" s="123"/>
    </row>
    <row r="160" ht="15.75">
      <c r="C160" s="123"/>
    </row>
    <row r="161" ht="15.75">
      <c r="C161" s="123"/>
    </row>
    <row r="162" ht="15.75">
      <c r="C162" s="123"/>
    </row>
    <row r="163" ht="15.75">
      <c r="C163" s="123"/>
    </row>
    <row r="164" ht="15.75">
      <c r="C164" s="123"/>
    </row>
    <row r="165" ht="15.75">
      <c r="C165" s="123"/>
    </row>
    <row r="166" ht="15.75">
      <c r="C166" s="123"/>
    </row>
    <row r="167" ht="15.75">
      <c r="C167" s="123"/>
    </row>
    <row r="168" ht="15.75">
      <c r="C168" s="123"/>
    </row>
    <row r="169" ht="15.75">
      <c r="C169" s="123"/>
    </row>
    <row r="170" ht="15.75">
      <c r="C170" s="123"/>
    </row>
    <row r="171" ht="15.75">
      <c r="C171" s="123"/>
    </row>
    <row r="172" ht="15.75">
      <c r="C172" s="123"/>
    </row>
    <row r="173" ht="15.75">
      <c r="C173" s="123"/>
    </row>
    <row r="174" ht="15.75">
      <c r="C174" s="123"/>
    </row>
    <row r="175" ht="15.75">
      <c r="C175" s="123"/>
    </row>
    <row r="176" ht="15.75">
      <c r="C176" s="123"/>
    </row>
    <row r="177" ht="15.75">
      <c r="C177" s="123"/>
    </row>
    <row r="178" ht="15.75">
      <c r="C178" s="123"/>
    </row>
    <row r="179" ht="15.75">
      <c r="C179" s="123"/>
    </row>
    <row r="180" ht="15.75">
      <c r="C180" s="123"/>
    </row>
    <row r="181" ht="15.75">
      <c r="C181" s="123"/>
    </row>
    <row r="182" ht="15.75">
      <c r="C182" s="123"/>
    </row>
    <row r="183" ht="15.75">
      <c r="C183" s="123"/>
    </row>
    <row r="184" ht="15.75">
      <c r="C184" s="123"/>
    </row>
    <row r="185" ht="15.75">
      <c r="C185" s="123"/>
    </row>
    <row r="186" ht="15.75">
      <c r="C186" s="123"/>
    </row>
    <row r="187" ht="15.75">
      <c r="C187" s="123"/>
    </row>
    <row r="188" ht="15.75">
      <c r="C188" s="123"/>
    </row>
    <row r="189" ht="15.75">
      <c r="C189" s="123"/>
    </row>
    <row r="190" ht="15.75">
      <c r="C190" s="123"/>
    </row>
    <row r="191" ht="15.75">
      <c r="C191" s="123"/>
    </row>
    <row r="192" ht="15.75">
      <c r="C192" s="123"/>
    </row>
    <row r="193" ht="15.75">
      <c r="C193" s="123"/>
    </row>
    <row r="194" ht="15.75">
      <c r="C194" s="123"/>
    </row>
    <row r="195" ht="15.75">
      <c r="C195" s="123"/>
    </row>
    <row r="196" ht="15.75">
      <c r="C196" s="123"/>
    </row>
    <row r="197" ht="15.75">
      <c r="C197" s="123"/>
    </row>
    <row r="198" ht="15.75">
      <c r="C198" s="123"/>
    </row>
    <row r="199" ht="15.75">
      <c r="C199" s="123"/>
    </row>
    <row r="200" ht="15.75">
      <c r="C200" s="123"/>
    </row>
    <row r="201" ht="15.75">
      <c r="C201" s="123"/>
    </row>
    <row r="202" ht="15.75">
      <c r="C202" s="123"/>
    </row>
    <row r="203" ht="15.75">
      <c r="C203" s="123"/>
    </row>
    <row r="204" ht="15.75">
      <c r="C204" s="123"/>
    </row>
    <row r="205" ht="15.75">
      <c r="C205" s="123"/>
    </row>
    <row r="206" ht="15.75">
      <c r="C206" s="123"/>
    </row>
    <row r="207" ht="15.75">
      <c r="C207" s="123"/>
    </row>
    <row r="208" ht="15.75">
      <c r="C208" s="123"/>
    </row>
    <row r="209" ht="15.75">
      <c r="C209" s="123"/>
    </row>
    <row r="210" ht="15.75">
      <c r="C210" s="123"/>
    </row>
    <row r="211" ht="15.75">
      <c r="C211" s="123"/>
    </row>
    <row r="212" ht="15.75">
      <c r="C212" s="123"/>
    </row>
    <row r="213" ht="15.75">
      <c r="C213" s="123"/>
    </row>
    <row r="214" ht="15.75">
      <c r="C214" s="123"/>
    </row>
    <row r="215" ht="15.75">
      <c r="C215" s="123"/>
    </row>
    <row r="216" ht="15.75">
      <c r="C216" s="123"/>
    </row>
    <row r="217" ht="15.75">
      <c r="C217" s="123"/>
    </row>
    <row r="218" ht="15.75">
      <c r="C218" s="123"/>
    </row>
    <row r="219" ht="15.75">
      <c r="C219" s="123"/>
    </row>
    <row r="220" ht="15.75">
      <c r="C220" s="123"/>
    </row>
    <row r="221" ht="15.75">
      <c r="C221" s="123"/>
    </row>
    <row r="222" ht="15.75">
      <c r="C222" s="123"/>
    </row>
    <row r="223" ht="15.75">
      <c r="C223" s="123"/>
    </row>
    <row r="224" ht="15.75">
      <c r="C224" s="123"/>
    </row>
    <row r="225" ht="15.75">
      <c r="C225" s="123"/>
    </row>
    <row r="226" ht="15.75">
      <c r="C226" s="123"/>
    </row>
    <row r="227" ht="15.75">
      <c r="C227" s="123"/>
    </row>
    <row r="228" ht="15.75">
      <c r="C228" s="123"/>
    </row>
    <row r="229" ht="15.75">
      <c r="C229" s="123"/>
    </row>
    <row r="230" ht="15.75">
      <c r="C230" s="123"/>
    </row>
    <row r="231" ht="15.75">
      <c r="C231" s="123"/>
    </row>
    <row r="232" ht="15.75">
      <c r="C232" s="123"/>
    </row>
    <row r="233" ht="15.75">
      <c r="C233" s="123"/>
    </row>
    <row r="234" ht="15.75">
      <c r="C234" s="123"/>
    </row>
    <row r="235" ht="15.75">
      <c r="C235" s="123"/>
    </row>
    <row r="236" ht="15.75">
      <c r="C236" s="123"/>
    </row>
    <row r="237" ht="15.75">
      <c r="C237" s="123"/>
    </row>
    <row r="238" ht="15.75">
      <c r="C238" s="123"/>
    </row>
    <row r="239" ht="15.75">
      <c r="C239" s="123"/>
    </row>
    <row r="240" ht="15.75">
      <c r="C240" s="123"/>
    </row>
    <row r="241" ht="15.75">
      <c r="C241" s="123"/>
    </row>
    <row r="242" ht="15.75">
      <c r="C242" s="123"/>
    </row>
    <row r="243" ht="15.75">
      <c r="C243" s="123"/>
    </row>
    <row r="244" ht="15.75">
      <c r="C244" s="123"/>
    </row>
    <row r="245" ht="15.75">
      <c r="C245" s="123"/>
    </row>
    <row r="246" ht="15.75">
      <c r="C246" s="123"/>
    </row>
    <row r="247" ht="15.75">
      <c r="C247" s="123"/>
    </row>
    <row r="248" ht="15.75">
      <c r="C248" s="123"/>
    </row>
    <row r="249" ht="15.75">
      <c r="C249" s="123"/>
    </row>
    <row r="250" ht="15.75">
      <c r="C250" s="123"/>
    </row>
    <row r="251" ht="15.75">
      <c r="C251" s="123"/>
    </row>
    <row r="252" ht="15.75">
      <c r="C252" s="123"/>
    </row>
    <row r="253" ht="15.75">
      <c r="C253" s="123"/>
    </row>
    <row r="254" ht="15.75">
      <c r="C254" s="123"/>
    </row>
    <row r="255" ht="15.75">
      <c r="C255" s="123"/>
    </row>
    <row r="256" ht="15.75">
      <c r="C256" s="123"/>
    </row>
    <row r="257" ht="15.75">
      <c r="C257" s="123"/>
    </row>
    <row r="258" ht="15.75">
      <c r="C258" s="123"/>
    </row>
    <row r="259" ht="15.75">
      <c r="C259" s="123"/>
    </row>
    <row r="260" ht="15.75">
      <c r="C260" s="123"/>
    </row>
    <row r="261" ht="15.75">
      <c r="C261" s="123"/>
    </row>
    <row r="262" ht="15.75">
      <c r="C262" s="123"/>
    </row>
    <row r="263" ht="15.75">
      <c r="C263" s="123"/>
    </row>
    <row r="264" ht="15.75">
      <c r="C264" s="123"/>
    </row>
    <row r="265" ht="15.75">
      <c r="C265" s="123"/>
    </row>
    <row r="266" ht="15.75">
      <c r="C266" s="123"/>
    </row>
    <row r="267" ht="15.75">
      <c r="C267" s="123"/>
    </row>
    <row r="268" ht="15.75">
      <c r="C268" s="123"/>
    </row>
    <row r="269" ht="15.75">
      <c r="C269" s="123"/>
    </row>
    <row r="270" ht="15.75">
      <c r="C270" s="123"/>
    </row>
    <row r="271" ht="15.75">
      <c r="C271" s="123"/>
    </row>
    <row r="272" ht="15.75">
      <c r="C272" s="123"/>
    </row>
    <row r="273" ht="15.75">
      <c r="C273" s="123"/>
    </row>
    <row r="274" ht="15.75">
      <c r="C274" s="123"/>
    </row>
    <row r="275" ht="15.75">
      <c r="C275" s="123"/>
    </row>
    <row r="276" ht="15.75">
      <c r="C276" s="123"/>
    </row>
    <row r="277" ht="15.75">
      <c r="C277" s="123"/>
    </row>
    <row r="278" ht="15.75">
      <c r="C278" s="123"/>
    </row>
    <row r="279" ht="15.75">
      <c r="C279" s="123"/>
    </row>
    <row r="280" ht="15.75">
      <c r="C280" s="123"/>
    </row>
    <row r="281" ht="15.75">
      <c r="C281" s="123"/>
    </row>
    <row r="282" ht="15.75">
      <c r="C282" s="123"/>
    </row>
    <row r="283" ht="15.75">
      <c r="C283" s="123"/>
    </row>
    <row r="284" ht="15.75">
      <c r="C284" s="123"/>
    </row>
    <row r="285" ht="15.75">
      <c r="C285" s="123"/>
    </row>
    <row r="286" ht="15.75">
      <c r="C286" s="123"/>
    </row>
    <row r="287" ht="15.75">
      <c r="C287" s="123"/>
    </row>
    <row r="288" ht="15.75">
      <c r="C288" s="123"/>
    </row>
    <row r="289" ht="15.75">
      <c r="C289" s="123"/>
    </row>
    <row r="290" ht="15.75">
      <c r="C290" s="123"/>
    </row>
    <row r="291" ht="15.75">
      <c r="C291" s="123"/>
    </row>
    <row r="292" ht="15.75">
      <c r="C292" s="123"/>
    </row>
    <row r="293" ht="15.75">
      <c r="C293" s="123"/>
    </row>
    <row r="294" ht="15.75">
      <c r="C294" s="123"/>
    </row>
    <row r="295" ht="15.75">
      <c r="C295" s="123"/>
    </row>
    <row r="296" ht="15.75">
      <c r="C296" s="123"/>
    </row>
    <row r="297" ht="15.75">
      <c r="C297" s="123"/>
    </row>
    <row r="298" ht="15.75">
      <c r="C298" s="123"/>
    </row>
    <row r="299" ht="15.75">
      <c r="C299" s="123"/>
    </row>
    <row r="300" ht="15.75">
      <c r="C300" s="123"/>
    </row>
    <row r="301" ht="15.75">
      <c r="C301" s="123"/>
    </row>
    <row r="302" ht="15.75">
      <c r="C302" s="123"/>
    </row>
    <row r="303" ht="15.75">
      <c r="C303" s="123"/>
    </row>
    <row r="304" ht="15.75">
      <c r="C304" s="123"/>
    </row>
    <row r="305" ht="15.75">
      <c r="C305" s="123"/>
    </row>
    <row r="306" ht="15.75">
      <c r="C306" s="123"/>
    </row>
    <row r="307" ht="15.75">
      <c r="C307" s="123"/>
    </row>
    <row r="308" ht="15.75">
      <c r="C308" s="123"/>
    </row>
    <row r="309" ht="15.75">
      <c r="C309" s="123"/>
    </row>
    <row r="310" ht="15.75">
      <c r="C310" s="123"/>
    </row>
    <row r="311" ht="15.75">
      <c r="C311" s="123"/>
    </row>
    <row r="312" ht="15.75">
      <c r="C312" s="123"/>
    </row>
    <row r="313" ht="15.75">
      <c r="C313" s="123"/>
    </row>
    <row r="314" ht="15.75">
      <c r="C314" s="123"/>
    </row>
    <row r="315" ht="15.75">
      <c r="C315" s="123"/>
    </row>
    <row r="316" ht="15.75">
      <c r="C316" s="123"/>
    </row>
    <row r="317" ht="15.75">
      <c r="C317" s="123"/>
    </row>
    <row r="318" ht="15.75">
      <c r="C318" s="123"/>
    </row>
    <row r="319" ht="15.75">
      <c r="C319" s="123"/>
    </row>
    <row r="320" ht="15.75">
      <c r="C320" s="123"/>
    </row>
    <row r="321" ht="15.75">
      <c r="C321" s="123"/>
    </row>
    <row r="322" ht="15.75">
      <c r="C322" s="123"/>
    </row>
    <row r="323" ht="15.75">
      <c r="C323" s="123"/>
    </row>
    <row r="324" ht="15.75">
      <c r="C324" s="123"/>
    </row>
    <row r="325" ht="15.75">
      <c r="C325" s="123"/>
    </row>
    <row r="326" ht="15.75">
      <c r="C326" s="123"/>
    </row>
    <row r="327" ht="15.75">
      <c r="C327" s="123"/>
    </row>
    <row r="328" ht="15.75">
      <c r="C328" s="123"/>
    </row>
    <row r="329" ht="15.75">
      <c r="C329" s="123"/>
    </row>
    <row r="330" ht="15.75">
      <c r="C330" s="123"/>
    </row>
    <row r="331" ht="15.75">
      <c r="C331" s="123"/>
    </row>
    <row r="332" ht="15.75">
      <c r="C332" s="123"/>
    </row>
    <row r="333" ht="15.75">
      <c r="C333" s="123"/>
    </row>
    <row r="334" ht="15.75">
      <c r="C334" s="123"/>
    </row>
    <row r="335" ht="15.75">
      <c r="C335" s="123"/>
    </row>
    <row r="336" ht="15.75">
      <c r="C336" s="123"/>
    </row>
    <row r="337" ht="15.75">
      <c r="C337" s="123"/>
    </row>
    <row r="338" ht="15.75">
      <c r="C338" s="123"/>
    </row>
    <row r="339" ht="15.75">
      <c r="C339" s="123"/>
    </row>
    <row r="340" ht="15.75">
      <c r="C340" s="123"/>
    </row>
    <row r="341" ht="15.75">
      <c r="C341" s="123"/>
    </row>
    <row r="342" ht="15.75">
      <c r="C342" s="123"/>
    </row>
    <row r="343" ht="15.75">
      <c r="C343" s="123"/>
    </row>
    <row r="344" ht="15.75">
      <c r="C344" s="123"/>
    </row>
    <row r="345" ht="15.75">
      <c r="C345" s="123"/>
    </row>
    <row r="346" ht="15.75">
      <c r="C346" s="123"/>
    </row>
    <row r="347" ht="15.75">
      <c r="C347" s="123"/>
    </row>
    <row r="348" ht="15.75">
      <c r="C348" s="123"/>
    </row>
    <row r="349" ht="15.75">
      <c r="C349" s="123"/>
    </row>
    <row r="350" ht="15.75">
      <c r="C350" s="123"/>
    </row>
    <row r="351" ht="15.75">
      <c r="C351" s="123"/>
    </row>
    <row r="352" ht="15.75">
      <c r="C352" s="123"/>
    </row>
    <row r="353" ht="15.75">
      <c r="C353" s="123"/>
    </row>
    <row r="354" ht="15.75">
      <c r="C354" s="123"/>
    </row>
    <row r="355" ht="15.75">
      <c r="C355" s="123"/>
    </row>
    <row r="356" ht="15.75">
      <c r="C356" s="123"/>
    </row>
    <row r="357" ht="15.75">
      <c r="C357" s="123"/>
    </row>
    <row r="358" ht="15.75">
      <c r="C358" s="123"/>
    </row>
    <row r="359" ht="15.75">
      <c r="C359" s="123"/>
    </row>
    <row r="360" ht="15.75">
      <c r="C360" s="123"/>
    </row>
    <row r="361" ht="15.75">
      <c r="C361" s="123"/>
    </row>
    <row r="362" ht="15.75">
      <c r="C362" s="123"/>
    </row>
    <row r="363" ht="15.75">
      <c r="C363" s="123"/>
    </row>
    <row r="364" ht="15.75">
      <c r="C364" s="123"/>
    </row>
    <row r="365" ht="15.75">
      <c r="C365" s="123"/>
    </row>
    <row r="366" ht="15.75">
      <c r="C366" s="123"/>
    </row>
    <row r="367" ht="15.75">
      <c r="C367" s="123"/>
    </row>
    <row r="368" ht="15.75">
      <c r="C368" s="123"/>
    </row>
    <row r="369" ht="15.75">
      <c r="C369" s="123"/>
    </row>
    <row r="370" ht="15.75">
      <c r="C370" s="123"/>
    </row>
    <row r="371" ht="15.75">
      <c r="C371" s="123"/>
    </row>
    <row r="372" ht="15.75">
      <c r="C372" s="123"/>
    </row>
    <row r="373" ht="15.75">
      <c r="C373" s="123"/>
    </row>
    <row r="374" ht="15.75">
      <c r="C374" s="123"/>
    </row>
    <row r="375" ht="15.75">
      <c r="C375" s="123"/>
    </row>
    <row r="376" ht="15.75">
      <c r="C376" s="123"/>
    </row>
    <row r="377" ht="15.75">
      <c r="C377" s="123"/>
    </row>
    <row r="378" ht="15.75">
      <c r="C378" s="123"/>
    </row>
    <row r="379" ht="15.75">
      <c r="C379" s="123"/>
    </row>
    <row r="380" ht="15.75">
      <c r="C380" s="123"/>
    </row>
    <row r="381" ht="15.75">
      <c r="C381" s="123"/>
    </row>
    <row r="382" ht="15.75">
      <c r="C382" s="123"/>
    </row>
    <row r="383" ht="15.75">
      <c r="C383" s="123"/>
    </row>
    <row r="384" ht="15.75">
      <c r="C384" s="123"/>
    </row>
    <row r="385" ht="15.75">
      <c r="C385" s="123"/>
    </row>
    <row r="386" ht="15.75">
      <c r="C386" s="123"/>
    </row>
    <row r="387" ht="15.75">
      <c r="C387" s="123"/>
    </row>
    <row r="388" ht="15.75">
      <c r="C388" s="123"/>
    </row>
    <row r="389" ht="15.75">
      <c r="C389" s="123"/>
    </row>
    <row r="390" ht="15.75">
      <c r="C390" s="123"/>
    </row>
    <row r="391" ht="15.75">
      <c r="C391" s="123"/>
    </row>
    <row r="392" ht="15.75">
      <c r="C392" s="123"/>
    </row>
    <row r="393" ht="15.75">
      <c r="C393" s="123"/>
    </row>
    <row r="394" ht="15.75">
      <c r="C394" s="123"/>
    </row>
    <row r="395" ht="15.75">
      <c r="C395" s="123"/>
    </row>
    <row r="396" ht="15.75">
      <c r="C396" s="123"/>
    </row>
    <row r="397" ht="15.75">
      <c r="C397" s="123"/>
    </row>
    <row r="398" ht="15.75">
      <c r="C398" s="123"/>
    </row>
    <row r="399" ht="15.75">
      <c r="C399" s="123"/>
    </row>
    <row r="400" ht="15.75">
      <c r="C400" s="123"/>
    </row>
    <row r="401" ht="15.75">
      <c r="C401" s="123"/>
    </row>
    <row r="402" ht="15.75">
      <c r="C402" s="123"/>
    </row>
    <row r="403" ht="15.75">
      <c r="C403" s="123"/>
    </row>
    <row r="404" ht="15.75">
      <c r="C404" s="123"/>
    </row>
    <row r="405" ht="15.75">
      <c r="C405" s="123"/>
    </row>
    <row r="406" ht="15.75">
      <c r="C406" s="123"/>
    </row>
    <row r="407" ht="15.75">
      <c r="C407" s="123"/>
    </row>
    <row r="408" ht="15.75">
      <c r="C408" s="123"/>
    </row>
    <row r="409" ht="15.75">
      <c r="C409" s="123"/>
    </row>
    <row r="410" ht="15.75">
      <c r="C410" s="123"/>
    </row>
    <row r="411" ht="15.75">
      <c r="C411" s="123"/>
    </row>
    <row r="412" ht="15.75">
      <c r="C412" s="123"/>
    </row>
    <row r="413" ht="15.75">
      <c r="C413" s="123"/>
    </row>
    <row r="414" ht="15.75">
      <c r="C414" s="123"/>
    </row>
    <row r="415" ht="15.75">
      <c r="C415" s="123"/>
    </row>
    <row r="416" ht="15.75">
      <c r="C416" s="123"/>
    </row>
    <row r="417" ht="15.75">
      <c r="C417" s="123"/>
    </row>
    <row r="418" ht="15.75">
      <c r="C418" s="123"/>
    </row>
    <row r="419" ht="15.75">
      <c r="C419" s="123"/>
    </row>
    <row r="420" ht="15.75">
      <c r="C420" s="123"/>
    </row>
    <row r="421" ht="15.75">
      <c r="C421" s="123"/>
    </row>
    <row r="422" ht="15.75">
      <c r="C422" s="123"/>
    </row>
    <row r="423" ht="15.75">
      <c r="C423" s="123"/>
    </row>
    <row r="424" ht="15.75">
      <c r="C424" s="123"/>
    </row>
    <row r="425" ht="15.75">
      <c r="C425" s="123"/>
    </row>
    <row r="426" ht="15.75">
      <c r="C426" s="123"/>
    </row>
    <row r="427" ht="15.75">
      <c r="C427" s="123"/>
    </row>
    <row r="428" ht="15.75">
      <c r="C428" s="123"/>
    </row>
    <row r="429" ht="15.75">
      <c r="C429" s="123"/>
    </row>
    <row r="430" ht="15.75">
      <c r="C430" s="123"/>
    </row>
    <row r="431" ht="15.75">
      <c r="C431" s="123"/>
    </row>
    <row r="432" ht="15.75">
      <c r="C432" s="123"/>
    </row>
    <row r="433" ht="15.75">
      <c r="C433" s="123"/>
    </row>
    <row r="434" ht="15.75">
      <c r="C434" s="123"/>
    </row>
    <row r="435" ht="15.75">
      <c r="C435" s="123"/>
    </row>
    <row r="436" ht="15.75">
      <c r="C436" s="123"/>
    </row>
    <row r="437" ht="15.75">
      <c r="C437" s="123"/>
    </row>
    <row r="438" ht="15.75">
      <c r="C438" s="123"/>
    </row>
    <row r="439" ht="15.75">
      <c r="C439" s="123"/>
    </row>
    <row r="440" ht="15.75">
      <c r="C440" s="123"/>
    </row>
    <row r="441" ht="15.75">
      <c r="C441" s="123"/>
    </row>
    <row r="442" ht="15.75">
      <c r="C442" s="123"/>
    </row>
    <row r="443" ht="15.75">
      <c r="C443" s="123"/>
    </row>
    <row r="444" ht="15.75">
      <c r="C444" s="123"/>
    </row>
    <row r="445" ht="15.75">
      <c r="C445" s="123"/>
    </row>
    <row r="446" ht="15.75">
      <c r="C446" s="123"/>
    </row>
    <row r="447" ht="15.75">
      <c r="C447" s="123"/>
    </row>
    <row r="448" ht="15.75">
      <c r="C448" s="123"/>
    </row>
    <row r="449" ht="15.75">
      <c r="C449" s="123"/>
    </row>
    <row r="450" ht="15.75">
      <c r="C450" s="123"/>
    </row>
    <row r="451" ht="15.75">
      <c r="C451" s="123"/>
    </row>
    <row r="452" ht="15.75">
      <c r="C452" s="123"/>
    </row>
    <row r="453" ht="15.75">
      <c r="C453" s="123"/>
    </row>
    <row r="454" ht="15.75">
      <c r="C454" s="123"/>
    </row>
    <row r="455" ht="15.75">
      <c r="C455" s="123"/>
    </row>
    <row r="456" ht="15.75">
      <c r="C456" s="123"/>
    </row>
    <row r="457" ht="15.75">
      <c r="C457" s="123"/>
    </row>
    <row r="458" ht="15.75">
      <c r="C458" s="123"/>
    </row>
    <row r="459" ht="15.75">
      <c r="C459" s="123"/>
    </row>
    <row r="460" ht="15.75">
      <c r="C460" s="123"/>
    </row>
    <row r="461" ht="15.75">
      <c r="C461" s="123"/>
    </row>
    <row r="462" ht="15.75">
      <c r="C462" s="123"/>
    </row>
    <row r="463" ht="15.75">
      <c r="C463" s="123"/>
    </row>
    <row r="464" ht="15.75">
      <c r="C464" s="123"/>
    </row>
    <row r="465" ht="15.75">
      <c r="C465" s="123"/>
    </row>
    <row r="466" ht="15.75">
      <c r="C466" s="123"/>
    </row>
    <row r="467" ht="15.75">
      <c r="C467" s="123"/>
    </row>
    <row r="468" ht="15.75">
      <c r="C468" s="123"/>
    </row>
    <row r="469" ht="15.75">
      <c r="C469" s="123"/>
    </row>
    <row r="470" ht="15.75">
      <c r="C470" s="123"/>
    </row>
    <row r="471" ht="15.75">
      <c r="C471" s="123"/>
    </row>
    <row r="472" ht="15.75">
      <c r="C472" s="123"/>
    </row>
    <row r="473" ht="15.75">
      <c r="C473" s="123"/>
    </row>
    <row r="474" ht="15.75">
      <c r="C474" s="123"/>
    </row>
    <row r="475" ht="15.75">
      <c r="C475" s="123"/>
    </row>
    <row r="476" ht="15.75">
      <c r="C476" s="123"/>
    </row>
    <row r="477" ht="15.75">
      <c r="C477" s="123"/>
    </row>
    <row r="478" ht="15.75">
      <c r="C478" s="123"/>
    </row>
    <row r="479" ht="15.75">
      <c r="C479" s="123"/>
    </row>
    <row r="480" ht="15.75">
      <c r="C480" s="123"/>
    </row>
    <row r="481" ht="15.75">
      <c r="C481" s="123"/>
    </row>
    <row r="482" ht="15.75">
      <c r="C482" s="123"/>
    </row>
    <row r="483" ht="15.75">
      <c r="C483" s="123"/>
    </row>
    <row r="484" ht="15.75">
      <c r="C484" s="123"/>
    </row>
    <row r="485" ht="15.75">
      <c r="C485" s="123"/>
    </row>
    <row r="486" ht="15.75">
      <c r="C486" s="123"/>
    </row>
    <row r="487" ht="15.75">
      <c r="C487" s="123"/>
    </row>
    <row r="488" ht="15.75">
      <c r="C488" s="123"/>
    </row>
    <row r="489" ht="15.75">
      <c r="C489" s="123"/>
    </row>
    <row r="490" ht="15.75">
      <c r="C490" s="123"/>
    </row>
    <row r="491" ht="15.75">
      <c r="C491" s="123"/>
    </row>
    <row r="492" ht="15.75">
      <c r="C492" s="123"/>
    </row>
    <row r="493" ht="15.75">
      <c r="C493" s="123"/>
    </row>
    <row r="494" ht="15.75">
      <c r="C494" s="123"/>
    </row>
    <row r="495" ht="15.75">
      <c r="C495" s="123"/>
    </row>
    <row r="496" ht="15.75">
      <c r="C496" s="123"/>
    </row>
    <row r="497" ht="15.75">
      <c r="C497" s="123"/>
    </row>
    <row r="498" ht="15.75">
      <c r="C498" s="123"/>
    </row>
    <row r="499" ht="15.75">
      <c r="C499" s="123"/>
    </row>
    <row r="500" ht="15.75">
      <c r="C500" s="123"/>
    </row>
    <row r="501" ht="15.75">
      <c r="C501" s="123"/>
    </row>
    <row r="502" ht="15.75">
      <c r="C502" s="123"/>
    </row>
    <row r="503" ht="15.75">
      <c r="C503" s="123"/>
    </row>
    <row r="504" ht="15.75">
      <c r="C504" s="123"/>
    </row>
    <row r="505" ht="15.75">
      <c r="C505" s="123"/>
    </row>
    <row r="506" ht="15.75">
      <c r="C506" s="123"/>
    </row>
    <row r="507" ht="15.75">
      <c r="C507" s="123"/>
    </row>
    <row r="508" ht="15.75">
      <c r="C508" s="123"/>
    </row>
    <row r="509" ht="15.75">
      <c r="C509" s="123"/>
    </row>
    <row r="510" ht="15.75">
      <c r="C510" s="123"/>
    </row>
    <row r="511" ht="15.75">
      <c r="C511" s="123"/>
    </row>
    <row r="512" ht="15.75">
      <c r="C512" s="123"/>
    </row>
    <row r="513" ht="15.75">
      <c r="C513" s="123"/>
    </row>
    <row r="514" ht="15.75">
      <c r="C514" s="123"/>
    </row>
    <row r="515" ht="15.75">
      <c r="C515" s="123"/>
    </row>
    <row r="516" ht="15.75">
      <c r="C516" s="123"/>
    </row>
    <row r="517" ht="15.75">
      <c r="C517" s="123"/>
    </row>
    <row r="518" ht="15.75">
      <c r="C518" s="123"/>
    </row>
    <row r="519" ht="15.75">
      <c r="C519" s="123"/>
    </row>
    <row r="520" ht="15.75">
      <c r="C520" s="123"/>
    </row>
    <row r="521" ht="15.75">
      <c r="C521" s="123"/>
    </row>
    <row r="522" ht="15.75">
      <c r="C522" s="123"/>
    </row>
    <row r="523" ht="15.75">
      <c r="C523" s="123"/>
    </row>
    <row r="524" ht="15.75">
      <c r="C524" s="123"/>
    </row>
    <row r="525" ht="15.75">
      <c r="C525" s="123"/>
    </row>
    <row r="526" ht="15.75">
      <c r="C526" s="123"/>
    </row>
    <row r="527" ht="15.75">
      <c r="C527" s="123"/>
    </row>
    <row r="528" ht="15.75">
      <c r="C528" s="123"/>
    </row>
    <row r="529" ht="15.75">
      <c r="C529" s="123"/>
    </row>
    <row r="530" ht="15.75">
      <c r="C530" s="123"/>
    </row>
    <row r="531" ht="15.75">
      <c r="C531" s="123"/>
    </row>
    <row r="532" ht="15.75">
      <c r="C532" s="123"/>
    </row>
    <row r="533" ht="15.75">
      <c r="C533" s="123"/>
    </row>
    <row r="534" ht="15.75">
      <c r="C534" s="123"/>
    </row>
    <row r="535" ht="15.75">
      <c r="C535" s="123"/>
    </row>
    <row r="536" ht="15.75">
      <c r="C536" s="123"/>
    </row>
    <row r="537" ht="15.75">
      <c r="C537" s="123"/>
    </row>
    <row r="538" ht="15.75">
      <c r="C538" s="123"/>
    </row>
    <row r="539" ht="15.75">
      <c r="C539" s="123"/>
    </row>
    <row r="540" ht="15.75">
      <c r="C540" s="123"/>
    </row>
    <row r="541" ht="15.75">
      <c r="C541" s="123"/>
    </row>
    <row r="542" ht="15.75">
      <c r="C542" s="123"/>
    </row>
    <row r="543" ht="15.75">
      <c r="C543" s="123"/>
    </row>
    <row r="544" ht="15.75">
      <c r="C544" s="123"/>
    </row>
    <row r="545" ht="15.75">
      <c r="C545" s="123"/>
    </row>
    <row r="546" ht="15.75">
      <c r="C546" s="123"/>
    </row>
    <row r="547" ht="15.75">
      <c r="C547" s="123"/>
    </row>
    <row r="548" ht="15.75">
      <c r="C548" s="123"/>
    </row>
    <row r="549" ht="15.75">
      <c r="C549" s="123"/>
    </row>
    <row r="550" ht="15.75">
      <c r="C550" s="123"/>
    </row>
    <row r="551" ht="15.75">
      <c r="C551" s="123"/>
    </row>
    <row r="552" ht="15.75">
      <c r="C552" s="123"/>
    </row>
    <row r="553" ht="15.75">
      <c r="C553" s="123"/>
    </row>
    <row r="554" ht="15.75">
      <c r="C554" s="123"/>
    </row>
    <row r="555" ht="15.75">
      <c r="C555" s="123"/>
    </row>
    <row r="556" ht="15.75">
      <c r="C556" s="123"/>
    </row>
    <row r="557" ht="15.75">
      <c r="C557" s="123"/>
    </row>
    <row r="558" ht="15.75">
      <c r="C558" s="123"/>
    </row>
    <row r="559" ht="15.75">
      <c r="C559" s="123"/>
    </row>
    <row r="560" ht="15.75">
      <c r="C560" s="123"/>
    </row>
    <row r="561" ht="15.75">
      <c r="C561" s="123"/>
    </row>
    <row r="562" ht="15.75">
      <c r="C562" s="123"/>
    </row>
    <row r="563" ht="15.75">
      <c r="C563" s="123"/>
    </row>
    <row r="564" ht="15.75">
      <c r="C564" s="123"/>
    </row>
    <row r="565" ht="15.75">
      <c r="C565" s="123"/>
    </row>
    <row r="566" ht="15.75">
      <c r="C566" s="123"/>
    </row>
    <row r="567" ht="15.75">
      <c r="C567" s="123"/>
    </row>
    <row r="568" ht="15.75">
      <c r="C568" s="123"/>
    </row>
    <row r="569" ht="15.75">
      <c r="C569" s="123"/>
    </row>
    <row r="570" ht="15.75">
      <c r="C570" s="123"/>
    </row>
    <row r="571" ht="15.75">
      <c r="C571" s="123"/>
    </row>
    <row r="572" ht="15.75">
      <c r="C572" s="123"/>
    </row>
    <row r="573" ht="15.75">
      <c r="C573" s="123"/>
    </row>
    <row r="574" ht="15.75">
      <c r="C574" s="123"/>
    </row>
    <row r="575" ht="15.75">
      <c r="C575" s="123"/>
    </row>
    <row r="576" ht="15.75">
      <c r="C576" s="123"/>
    </row>
    <row r="577" ht="15.75">
      <c r="C577" s="123"/>
    </row>
    <row r="578" ht="15.75">
      <c r="C578" s="123"/>
    </row>
    <row r="579" ht="15.75">
      <c r="C579" s="123"/>
    </row>
    <row r="580" ht="15.75">
      <c r="C580" s="123"/>
    </row>
    <row r="581" ht="15.75">
      <c r="C581" s="123"/>
    </row>
    <row r="582" ht="15.75">
      <c r="C582" s="123"/>
    </row>
    <row r="583" ht="15.75">
      <c r="C583" s="123"/>
    </row>
    <row r="584" ht="15.75">
      <c r="C584" s="123"/>
    </row>
    <row r="585" ht="15.75">
      <c r="C585" s="123"/>
    </row>
    <row r="586" ht="15.75">
      <c r="C586" s="123"/>
    </row>
    <row r="587" ht="15.75">
      <c r="C587" s="123"/>
    </row>
    <row r="588" ht="15.75">
      <c r="C588" s="123"/>
    </row>
    <row r="589" ht="15.75">
      <c r="C589" s="123"/>
    </row>
    <row r="590" ht="15.75">
      <c r="C590" s="123"/>
    </row>
    <row r="591" ht="15.75">
      <c r="C591" s="123"/>
    </row>
    <row r="592" ht="15.75">
      <c r="C592" s="123"/>
    </row>
    <row r="593" ht="15.75">
      <c r="C593" s="123"/>
    </row>
    <row r="594" ht="15.75">
      <c r="C594" s="123"/>
    </row>
    <row r="595" ht="15.75">
      <c r="C595" s="123"/>
    </row>
    <row r="596" ht="15.75">
      <c r="C596" s="123"/>
    </row>
    <row r="597" ht="15.75">
      <c r="C597" s="123"/>
    </row>
    <row r="598" ht="15.75">
      <c r="C598" s="123"/>
    </row>
    <row r="599" ht="15.75">
      <c r="C599" s="123"/>
    </row>
    <row r="600" ht="15.75">
      <c r="C600" s="123"/>
    </row>
    <row r="601" ht="15.75">
      <c r="C601" s="123"/>
    </row>
    <row r="602" ht="15.75">
      <c r="C602" s="123"/>
    </row>
    <row r="603" ht="15.75">
      <c r="C603" s="123"/>
    </row>
    <row r="604" ht="15.75">
      <c r="C604" s="123"/>
    </row>
    <row r="605" ht="15.75">
      <c r="C605" s="123"/>
    </row>
    <row r="606" ht="15.75">
      <c r="C606" s="123"/>
    </row>
    <row r="607" ht="15.75">
      <c r="C607" s="123"/>
    </row>
    <row r="608" ht="15.75">
      <c r="C608" s="123"/>
    </row>
    <row r="609" ht="15.75">
      <c r="C609" s="123"/>
    </row>
    <row r="610" ht="15.75">
      <c r="C610" s="123"/>
    </row>
    <row r="611" ht="15.75">
      <c r="C611" s="123"/>
    </row>
    <row r="612" ht="15.75">
      <c r="C612" s="123"/>
    </row>
    <row r="613" ht="15.75">
      <c r="C613" s="123"/>
    </row>
    <row r="614" ht="15.75">
      <c r="C614" s="123"/>
    </row>
    <row r="615" ht="15.75">
      <c r="C615" s="123"/>
    </row>
    <row r="616" ht="15.75">
      <c r="C616" s="123"/>
    </row>
    <row r="617" ht="15.75">
      <c r="C617" s="123"/>
    </row>
    <row r="618" ht="15.75">
      <c r="C618" s="123"/>
    </row>
    <row r="619" ht="15.75">
      <c r="C619" s="123"/>
    </row>
    <row r="620" ht="15.75">
      <c r="C620" s="123"/>
    </row>
    <row r="621" ht="15.75">
      <c r="C621" s="123"/>
    </row>
    <row r="622" ht="15.75">
      <c r="C622" s="123"/>
    </row>
    <row r="623" ht="15.75">
      <c r="C623" s="123"/>
    </row>
    <row r="624" ht="15.75">
      <c r="C624" s="123"/>
    </row>
    <row r="625" ht="15.75">
      <c r="C625" s="123"/>
    </row>
    <row r="626" ht="15.75">
      <c r="C626" s="123"/>
    </row>
    <row r="627" ht="15.75">
      <c r="C627" s="123"/>
    </row>
    <row r="628" ht="15.75">
      <c r="C628" s="123"/>
    </row>
    <row r="629" ht="15.75">
      <c r="C629" s="123"/>
    </row>
    <row r="630" ht="15.75">
      <c r="C630" s="123"/>
    </row>
    <row r="631" ht="15.75">
      <c r="C631" s="123"/>
    </row>
    <row r="632" ht="15.75">
      <c r="C632" s="123"/>
    </row>
    <row r="633" ht="15.75">
      <c r="C633" s="123"/>
    </row>
    <row r="634" ht="15.75">
      <c r="C634" s="123"/>
    </row>
    <row r="635" ht="15.75">
      <c r="C635" s="123"/>
    </row>
    <row r="636" ht="15.75">
      <c r="C636" s="123"/>
    </row>
    <row r="637" ht="15.75">
      <c r="C637" s="123"/>
    </row>
    <row r="638" ht="15.75">
      <c r="C638" s="123"/>
    </row>
    <row r="639" ht="15.75">
      <c r="C639" s="123"/>
    </row>
    <row r="640" ht="15.75">
      <c r="C640" s="123"/>
    </row>
    <row r="641" ht="15.75">
      <c r="C641" s="123"/>
    </row>
    <row r="642" ht="15.75">
      <c r="C642" s="123"/>
    </row>
    <row r="643" ht="15.75">
      <c r="C643" s="123"/>
    </row>
    <row r="644" ht="15.75">
      <c r="C644" s="123"/>
    </row>
    <row r="645" ht="15.75">
      <c r="C645" s="123"/>
    </row>
    <row r="646" ht="15.75">
      <c r="C646" s="123"/>
    </row>
    <row r="647" ht="15.75">
      <c r="C647" s="123"/>
    </row>
    <row r="648" ht="15.75">
      <c r="C648" s="123"/>
    </row>
    <row r="649" ht="15.75">
      <c r="C649" s="123"/>
    </row>
    <row r="650" ht="15.75">
      <c r="C650" s="123"/>
    </row>
    <row r="651" ht="15.75">
      <c r="C651" s="123"/>
    </row>
    <row r="652" ht="15.75">
      <c r="C652" s="123"/>
    </row>
    <row r="653" ht="15.75">
      <c r="C653" s="123"/>
    </row>
    <row r="654" ht="15.75">
      <c r="C654" s="123"/>
    </row>
    <row r="655" ht="15.75">
      <c r="C655" s="123"/>
    </row>
    <row r="656" ht="15.75">
      <c r="C656" s="123"/>
    </row>
    <row r="657" ht="15.75">
      <c r="C657" s="123"/>
    </row>
    <row r="658" ht="15.75">
      <c r="C658" s="123"/>
    </row>
    <row r="659" ht="15.75">
      <c r="C659" s="123"/>
    </row>
    <row r="660" ht="15.75">
      <c r="C660" s="123"/>
    </row>
    <row r="661" ht="15.75">
      <c r="C661" s="123"/>
    </row>
    <row r="662" ht="15.75">
      <c r="C662" s="123"/>
    </row>
    <row r="663" ht="15.75">
      <c r="C663" s="123"/>
    </row>
    <row r="664" ht="15.75">
      <c r="C664" s="123"/>
    </row>
    <row r="665" ht="15.75">
      <c r="C665" s="123"/>
    </row>
    <row r="666" ht="15.75">
      <c r="C666" s="123"/>
    </row>
    <row r="667" ht="15.75">
      <c r="C667" s="123"/>
    </row>
    <row r="668" ht="15.75">
      <c r="C668" s="123"/>
    </row>
    <row r="669" ht="15.75">
      <c r="C669" s="123"/>
    </row>
    <row r="670" ht="15.75">
      <c r="C670" s="123"/>
    </row>
    <row r="671" ht="15.75">
      <c r="C671" s="123"/>
    </row>
    <row r="672" ht="15.75">
      <c r="C672" s="123"/>
    </row>
    <row r="673" ht="15.75">
      <c r="C673" s="123"/>
    </row>
    <row r="674" ht="15.75">
      <c r="C674" s="123"/>
    </row>
    <row r="675" ht="15.75">
      <c r="C675" s="123"/>
    </row>
    <row r="676" ht="15.75">
      <c r="C676" s="123"/>
    </row>
    <row r="677" ht="15.75">
      <c r="C677" s="123"/>
    </row>
    <row r="678" ht="15.75">
      <c r="C678" s="123"/>
    </row>
    <row r="679" ht="15.75">
      <c r="C679" s="123"/>
    </row>
    <row r="680" ht="15.75">
      <c r="C680" s="123"/>
    </row>
    <row r="681" ht="15.75">
      <c r="C681" s="123"/>
    </row>
    <row r="682" ht="15.75">
      <c r="C682" s="123"/>
    </row>
    <row r="683" ht="15.75">
      <c r="C683" s="123"/>
    </row>
    <row r="684" ht="15.75">
      <c r="C684" s="123"/>
    </row>
    <row r="685" ht="15.75">
      <c r="C685" s="123"/>
    </row>
    <row r="686" ht="15.75">
      <c r="C686" s="123"/>
    </row>
    <row r="687" ht="15.75">
      <c r="C687" s="123"/>
    </row>
    <row r="688" ht="15.75">
      <c r="C688" s="123"/>
    </row>
    <row r="689" ht="15.75">
      <c r="C689" s="123"/>
    </row>
    <row r="690" ht="15.75">
      <c r="C690" s="123"/>
    </row>
    <row r="691" ht="15.75">
      <c r="C691" s="123"/>
    </row>
    <row r="692" ht="15.75">
      <c r="C692" s="123"/>
    </row>
    <row r="693" ht="15.75">
      <c r="C693" s="123"/>
    </row>
    <row r="694" ht="15.75">
      <c r="C694" s="123"/>
    </row>
    <row r="695" ht="15.75">
      <c r="C695" s="123"/>
    </row>
    <row r="696" ht="15.75">
      <c r="C696" s="123"/>
    </row>
    <row r="697" ht="15.75">
      <c r="C697" s="123"/>
    </row>
    <row r="698" ht="15.75">
      <c r="C698" s="123"/>
    </row>
    <row r="699" ht="15.75">
      <c r="C699" s="123"/>
    </row>
    <row r="700" ht="15.75">
      <c r="C700" s="123"/>
    </row>
    <row r="701" ht="15.75">
      <c r="C701" s="123"/>
    </row>
    <row r="702" ht="15.75">
      <c r="C702" s="123"/>
    </row>
    <row r="703" ht="15.75">
      <c r="C703" s="123"/>
    </row>
    <row r="704" ht="15.75">
      <c r="C704" s="123"/>
    </row>
    <row r="705" ht="15.75">
      <c r="C705" s="123"/>
    </row>
    <row r="706" ht="15.75">
      <c r="C706" s="123"/>
    </row>
    <row r="707" ht="15.75">
      <c r="C707" s="123"/>
    </row>
    <row r="708" ht="15.75">
      <c r="C708" s="123"/>
    </row>
    <row r="709" ht="15.75">
      <c r="C709" s="123"/>
    </row>
    <row r="710" ht="15.75">
      <c r="C710" s="123"/>
    </row>
    <row r="711" ht="15.75">
      <c r="C711" s="123"/>
    </row>
    <row r="712" ht="15.75">
      <c r="C712" s="123"/>
    </row>
    <row r="713" ht="15.75">
      <c r="C713" s="123"/>
    </row>
    <row r="714" ht="15.75">
      <c r="C714" s="123"/>
    </row>
    <row r="715" ht="15.75">
      <c r="C715" s="123"/>
    </row>
    <row r="716" ht="15.75">
      <c r="C716" s="123"/>
    </row>
    <row r="717" ht="15.75">
      <c r="C717" s="123"/>
    </row>
    <row r="718" ht="15.75">
      <c r="C718" s="123"/>
    </row>
    <row r="719" ht="15.75">
      <c r="C719" s="123"/>
    </row>
    <row r="720" ht="15.75">
      <c r="C720" s="123"/>
    </row>
    <row r="721" ht="15.75">
      <c r="C721" s="123"/>
    </row>
    <row r="722" ht="15.75">
      <c r="C722" s="123"/>
    </row>
    <row r="723" ht="15.75">
      <c r="C723" s="123"/>
    </row>
    <row r="724" ht="15.75">
      <c r="C724" s="123"/>
    </row>
    <row r="725" ht="15.75">
      <c r="C725" s="123"/>
    </row>
    <row r="726" ht="15.75">
      <c r="C726" s="123"/>
    </row>
    <row r="727" ht="15.75">
      <c r="C727" s="123"/>
    </row>
    <row r="728" ht="15.75">
      <c r="C728" s="123"/>
    </row>
    <row r="729" ht="15.75">
      <c r="C729" s="123"/>
    </row>
    <row r="730" ht="15.75">
      <c r="C730" s="123"/>
    </row>
    <row r="731" ht="15.75">
      <c r="C731" s="123"/>
    </row>
    <row r="732" ht="15.75">
      <c r="C732" s="123"/>
    </row>
    <row r="733" ht="15.75">
      <c r="C733" s="123"/>
    </row>
    <row r="734" ht="15.75">
      <c r="C734" s="123"/>
    </row>
    <row r="735" ht="15.75">
      <c r="C735" s="123"/>
    </row>
    <row r="736" ht="15.75">
      <c r="C736" s="123"/>
    </row>
    <row r="737" ht="15.75">
      <c r="C737" s="123"/>
    </row>
    <row r="738" ht="15.75">
      <c r="C738" s="123"/>
    </row>
    <row r="739" ht="15.75">
      <c r="C739" s="123"/>
    </row>
    <row r="740" ht="15.75">
      <c r="C740" s="123"/>
    </row>
    <row r="741" ht="15.75">
      <c r="C741" s="123"/>
    </row>
    <row r="742" ht="15.75">
      <c r="C742" s="123"/>
    </row>
    <row r="743" ht="15.75">
      <c r="C743" s="123"/>
    </row>
    <row r="744" ht="15.75">
      <c r="C744" s="123"/>
    </row>
    <row r="745" ht="15.75">
      <c r="C745" s="123"/>
    </row>
    <row r="746" ht="15.75">
      <c r="C746" s="123"/>
    </row>
    <row r="747" ht="15.75">
      <c r="C747" s="123"/>
    </row>
    <row r="748" ht="15.75">
      <c r="C748" s="123"/>
    </row>
    <row r="749" ht="15.75">
      <c r="C749" s="123"/>
    </row>
    <row r="750" ht="15.75">
      <c r="C750" s="123"/>
    </row>
    <row r="751" ht="15.75">
      <c r="C751" s="123"/>
    </row>
    <row r="752" ht="15.75">
      <c r="C752" s="123"/>
    </row>
    <row r="753" ht="15.75">
      <c r="C753" s="123"/>
    </row>
    <row r="754" ht="15.75">
      <c r="C754" s="123"/>
    </row>
    <row r="755" ht="15.75">
      <c r="C755" s="123"/>
    </row>
    <row r="756" ht="15.75">
      <c r="C756" s="123"/>
    </row>
    <row r="757" ht="15.75">
      <c r="C757" s="123"/>
    </row>
    <row r="758" ht="15.75">
      <c r="C758" s="123"/>
    </row>
    <row r="759" ht="15.75">
      <c r="C759" s="123"/>
    </row>
    <row r="760" ht="15.75">
      <c r="C760" s="123"/>
    </row>
    <row r="761" ht="15.75">
      <c r="C761" s="123"/>
    </row>
    <row r="762" ht="15.75">
      <c r="C762" s="123"/>
    </row>
    <row r="763" ht="15.75">
      <c r="C763" s="123"/>
    </row>
    <row r="764" ht="15.75">
      <c r="C764" s="123"/>
    </row>
    <row r="765" ht="15.75">
      <c r="C765" s="123"/>
    </row>
    <row r="766" ht="15.75">
      <c r="C766" s="123"/>
    </row>
    <row r="767" ht="15.75">
      <c r="C767" s="123"/>
    </row>
    <row r="768" ht="15.75">
      <c r="C768" s="123"/>
    </row>
    <row r="769" ht="15.75">
      <c r="C769" s="123"/>
    </row>
    <row r="770" ht="15.75">
      <c r="C770" s="123"/>
    </row>
    <row r="771" ht="15.75">
      <c r="C771" s="123"/>
    </row>
    <row r="772" ht="15.75">
      <c r="C772" s="123"/>
    </row>
    <row r="773" ht="15.75">
      <c r="C773" s="123"/>
    </row>
    <row r="774" ht="15.75">
      <c r="C774" s="123"/>
    </row>
    <row r="775" ht="15.75">
      <c r="C775" s="123"/>
    </row>
    <row r="776" ht="15.75">
      <c r="C776" s="123"/>
    </row>
    <row r="777" ht="15.75">
      <c r="C777" s="123"/>
    </row>
    <row r="778" ht="15.75">
      <c r="C778" s="123"/>
    </row>
    <row r="779" ht="15.75">
      <c r="C779" s="123"/>
    </row>
    <row r="780" ht="15.75">
      <c r="C780" s="123"/>
    </row>
    <row r="781" ht="15.75">
      <c r="C781" s="123"/>
    </row>
    <row r="782" ht="15.75">
      <c r="C782" s="123"/>
    </row>
    <row r="783" ht="15.75">
      <c r="C783" s="123"/>
    </row>
    <row r="784" ht="15.75">
      <c r="C784" s="123"/>
    </row>
    <row r="785" ht="15.75">
      <c r="C785" s="123"/>
    </row>
    <row r="786" ht="15.75">
      <c r="C786" s="123"/>
    </row>
    <row r="787" ht="15.75">
      <c r="C787" s="123"/>
    </row>
    <row r="788" ht="15.75">
      <c r="C788" s="123"/>
    </row>
    <row r="789" ht="15.75">
      <c r="C789" s="123"/>
    </row>
    <row r="790" ht="15.75">
      <c r="C790" s="123"/>
    </row>
    <row r="791" ht="15.75">
      <c r="C791" s="123"/>
    </row>
    <row r="792" ht="15.75">
      <c r="C792" s="123"/>
    </row>
    <row r="793" ht="15.75">
      <c r="C793" s="123"/>
    </row>
    <row r="794" ht="15.75">
      <c r="C794" s="123"/>
    </row>
    <row r="795" ht="15.75">
      <c r="C795" s="123"/>
    </row>
    <row r="796" ht="15.75">
      <c r="C796" s="123"/>
    </row>
    <row r="797" ht="15.75">
      <c r="C797" s="123"/>
    </row>
    <row r="798" ht="15.75">
      <c r="C798" s="123"/>
    </row>
    <row r="799" ht="15.75">
      <c r="C799" s="123"/>
    </row>
    <row r="800" ht="15.75">
      <c r="C800" s="123"/>
    </row>
    <row r="801" ht="15.75">
      <c r="C801" s="123"/>
    </row>
    <row r="802" ht="15.75">
      <c r="C802" s="123"/>
    </row>
    <row r="803" ht="15.75">
      <c r="C803" s="123"/>
    </row>
    <row r="804" ht="15.75">
      <c r="C804" s="123"/>
    </row>
    <row r="805" ht="15.75">
      <c r="C805" s="123"/>
    </row>
    <row r="806" ht="15.75">
      <c r="C806" s="123"/>
    </row>
    <row r="807" ht="15.75">
      <c r="C807" s="123"/>
    </row>
    <row r="808" ht="15.75">
      <c r="C808" s="123"/>
    </row>
    <row r="809" ht="15.75">
      <c r="C809" s="123"/>
    </row>
    <row r="810" ht="15.75">
      <c r="C810" s="123"/>
    </row>
    <row r="811" ht="15.75">
      <c r="C811" s="123"/>
    </row>
    <row r="812" ht="15.75">
      <c r="C812" s="123"/>
    </row>
    <row r="813" ht="15.75">
      <c r="C813" s="123"/>
    </row>
    <row r="814" ht="15.75">
      <c r="C814" s="123"/>
    </row>
    <row r="815" ht="15.75">
      <c r="C815" s="123"/>
    </row>
    <row r="816" ht="15.75">
      <c r="C816" s="123"/>
    </row>
    <row r="817" ht="15.75">
      <c r="C817" s="123"/>
    </row>
    <row r="818" ht="15.75">
      <c r="C818" s="123"/>
    </row>
    <row r="819" ht="15.75">
      <c r="C819" s="123"/>
    </row>
    <row r="820" ht="15.75">
      <c r="C820" s="123"/>
    </row>
    <row r="821" ht="15.75">
      <c r="C821" s="123"/>
    </row>
    <row r="822" ht="15.75">
      <c r="C822" s="123"/>
    </row>
    <row r="823" ht="15.75">
      <c r="C823" s="123"/>
    </row>
    <row r="824" ht="15.75">
      <c r="C824" s="123"/>
    </row>
    <row r="825" ht="15.75">
      <c r="C825" s="123"/>
    </row>
    <row r="826" ht="15.75">
      <c r="C826" s="123"/>
    </row>
    <row r="827" ht="15.75">
      <c r="C827" s="123"/>
    </row>
    <row r="828" ht="15.75">
      <c r="C828" s="123"/>
    </row>
    <row r="829" ht="15.75">
      <c r="C829" s="123"/>
    </row>
    <row r="830" ht="15.75">
      <c r="C830" s="123"/>
    </row>
    <row r="831" ht="15.75">
      <c r="C831" s="123"/>
    </row>
    <row r="832" ht="15.75">
      <c r="C832" s="123"/>
    </row>
    <row r="833" ht="15.75">
      <c r="C833" s="123"/>
    </row>
    <row r="834" ht="15.75">
      <c r="C834" s="123"/>
    </row>
    <row r="835" ht="15.75">
      <c r="C835" s="123"/>
    </row>
    <row r="836" ht="15.75">
      <c r="C836" s="123"/>
    </row>
    <row r="837" ht="15.75">
      <c r="C837" s="123"/>
    </row>
    <row r="838" ht="15.75">
      <c r="C838" s="123"/>
    </row>
    <row r="839" ht="15.75">
      <c r="C839" s="123"/>
    </row>
    <row r="840" ht="15.75">
      <c r="C840" s="123"/>
    </row>
    <row r="841" ht="15.75">
      <c r="C841" s="123"/>
    </row>
    <row r="842" ht="15.75">
      <c r="C842" s="123"/>
    </row>
    <row r="843" ht="15.75">
      <c r="C843" s="123"/>
    </row>
    <row r="844" ht="15.75">
      <c r="C844" s="123"/>
    </row>
    <row r="845" ht="15.75">
      <c r="C845" s="123"/>
    </row>
    <row r="846" ht="15.75">
      <c r="C846" s="123"/>
    </row>
    <row r="847" ht="15.75">
      <c r="C847" s="123"/>
    </row>
    <row r="848" ht="15.75">
      <c r="C848" s="123"/>
    </row>
    <row r="849" ht="15.75">
      <c r="C849" s="123"/>
    </row>
    <row r="850" ht="15.75">
      <c r="C850" s="123"/>
    </row>
    <row r="851" ht="15.75">
      <c r="C851" s="123"/>
    </row>
    <row r="852" ht="15.75">
      <c r="C852" s="123"/>
    </row>
    <row r="853" ht="15.75">
      <c r="C853" s="123"/>
    </row>
    <row r="854" ht="15.75">
      <c r="C854" s="123"/>
    </row>
    <row r="855" ht="15.75">
      <c r="C855" s="123"/>
    </row>
    <row r="856" ht="15.75">
      <c r="C856" s="123"/>
    </row>
    <row r="857" ht="15.75">
      <c r="C857" s="123"/>
    </row>
    <row r="858" ht="15.75">
      <c r="C858" s="123"/>
    </row>
    <row r="859" ht="15.75">
      <c r="C859" s="123"/>
    </row>
    <row r="860" ht="15.75">
      <c r="C860" s="123"/>
    </row>
    <row r="861" ht="15.75">
      <c r="C861" s="123"/>
    </row>
    <row r="862" ht="15.75">
      <c r="C862" s="123"/>
    </row>
    <row r="863" ht="15.75">
      <c r="C863" s="123"/>
    </row>
    <row r="864" ht="15.75">
      <c r="C864" s="123"/>
    </row>
    <row r="865" ht="15.75">
      <c r="C865" s="123"/>
    </row>
    <row r="866" ht="15.75">
      <c r="C866" s="123"/>
    </row>
    <row r="867" ht="15.75">
      <c r="C867" s="123"/>
    </row>
    <row r="868" ht="15.75">
      <c r="C868" s="123"/>
    </row>
    <row r="869" ht="15.75">
      <c r="C869" s="123"/>
    </row>
    <row r="870" ht="15.75">
      <c r="C870" s="123"/>
    </row>
    <row r="871" ht="15.75">
      <c r="C871" s="123"/>
    </row>
    <row r="872" ht="15.75">
      <c r="C872" s="123"/>
    </row>
    <row r="873" ht="15.75">
      <c r="C873" s="123"/>
    </row>
    <row r="874" ht="15.75">
      <c r="C874" s="123"/>
    </row>
    <row r="875" ht="15.75">
      <c r="C875" s="123"/>
    </row>
    <row r="876" ht="15.75">
      <c r="C876" s="123"/>
    </row>
    <row r="877" ht="15.75">
      <c r="C877" s="123"/>
    </row>
    <row r="878" ht="15.75">
      <c r="C878" s="123"/>
    </row>
    <row r="879" ht="15.75">
      <c r="C879" s="123"/>
    </row>
    <row r="880" ht="15.75">
      <c r="C880" s="123"/>
    </row>
    <row r="881" ht="15.75">
      <c r="C881" s="123"/>
    </row>
    <row r="882" ht="15.75">
      <c r="C882" s="123"/>
    </row>
    <row r="883" ht="15.75">
      <c r="C883" s="123"/>
    </row>
    <row r="884" ht="15.75">
      <c r="C884" s="123"/>
    </row>
    <row r="885" ht="15.75">
      <c r="C885" s="123"/>
    </row>
    <row r="886" ht="15.75">
      <c r="C886" s="123"/>
    </row>
    <row r="887" ht="15.75">
      <c r="C887" s="123"/>
    </row>
    <row r="888" ht="15.75">
      <c r="C888" s="123"/>
    </row>
    <row r="889" ht="15.75">
      <c r="C889" s="123"/>
    </row>
    <row r="890" ht="15.75">
      <c r="C890" s="123"/>
    </row>
    <row r="891" ht="15.75">
      <c r="C891" s="123"/>
    </row>
    <row r="892" ht="15.75">
      <c r="C892" s="123"/>
    </row>
    <row r="893" ht="15.75">
      <c r="C893" s="123"/>
    </row>
    <row r="894" ht="15.75">
      <c r="C894" s="123"/>
    </row>
    <row r="895" ht="15.75">
      <c r="C895" s="123"/>
    </row>
    <row r="896" ht="15.75">
      <c r="C896" s="123"/>
    </row>
    <row r="897" ht="15.75">
      <c r="C897" s="123"/>
    </row>
    <row r="898" ht="15.75">
      <c r="C898" s="123"/>
    </row>
    <row r="899" ht="15.75">
      <c r="C899" s="123"/>
    </row>
    <row r="900" ht="15.75">
      <c r="C900" s="123"/>
    </row>
    <row r="901" ht="15.75">
      <c r="C901" s="123"/>
    </row>
    <row r="902" ht="15.75">
      <c r="C902" s="123"/>
    </row>
    <row r="903" ht="15.75">
      <c r="C903" s="123"/>
    </row>
    <row r="904" ht="15.75">
      <c r="C904" s="123"/>
    </row>
    <row r="905" ht="15.75">
      <c r="C905" s="123"/>
    </row>
    <row r="906" ht="15.75">
      <c r="C906" s="123"/>
    </row>
    <row r="907" ht="15.75">
      <c r="C907" s="123"/>
    </row>
    <row r="908" ht="15.75">
      <c r="C908" s="123"/>
    </row>
    <row r="909" ht="15.75">
      <c r="C909" s="123"/>
    </row>
    <row r="910" ht="15.75">
      <c r="C910" s="123"/>
    </row>
    <row r="911" ht="15.75">
      <c r="C911" s="123"/>
    </row>
    <row r="912" ht="15.75">
      <c r="C912" s="123"/>
    </row>
    <row r="913" ht="15.75">
      <c r="C913" s="123"/>
    </row>
    <row r="914" ht="15.75">
      <c r="C914" s="123"/>
    </row>
    <row r="915" ht="15.75">
      <c r="C915" s="123"/>
    </row>
    <row r="916" ht="15.75">
      <c r="C916" s="123"/>
    </row>
    <row r="917" ht="15.75">
      <c r="C917" s="123"/>
    </row>
    <row r="918" ht="15.75">
      <c r="C918" s="123"/>
    </row>
    <row r="919" ht="15.75">
      <c r="C919" s="123"/>
    </row>
    <row r="920" ht="15.75">
      <c r="C920" s="123"/>
    </row>
    <row r="921" ht="15.75">
      <c r="C921" s="123"/>
    </row>
    <row r="922" ht="15.75">
      <c r="C922" s="123"/>
    </row>
    <row r="923" ht="15.75">
      <c r="C923" s="123"/>
    </row>
    <row r="924" ht="15.75">
      <c r="C924" s="123"/>
    </row>
    <row r="925" ht="15.75">
      <c r="C925" s="123"/>
    </row>
    <row r="926" ht="15.75">
      <c r="C926" s="123"/>
    </row>
    <row r="927" ht="15.75">
      <c r="C927" s="123"/>
    </row>
    <row r="928" ht="15.75">
      <c r="C928" s="123"/>
    </row>
    <row r="929" ht="15.75">
      <c r="C929" s="123"/>
    </row>
    <row r="930" ht="15.75">
      <c r="C930" s="123"/>
    </row>
    <row r="931" ht="15.75">
      <c r="C931" s="123"/>
    </row>
    <row r="932" ht="15.75">
      <c r="C932" s="123"/>
    </row>
    <row r="933" ht="15.75">
      <c r="C933" s="123"/>
    </row>
    <row r="934" ht="15.75">
      <c r="C934" s="123"/>
    </row>
    <row r="935" ht="15.75">
      <c r="C935" s="123"/>
    </row>
    <row r="936" ht="15.75">
      <c r="C936" s="123"/>
    </row>
    <row r="937" ht="15.75">
      <c r="C937" s="123"/>
    </row>
    <row r="938" ht="15.75">
      <c r="C938" s="123"/>
    </row>
    <row r="939" ht="15.75">
      <c r="C939" s="123"/>
    </row>
    <row r="940" ht="15.75">
      <c r="C940" s="123"/>
    </row>
    <row r="941" ht="15.75">
      <c r="C941" s="123"/>
    </row>
    <row r="942" ht="15.75">
      <c r="C942" s="123"/>
    </row>
    <row r="943" ht="15.75">
      <c r="C943" s="123"/>
    </row>
    <row r="944" ht="15.75">
      <c r="C944" s="123"/>
    </row>
    <row r="945" ht="15.75">
      <c r="C945" s="123"/>
    </row>
    <row r="946" ht="15.75">
      <c r="C946" s="123"/>
    </row>
    <row r="947" ht="15.75">
      <c r="C947" s="123"/>
    </row>
    <row r="948" ht="15.75">
      <c r="C948" s="123"/>
    </row>
    <row r="949" ht="15.75">
      <c r="C949" s="123"/>
    </row>
    <row r="950" ht="15.75">
      <c r="C950" s="123"/>
    </row>
    <row r="951" ht="15.75">
      <c r="C951" s="123"/>
    </row>
    <row r="952" ht="15.75">
      <c r="C952" s="123"/>
    </row>
    <row r="953" ht="15.75">
      <c r="C953" s="123"/>
    </row>
    <row r="954" ht="15.75">
      <c r="C954" s="123"/>
    </row>
    <row r="955" ht="15.75">
      <c r="C955" s="123"/>
    </row>
    <row r="956" ht="15.75">
      <c r="C956" s="123"/>
    </row>
    <row r="957" ht="15.75">
      <c r="C957" s="123"/>
    </row>
    <row r="958" ht="15.75">
      <c r="C958" s="123"/>
    </row>
    <row r="959" ht="15.75">
      <c r="C959" s="123"/>
    </row>
  </sheetData>
  <sheetProtection password="EEDF" sheet="1"/>
  <mergeCells count="12">
    <mergeCell ref="B8:C8"/>
    <mergeCell ref="B9:C9"/>
    <mergeCell ref="B11:C11"/>
    <mergeCell ref="B12:C12"/>
    <mergeCell ref="B13:C13"/>
    <mergeCell ref="B14:C14"/>
    <mergeCell ref="B1:C1"/>
    <mergeCell ref="B2:C2"/>
    <mergeCell ref="B3:C3"/>
    <mergeCell ref="B4:C4"/>
    <mergeCell ref="B6:C6"/>
    <mergeCell ref="B7:C7"/>
  </mergeCells>
  <printOptions/>
  <pageMargins left="1.14173228346456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9"/>
  <sheetViews>
    <sheetView tabSelected="1" zoomScalePageLayoutView="0" workbookViewId="0" topLeftCell="A1">
      <selection activeCell="N18" sqref="N18"/>
    </sheetView>
  </sheetViews>
  <sheetFormatPr defaultColWidth="9.00390625" defaultRowHeight="12.75"/>
  <cols>
    <col min="1" max="1" width="4.125" style="1" customWidth="1"/>
    <col min="2" max="2" width="58.25390625" style="1" customWidth="1"/>
    <col min="3" max="3" width="15.00390625" style="1" customWidth="1"/>
    <col min="4" max="4" width="9.125" style="1" customWidth="1"/>
    <col min="5" max="5" width="10.125" style="1" customWidth="1"/>
    <col min="6" max="6" width="14.125" style="1" customWidth="1"/>
    <col min="7" max="7" width="9.125" style="1" customWidth="1"/>
    <col min="8" max="8" width="12.625" style="1" customWidth="1"/>
    <col min="9" max="9" width="9.125" style="1" customWidth="1"/>
    <col min="10" max="16384" width="9.125" style="1" customWidth="1"/>
  </cols>
  <sheetData>
    <row r="1" spans="2:3" ht="18.75">
      <c r="B1" s="358" t="s">
        <v>1019</v>
      </c>
      <c r="C1" s="358"/>
    </row>
    <row r="2" spans="2:3" ht="18.75">
      <c r="B2" s="358" t="s">
        <v>192</v>
      </c>
      <c r="C2" s="358"/>
    </row>
    <row r="3" spans="2:3" ht="18.75">
      <c r="B3" s="358" t="s">
        <v>741</v>
      </c>
      <c r="C3" s="358"/>
    </row>
    <row r="4" spans="2:7" ht="18.75">
      <c r="B4" s="378" t="s">
        <v>1028</v>
      </c>
      <c r="C4" s="392"/>
      <c r="D4" s="64"/>
      <c r="E4" s="64"/>
      <c r="F4" s="160"/>
      <c r="G4" s="160"/>
    </row>
    <row r="6" spans="2:7" ht="18.75">
      <c r="B6" s="358" t="s">
        <v>810</v>
      </c>
      <c r="C6" s="358"/>
      <c r="D6" s="99"/>
      <c r="E6" s="99"/>
      <c r="F6" s="6"/>
      <c r="G6" s="6"/>
    </row>
    <row r="7" spans="2:7" ht="18.75">
      <c r="B7" s="358" t="s">
        <v>811</v>
      </c>
      <c r="C7" s="358"/>
      <c r="D7" s="99"/>
      <c r="E7" s="99"/>
      <c r="F7" s="6"/>
      <c r="G7" s="6"/>
    </row>
    <row r="8" spans="2:7" ht="18.75">
      <c r="B8" s="358" t="s">
        <v>189</v>
      </c>
      <c r="C8" s="358"/>
      <c r="D8" s="99"/>
      <c r="E8" s="99"/>
      <c r="F8" s="6"/>
      <c r="G8" s="6"/>
    </row>
    <row r="9" spans="2:7" ht="18.75">
      <c r="B9" s="358" t="s">
        <v>275</v>
      </c>
      <c r="C9" s="358"/>
      <c r="D9" s="99"/>
      <c r="E9" s="99"/>
      <c r="F9" s="6"/>
      <c r="G9" s="6"/>
    </row>
    <row r="10" spans="2:3" ht="18.75">
      <c r="B10" s="63"/>
      <c r="C10" s="63"/>
    </row>
    <row r="11" spans="2:3" ht="18.75">
      <c r="B11" s="378" t="s">
        <v>835</v>
      </c>
      <c r="C11" s="378"/>
    </row>
    <row r="12" spans="2:3" ht="9" customHeight="1">
      <c r="B12" s="378"/>
      <c r="C12" s="378"/>
    </row>
    <row r="13" spans="2:3" ht="18.75">
      <c r="B13" s="379" t="s">
        <v>836</v>
      </c>
      <c r="C13" s="380"/>
    </row>
    <row r="14" spans="2:3" ht="147.75" customHeight="1">
      <c r="B14" s="381" t="s">
        <v>837</v>
      </c>
      <c r="C14" s="382"/>
    </row>
    <row r="15" spans="2:3" ht="18.75">
      <c r="B15" s="101"/>
      <c r="C15" s="102"/>
    </row>
    <row r="16" spans="2:3" ht="56.25">
      <c r="B16" s="103" t="s">
        <v>815</v>
      </c>
      <c r="C16" s="103" t="s">
        <v>190</v>
      </c>
    </row>
    <row r="17" spans="1:9" ht="18.75">
      <c r="A17" s="4"/>
      <c r="B17" s="104" t="s">
        <v>816</v>
      </c>
      <c r="C17" s="105">
        <f>SUM(C19:C28)</f>
        <v>58.10000000000001</v>
      </c>
      <c r="D17" s="4"/>
      <c r="E17" s="4"/>
      <c r="F17" s="4"/>
      <c r="G17" s="4"/>
      <c r="H17" s="311"/>
      <c r="I17" s="4"/>
    </row>
    <row r="18" spans="1:9" ht="18.75">
      <c r="A18" s="4"/>
      <c r="B18" s="101"/>
      <c r="C18" s="106"/>
      <c r="D18" s="4"/>
      <c r="E18" s="4"/>
      <c r="F18" s="4"/>
      <c r="G18" s="4"/>
      <c r="H18" s="4"/>
      <c r="I18" s="4"/>
    </row>
    <row r="19" spans="1:9" ht="18.75">
      <c r="A19" s="4"/>
      <c r="B19" s="108" t="s">
        <v>817</v>
      </c>
      <c r="C19" s="107">
        <v>5.81</v>
      </c>
      <c r="D19" s="4"/>
      <c r="E19" s="4"/>
      <c r="F19" s="4"/>
      <c r="G19" s="4"/>
      <c r="H19" s="4"/>
      <c r="I19" s="4"/>
    </row>
    <row r="20" spans="1:9" ht="18.75">
      <c r="A20" s="4"/>
      <c r="B20" s="108" t="s">
        <v>818</v>
      </c>
      <c r="C20" s="107">
        <v>5.81</v>
      </c>
      <c r="D20" s="4"/>
      <c r="E20" s="4"/>
      <c r="F20" s="4"/>
      <c r="G20" s="4"/>
      <c r="H20" s="4"/>
      <c r="I20" s="4"/>
    </row>
    <row r="21" spans="1:9" ht="18.75">
      <c r="A21" s="4"/>
      <c r="B21" s="108" t="s">
        <v>819</v>
      </c>
      <c r="C21" s="107">
        <v>5.81</v>
      </c>
      <c r="D21" s="4"/>
      <c r="E21" s="4"/>
      <c r="F21" s="4"/>
      <c r="G21" s="4"/>
      <c r="H21" s="4"/>
      <c r="I21" s="4"/>
    </row>
    <row r="22" spans="1:9" ht="18.75">
      <c r="A22" s="4"/>
      <c r="B22" s="108" t="s">
        <v>820</v>
      </c>
      <c r="C22" s="107">
        <v>5.81</v>
      </c>
      <c r="D22" s="4"/>
      <c r="E22" s="4"/>
      <c r="F22" s="4"/>
      <c r="G22" s="4"/>
      <c r="H22" s="4"/>
      <c r="I22" s="4"/>
    </row>
    <row r="23" spans="1:9" ht="18.75">
      <c r="A23" s="4"/>
      <c r="B23" s="108" t="s">
        <v>821</v>
      </c>
      <c r="C23" s="107">
        <v>5.81</v>
      </c>
      <c r="D23" s="4"/>
      <c r="E23" s="4"/>
      <c r="F23" s="4"/>
      <c r="G23" s="4"/>
      <c r="H23" s="4"/>
      <c r="I23" s="4"/>
    </row>
    <row r="24" spans="1:9" ht="18.75">
      <c r="A24" s="4"/>
      <c r="B24" s="108" t="s">
        <v>823</v>
      </c>
      <c r="C24" s="107">
        <v>5.81</v>
      </c>
      <c r="D24" s="4"/>
      <c r="E24" s="4"/>
      <c r="F24" s="4"/>
      <c r="G24" s="4"/>
      <c r="H24" s="4"/>
      <c r="I24" s="4"/>
    </row>
    <row r="25" spans="1:9" ht="18.75">
      <c r="A25" s="4"/>
      <c r="B25" s="108" t="s">
        <v>822</v>
      </c>
      <c r="C25" s="107">
        <v>5.81</v>
      </c>
      <c r="D25" s="4"/>
      <c r="E25" s="4"/>
      <c r="F25" s="4"/>
      <c r="G25" s="4"/>
      <c r="H25" s="4"/>
      <c r="I25" s="4"/>
    </row>
    <row r="26" spans="1:9" ht="18.75">
      <c r="A26" s="4"/>
      <c r="B26" s="309" t="s">
        <v>824</v>
      </c>
      <c r="C26" s="107">
        <v>5.81</v>
      </c>
      <c r="D26" s="4"/>
      <c r="E26" s="4"/>
      <c r="F26" s="4"/>
      <c r="G26" s="4"/>
      <c r="H26" s="4"/>
      <c r="I26" s="4"/>
    </row>
    <row r="27" spans="1:9" ht="18.75">
      <c r="A27" s="4"/>
      <c r="B27" s="309" t="s">
        <v>825</v>
      </c>
      <c r="C27" s="107">
        <v>5.81</v>
      </c>
      <c r="D27" s="4"/>
      <c r="E27" s="4"/>
      <c r="F27" s="4"/>
      <c r="G27" s="4"/>
      <c r="H27" s="4"/>
      <c r="I27" s="4"/>
    </row>
    <row r="28" spans="1:9" ht="18.75">
      <c r="A28" s="4"/>
      <c r="B28" s="309" t="s">
        <v>826</v>
      </c>
      <c r="C28" s="107">
        <v>5.81</v>
      </c>
      <c r="D28" s="4"/>
      <c r="E28" s="4"/>
      <c r="F28" s="4"/>
      <c r="G28" s="4"/>
      <c r="H28" s="4"/>
      <c r="I28" s="4"/>
    </row>
    <row r="29" spans="1:9" ht="18.75">
      <c r="A29" s="4"/>
      <c r="B29" s="309"/>
      <c r="C29" s="109"/>
      <c r="D29" s="4"/>
      <c r="E29" s="5"/>
      <c r="F29" s="4"/>
      <c r="G29" s="4"/>
      <c r="H29" s="4"/>
      <c r="I29" s="4"/>
    </row>
    <row r="30" spans="1:9" ht="18.75">
      <c r="A30" s="4"/>
      <c r="B30" s="309"/>
      <c r="C30" s="110"/>
      <c r="D30" s="4"/>
      <c r="E30" s="4"/>
      <c r="F30" s="4"/>
      <c r="G30" s="4"/>
      <c r="H30" s="4"/>
      <c r="I30" s="4"/>
    </row>
    <row r="31" spans="1:9" ht="15.75">
      <c r="A31" s="4"/>
      <c r="B31" s="310"/>
      <c r="C31" s="112"/>
      <c r="D31" s="4"/>
      <c r="E31" s="4"/>
      <c r="F31" s="4"/>
      <c r="G31" s="4"/>
      <c r="H31" s="4"/>
      <c r="I31" s="4"/>
    </row>
    <row r="32" spans="1:9" ht="15.75">
      <c r="A32" s="4"/>
      <c r="B32" s="310"/>
      <c r="C32" s="113"/>
      <c r="D32" s="4"/>
      <c r="E32" s="4"/>
      <c r="F32" s="4"/>
      <c r="G32" s="4"/>
      <c r="H32" s="4"/>
      <c r="I32" s="4"/>
    </row>
    <row r="33" spans="1:9" ht="15.75">
      <c r="A33" s="4"/>
      <c r="B33" s="310"/>
      <c r="C33" s="113"/>
      <c r="D33" s="4"/>
      <c r="E33" s="4"/>
      <c r="F33" s="4"/>
      <c r="G33" s="4"/>
      <c r="H33" s="4"/>
      <c r="I33" s="4"/>
    </row>
    <row r="34" spans="1:9" ht="15.75">
      <c r="A34" s="4"/>
      <c r="B34" s="310"/>
      <c r="C34" s="113"/>
      <c r="D34" s="4"/>
      <c r="E34" s="4"/>
      <c r="F34" s="4"/>
      <c r="G34" s="4"/>
      <c r="H34" s="4"/>
      <c r="I34" s="4"/>
    </row>
    <row r="35" spans="1:9" ht="15.75">
      <c r="A35" s="4"/>
      <c r="B35" s="310"/>
      <c r="C35" s="113"/>
      <c r="D35" s="4"/>
      <c r="E35" s="4"/>
      <c r="F35" s="4"/>
      <c r="G35" s="4"/>
      <c r="H35" s="4"/>
      <c r="I35" s="4"/>
    </row>
    <row r="36" spans="2:3" ht="15.75">
      <c r="B36" s="111"/>
      <c r="C36" s="113"/>
    </row>
    <row r="37" spans="2:3" ht="15.75">
      <c r="B37" s="114"/>
      <c r="C37" s="113"/>
    </row>
    <row r="38" spans="2:3" ht="15.75">
      <c r="B38" s="114"/>
      <c r="C38" s="115"/>
    </row>
    <row r="39" spans="2:3" ht="15.75">
      <c r="B39" s="111"/>
      <c r="C39" s="116"/>
    </row>
    <row r="40" spans="2:3" ht="15.75">
      <c r="B40" s="117"/>
      <c r="C40" s="113"/>
    </row>
    <row r="41" spans="2:3" ht="15.75">
      <c r="B41" s="118"/>
      <c r="C41" s="119"/>
    </row>
    <row r="42" spans="2:3" ht="15.75">
      <c r="B42" s="118"/>
      <c r="C42" s="119"/>
    </row>
    <row r="43" spans="2:3" ht="15.75">
      <c r="B43" s="118"/>
      <c r="C43" s="119"/>
    </row>
    <row r="44" spans="2:3" ht="15.75">
      <c r="B44" s="118"/>
      <c r="C44" s="119"/>
    </row>
    <row r="45" spans="2:3" ht="15.75">
      <c r="B45" s="118"/>
      <c r="C45" s="119"/>
    </row>
    <row r="46" spans="2:3" ht="15.75">
      <c r="B46" s="118"/>
      <c r="C46" s="119"/>
    </row>
    <row r="47" spans="2:3" ht="15.75">
      <c r="B47" s="118"/>
      <c r="C47" s="119"/>
    </row>
    <row r="48" spans="2:3" ht="15.75">
      <c r="B48" s="120"/>
      <c r="C48" s="119"/>
    </row>
    <row r="49" spans="2:3" ht="15.75">
      <c r="B49" s="121"/>
      <c r="C49" s="122"/>
    </row>
    <row r="50" ht="15.75">
      <c r="C50" s="123"/>
    </row>
    <row r="51" ht="15.75">
      <c r="C51" s="123"/>
    </row>
    <row r="52" ht="15.75">
      <c r="C52" s="123"/>
    </row>
    <row r="53" ht="15.75">
      <c r="C53" s="123"/>
    </row>
    <row r="54" ht="15.75">
      <c r="C54" s="123"/>
    </row>
    <row r="55" ht="15.75">
      <c r="C55" s="123"/>
    </row>
    <row r="56" ht="15.75">
      <c r="C56" s="123"/>
    </row>
    <row r="57" ht="15.75">
      <c r="C57" s="123"/>
    </row>
    <row r="58" ht="15.75">
      <c r="C58" s="123"/>
    </row>
    <row r="59" ht="15.75">
      <c r="C59" s="123"/>
    </row>
    <row r="60" ht="15.75">
      <c r="C60" s="123"/>
    </row>
    <row r="61" ht="15.75">
      <c r="C61" s="123"/>
    </row>
    <row r="62" ht="15.75">
      <c r="C62" s="123"/>
    </row>
    <row r="63" ht="15.75">
      <c r="C63" s="123"/>
    </row>
    <row r="64" ht="15.75">
      <c r="C64" s="123"/>
    </row>
    <row r="65" ht="15.75">
      <c r="C65" s="123"/>
    </row>
    <row r="66" ht="15.75">
      <c r="C66" s="123"/>
    </row>
    <row r="67" ht="15.75">
      <c r="C67" s="123"/>
    </row>
    <row r="68" ht="15.75">
      <c r="C68" s="123"/>
    </row>
    <row r="69" ht="15.75">
      <c r="C69" s="123"/>
    </row>
    <row r="70" ht="15.75">
      <c r="C70" s="123"/>
    </row>
    <row r="71" ht="15.75">
      <c r="C71" s="123"/>
    </row>
    <row r="72" ht="15.75">
      <c r="C72" s="123"/>
    </row>
    <row r="73" ht="15.75">
      <c r="C73" s="123"/>
    </row>
    <row r="74" ht="15.75">
      <c r="C74" s="123"/>
    </row>
    <row r="75" ht="15.75">
      <c r="C75" s="123"/>
    </row>
    <row r="76" ht="15.75">
      <c r="C76" s="123"/>
    </row>
    <row r="77" ht="15.75">
      <c r="C77" s="123"/>
    </row>
    <row r="78" ht="15.75">
      <c r="C78" s="123"/>
    </row>
    <row r="79" ht="15.75">
      <c r="C79" s="123"/>
    </row>
    <row r="80" ht="15.75">
      <c r="C80" s="123"/>
    </row>
    <row r="81" ht="15.75">
      <c r="C81" s="123"/>
    </row>
    <row r="82" ht="15.75">
      <c r="C82" s="123"/>
    </row>
    <row r="83" ht="15.75">
      <c r="C83" s="123"/>
    </row>
    <row r="84" ht="15.75">
      <c r="C84" s="123"/>
    </row>
    <row r="85" ht="15.75">
      <c r="C85" s="123"/>
    </row>
    <row r="86" ht="15.75">
      <c r="C86" s="123"/>
    </row>
    <row r="87" ht="15.75">
      <c r="C87" s="123"/>
    </row>
    <row r="88" ht="15.75">
      <c r="C88" s="123"/>
    </row>
    <row r="89" ht="15.75">
      <c r="C89" s="123"/>
    </row>
    <row r="90" ht="15.75">
      <c r="C90" s="123"/>
    </row>
    <row r="91" ht="15.75">
      <c r="C91" s="123"/>
    </row>
    <row r="92" ht="15.75">
      <c r="C92" s="123"/>
    </row>
    <row r="93" ht="15.75">
      <c r="C93" s="123"/>
    </row>
    <row r="94" ht="15.75">
      <c r="C94" s="123"/>
    </row>
    <row r="95" ht="15.75">
      <c r="C95" s="123"/>
    </row>
    <row r="96" ht="15.75">
      <c r="C96" s="123"/>
    </row>
    <row r="97" ht="15.75">
      <c r="C97" s="123"/>
    </row>
    <row r="98" ht="15.75">
      <c r="C98" s="123"/>
    </row>
    <row r="99" ht="15.75">
      <c r="C99" s="123"/>
    </row>
    <row r="100" ht="15.75">
      <c r="C100" s="123"/>
    </row>
    <row r="101" ht="15.75">
      <c r="C101" s="123"/>
    </row>
    <row r="102" ht="15.75">
      <c r="C102" s="123"/>
    </row>
    <row r="103" ht="15.75">
      <c r="C103" s="123"/>
    </row>
    <row r="104" ht="15.75">
      <c r="C104" s="123"/>
    </row>
    <row r="105" ht="15.75">
      <c r="C105" s="123"/>
    </row>
    <row r="106" ht="15.75">
      <c r="C106" s="123"/>
    </row>
    <row r="107" ht="15.75">
      <c r="C107" s="123"/>
    </row>
    <row r="108" ht="15.75">
      <c r="C108" s="123"/>
    </row>
    <row r="109" ht="15.75">
      <c r="C109" s="123"/>
    </row>
    <row r="110" ht="15.75">
      <c r="C110" s="123"/>
    </row>
    <row r="111" ht="15.75">
      <c r="C111" s="123"/>
    </row>
    <row r="112" ht="15.75">
      <c r="C112" s="123"/>
    </row>
    <row r="113" ht="15.75">
      <c r="C113" s="123"/>
    </row>
    <row r="114" ht="15.75">
      <c r="C114" s="123"/>
    </row>
    <row r="115" ht="15.75">
      <c r="C115" s="123"/>
    </row>
    <row r="116" ht="15.75">
      <c r="C116" s="123"/>
    </row>
    <row r="117" ht="15.75">
      <c r="C117" s="123"/>
    </row>
    <row r="118" ht="15.75">
      <c r="C118" s="123"/>
    </row>
    <row r="119" ht="15.75">
      <c r="C119" s="123"/>
    </row>
    <row r="120" ht="15.75">
      <c r="C120" s="123"/>
    </row>
    <row r="121" ht="15.75">
      <c r="C121" s="123"/>
    </row>
    <row r="122" ht="15.75">
      <c r="C122" s="123"/>
    </row>
    <row r="123" ht="15.75">
      <c r="C123" s="123"/>
    </row>
    <row r="124" ht="15.75">
      <c r="C124" s="123"/>
    </row>
    <row r="125" ht="15.75">
      <c r="C125" s="123"/>
    </row>
    <row r="126" ht="15.75">
      <c r="C126" s="123"/>
    </row>
    <row r="127" ht="15.75">
      <c r="C127" s="123"/>
    </row>
    <row r="128" ht="15.75">
      <c r="C128" s="123"/>
    </row>
    <row r="129" ht="15.75">
      <c r="C129" s="123"/>
    </row>
    <row r="130" ht="15.75">
      <c r="C130" s="123"/>
    </row>
    <row r="131" ht="15.75">
      <c r="C131" s="123"/>
    </row>
    <row r="132" ht="15.75">
      <c r="C132" s="123"/>
    </row>
    <row r="133" ht="15.75">
      <c r="C133" s="123"/>
    </row>
    <row r="134" ht="15.75">
      <c r="C134" s="123"/>
    </row>
    <row r="135" ht="15.75">
      <c r="C135" s="123"/>
    </row>
    <row r="136" ht="15.75">
      <c r="C136" s="123"/>
    </row>
    <row r="137" ht="15.75">
      <c r="C137" s="123"/>
    </row>
    <row r="138" ht="15.75">
      <c r="C138" s="123"/>
    </row>
    <row r="139" ht="15.75">
      <c r="C139" s="123"/>
    </row>
    <row r="140" ht="15.75">
      <c r="C140" s="123"/>
    </row>
    <row r="141" ht="15.75">
      <c r="C141" s="123"/>
    </row>
    <row r="142" ht="15.75">
      <c r="C142" s="123"/>
    </row>
    <row r="143" ht="15.75">
      <c r="C143" s="123"/>
    </row>
    <row r="144" ht="15.75">
      <c r="C144" s="123"/>
    </row>
    <row r="145" ht="15.75">
      <c r="C145" s="123"/>
    </row>
    <row r="146" ht="15.75">
      <c r="C146" s="123"/>
    </row>
    <row r="147" ht="15.75">
      <c r="C147" s="123"/>
    </row>
    <row r="148" ht="15.75">
      <c r="C148" s="123"/>
    </row>
    <row r="149" ht="15.75">
      <c r="C149" s="123"/>
    </row>
    <row r="150" ht="15.75">
      <c r="C150" s="123"/>
    </row>
    <row r="151" ht="15.75">
      <c r="C151" s="123"/>
    </row>
    <row r="152" ht="15.75">
      <c r="C152" s="123"/>
    </row>
    <row r="153" ht="15.75">
      <c r="C153" s="123"/>
    </row>
    <row r="154" ht="15.75">
      <c r="C154" s="123"/>
    </row>
    <row r="155" ht="15.75">
      <c r="C155" s="123"/>
    </row>
    <row r="156" ht="15.75">
      <c r="C156" s="123"/>
    </row>
    <row r="157" ht="15.75">
      <c r="C157" s="123"/>
    </row>
    <row r="158" ht="15.75">
      <c r="C158" s="123"/>
    </row>
    <row r="159" ht="15.75">
      <c r="C159" s="123"/>
    </row>
    <row r="160" ht="15.75">
      <c r="C160" s="123"/>
    </row>
    <row r="161" ht="15.75">
      <c r="C161" s="123"/>
    </row>
    <row r="162" ht="15.75">
      <c r="C162" s="123"/>
    </row>
    <row r="163" ht="15.75">
      <c r="C163" s="123"/>
    </row>
    <row r="164" ht="15.75">
      <c r="C164" s="123"/>
    </row>
    <row r="165" ht="15.75">
      <c r="C165" s="123"/>
    </row>
    <row r="166" ht="15.75">
      <c r="C166" s="123"/>
    </row>
    <row r="167" ht="15.75">
      <c r="C167" s="123"/>
    </row>
    <row r="168" ht="15.75">
      <c r="C168" s="123"/>
    </row>
    <row r="169" ht="15.75">
      <c r="C169" s="123"/>
    </row>
    <row r="170" ht="15.75">
      <c r="C170" s="123"/>
    </row>
    <row r="171" ht="15.75">
      <c r="C171" s="123"/>
    </row>
    <row r="172" ht="15.75">
      <c r="C172" s="123"/>
    </row>
    <row r="173" ht="15.75">
      <c r="C173" s="123"/>
    </row>
    <row r="174" ht="15.75">
      <c r="C174" s="123"/>
    </row>
    <row r="175" ht="15.75">
      <c r="C175" s="123"/>
    </row>
    <row r="176" ht="15.75">
      <c r="C176" s="123"/>
    </row>
    <row r="177" ht="15.75">
      <c r="C177" s="123"/>
    </row>
    <row r="178" ht="15.75">
      <c r="C178" s="123"/>
    </row>
    <row r="179" ht="15.75">
      <c r="C179" s="123"/>
    </row>
    <row r="180" ht="15.75">
      <c r="C180" s="123"/>
    </row>
    <row r="181" ht="15.75">
      <c r="C181" s="123"/>
    </row>
    <row r="182" ht="15.75">
      <c r="C182" s="123"/>
    </row>
    <row r="183" ht="15.75">
      <c r="C183" s="123"/>
    </row>
    <row r="184" ht="15.75">
      <c r="C184" s="123"/>
    </row>
    <row r="185" ht="15.75">
      <c r="C185" s="123"/>
    </row>
    <row r="186" ht="15.75">
      <c r="C186" s="123"/>
    </row>
    <row r="187" ht="15.75">
      <c r="C187" s="123"/>
    </row>
    <row r="188" ht="15.75">
      <c r="C188" s="123"/>
    </row>
    <row r="189" ht="15.75">
      <c r="C189" s="123"/>
    </row>
    <row r="190" ht="15.75">
      <c r="C190" s="123"/>
    </row>
    <row r="191" ht="15.75">
      <c r="C191" s="123"/>
    </row>
    <row r="192" ht="15.75">
      <c r="C192" s="123"/>
    </row>
    <row r="193" ht="15.75">
      <c r="C193" s="123"/>
    </row>
    <row r="194" ht="15.75">
      <c r="C194" s="123"/>
    </row>
    <row r="195" ht="15.75">
      <c r="C195" s="123"/>
    </row>
    <row r="196" ht="15.75">
      <c r="C196" s="123"/>
    </row>
    <row r="197" ht="15.75">
      <c r="C197" s="123"/>
    </row>
    <row r="198" ht="15.75">
      <c r="C198" s="123"/>
    </row>
    <row r="199" ht="15.75">
      <c r="C199" s="123"/>
    </row>
    <row r="200" ht="15.75">
      <c r="C200" s="123"/>
    </row>
    <row r="201" ht="15.75">
      <c r="C201" s="123"/>
    </row>
    <row r="202" ht="15.75">
      <c r="C202" s="123"/>
    </row>
    <row r="203" ht="15.75">
      <c r="C203" s="123"/>
    </row>
    <row r="204" ht="15.75">
      <c r="C204" s="123"/>
    </row>
    <row r="205" ht="15.75">
      <c r="C205" s="123"/>
    </row>
    <row r="206" ht="15.75">
      <c r="C206" s="123"/>
    </row>
    <row r="207" ht="15.75">
      <c r="C207" s="123"/>
    </row>
    <row r="208" ht="15.75">
      <c r="C208" s="123"/>
    </row>
    <row r="209" ht="15.75">
      <c r="C209" s="123"/>
    </row>
    <row r="210" ht="15.75">
      <c r="C210" s="123"/>
    </row>
    <row r="211" ht="15.75">
      <c r="C211" s="123"/>
    </row>
    <row r="212" ht="15.75">
      <c r="C212" s="123"/>
    </row>
    <row r="213" ht="15.75">
      <c r="C213" s="123"/>
    </row>
    <row r="214" ht="15.75">
      <c r="C214" s="123"/>
    </row>
    <row r="215" ht="15.75">
      <c r="C215" s="123"/>
    </row>
    <row r="216" ht="15.75">
      <c r="C216" s="123"/>
    </row>
    <row r="217" ht="15.75">
      <c r="C217" s="123"/>
    </row>
    <row r="218" ht="15.75">
      <c r="C218" s="123"/>
    </row>
    <row r="219" ht="15.75">
      <c r="C219" s="123"/>
    </row>
    <row r="220" ht="15.75">
      <c r="C220" s="123"/>
    </row>
    <row r="221" ht="15.75">
      <c r="C221" s="123"/>
    </row>
    <row r="222" ht="15.75">
      <c r="C222" s="123"/>
    </row>
    <row r="223" ht="15.75">
      <c r="C223" s="123"/>
    </row>
    <row r="224" ht="15.75">
      <c r="C224" s="123"/>
    </row>
    <row r="225" ht="15.75">
      <c r="C225" s="123"/>
    </row>
    <row r="226" ht="15.75">
      <c r="C226" s="123"/>
    </row>
    <row r="227" ht="15.75">
      <c r="C227" s="123"/>
    </row>
    <row r="228" ht="15.75">
      <c r="C228" s="123"/>
    </row>
    <row r="229" ht="15.75">
      <c r="C229" s="123"/>
    </row>
    <row r="230" ht="15.75">
      <c r="C230" s="123"/>
    </row>
    <row r="231" ht="15.75">
      <c r="C231" s="123"/>
    </row>
    <row r="232" ht="15.75">
      <c r="C232" s="123"/>
    </row>
    <row r="233" ht="15.75">
      <c r="C233" s="123"/>
    </row>
    <row r="234" ht="15.75">
      <c r="C234" s="123"/>
    </row>
    <row r="235" ht="15.75">
      <c r="C235" s="123"/>
    </row>
    <row r="236" ht="15.75">
      <c r="C236" s="123"/>
    </row>
    <row r="237" ht="15.75">
      <c r="C237" s="123"/>
    </row>
    <row r="238" ht="15.75">
      <c r="C238" s="123"/>
    </row>
    <row r="239" ht="15.75">
      <c r="C239" s="123"/>
    </row>
    <row r="240" ht="15.75">
      <c r="C240" s="123"/>
    </row>
    <row r="241" ht="15.75">
      <c r="C241" s="123"/>
    </row>
    <row r="242" ht="15.75">
      <c r="C242" s="123"/>
    </row>
    <row r="243" ht="15.75">
      <c r="C243" s="123"/>
    </row>
    <row r="244" ht="15.75">
      <c r="C244" s="123"/>
    </row>
    <row r="245" ht="15.75">
      <c r="C245" s="123"/>
    </row>
    <row r="246" ht="15.75">
      <c r="C246" s="123"/>
    </row>
    <row r="247" ht="15.75">
      <c r="C247" s="123"/>
    </row>
    <row r="248" ht="15.75">
      <c r="C248" s="123"/>
    </row>
    <row r="249" ht="15.75">
      <c r="C249" s="123"/>
    </row>
    <row r="250" ht="15.75">
      <c r="C250" s="123"/>
    </row>
    <row r="251" ht="15.75">
      <c r="C251" s="123"/>
    </row>
    <row r="252" ht="15.75">
      <c r="C252" s="123"/>
    </row>
    <row r="253" ht="15.75">
      <c r="C253" s="123"/>
    </row>
    <row r="254" ht="15.75">
      <c r="C254" s="123"/>
    </row>
    <row r="255" ht="15.75">
      <c r="C255" s="123"/>
    </row>
    <row r="256" ht="15.75">
      <c r="C256" s="123"/>
    </row>
    <row r="257" ht="15.75">
      <c r="C257" s="123"/>
    </row>
    <row r="258" ht="15.75">
      <c r="C258" s="123"/>
    </row>
    <row r="259" ht="15.75">
      <c r="C259" s="123"/>
    </row>
    <row r="260" ht="15.75">
      <c r="C260" s="123"/>
    </row>
    <row r="261" ht="15.75">
      <c r="C261" s="123"/>
    </row>
    <row r="262" ht="15.75">
      <c r="C262" s="123"/>
    </row>
    <row r="263" ht="15.75">
      <c r="C263" s="123"/>
    </row>
    <row r="264" ht="15.75">
      <c r="C264" s="123"/>
    </row>
    <row r="265" ht="15.75">
      <c r="C265" s="123"/>
    </row>
    <row r="266" ht="15.75">
      <c r="C266" s="123"/>
    </row>
    <row r="267" ht="15.75">
      <c r="C267" s="123"/>
    </row>
    <row r="268" ht="15.75">
      <c r="C268" s="123"/>
    </row>
    <row r="269" ht="15.75">
      <c r="C269" s="123"/>
    </row>
    <row r="270" ht="15.75">
      <c r="C270" s="123"/>
    </row>
    <row r="271" ht="15.75">
      <c r="C271" s="123"/>
    </row>
    <row r="272" ht="15.75">
      <c r="C272" s="123"/>
    </row>
    <row r="273" ht="15.75">
      <c r="C273" s="123"/>
    </row>
    <row r="274" ht="15.75">
      <c r="C274" s="123"/>
    </row>
    <row r="275" ht="15.75">
      <c r="C275" s="123"/>
    </row>
    <row r="276" ht="15.75">
      <c r="C276" s="123"/>
    </row>
    <row r="277" ht="15.75">
      <c r="C277" s="123"/>
    </row>
    <row r="278" ht="15.75">
      <c r="C278" s="123"/>
    </row>
    <row r="279" ht="15.75">
      <c r="C279" s="123"/>
    </row>
    <row r="280" ht="15.75">
      <c r="C280" s="123"/>
    </row>
    <row r="281" ht="15.75">
      <c r="C281" s="123"/>
    </row>
    <row r="282" ht="15.75">
      <c r="C282" s="123"/>
    </row>
    <row r="283" ht="15.75">
      <c r="C283" s="123"/>
    </row>
    <row r="284" ht="15.75">
      <c r="C284" s="123"/>
    </row>
    <row r="285" ht="15.75">
      <c r="C285" s="123"/>
    </row>
    <row r="286" ht="15.75">
      <c r="C286" s="123"/>
    </row>
    <row r="287" ht="15.75">
      <c r="C287" s="123"/>
    </row>
    <row r="288" ht="15.75">
      <c r="C288" s="123"/>
    </row>
    <row r="289" ht="15.75">
      <c r="C289" s="123"/>
    </row>
    <row r="290" ht="15.75">
      <c r="C290" s="123"/>
    </row>
    <row r="291" ht="15.75">
      <c r="C291" s="123"/>
    </row>
    <row r="292" ht="15.75">
      <c r="C292" s="123"/>
    </row>
    <row r="293" ht="15.75">
      <c r="C293" s="123"/>
    </row>
    <row r="294" ht="15.75">
      <c r="C294" s="123"/>
    </row>
    <row r="295" ht="15.75">
      <c r="C295" s="123"/>
    </row>
    <row r="296" ht="15.75">
      <c r="C296" s="123"/>
    </row>
    <row r="297" ht="15.75">
      <c r="C297" s="123"/>
    </row>
    <row r="298" ht="15.75">
      <c r="C298" s="123"/>
    </row>
    <row r="299" ht="15.75">
      <c r="C299" s="123"/>
    </row>
    <row r="300" ht="15.75">
      <c r="C300" s="123"/>
    </row>
    <row r="301" ht="15.75">
      <c r="C301" s="123"/>
    </row>
    <row r="302" ht="15.75">
      <c r="C302" s="123"/>
    </row>
    <row r="303" ht="15.75">
      <c r="C303" s="123"/>
    </row>
    <row r="304" ht="15.75">
      <c r="C304" s="123"/>
    </row>
    <row r="305" ht="15.75">
      <c r="C305" s="123"/>
    </row>
    <row r="306" ht="15.75">
      <c r="C306" s="123"/>
    </row>
    <row r="307" ht="15.75">
      <c r="C307" s="123"/>
    </row>
    <row r="308" ht="15.75">
      <c r="C308" s="123"/>
    </row>
    <row r="309" ht="15.75">
      <c r="C309" s="123"/>
    </row>
    <row r="310" ht="15.75">
      <c r="C310" s="123"/>
    </row>
    <row r="311" ht="15.75">
      <c r="C311" s="123"/>
    </row>
    <row r="312" ht="15.75">
      <c r="C312" s="123"/>
    </row>
    <row r="313" ht="15.75">
      <c r="C313" s="123"/>
    </row>
    <row r="314" ht="15.75">
      <c r="C314" s="123"/>
    </row>
    <row r="315" ht="15.75">
      <c r="C315" s="123"/>
    </row>
    <row r="316" ht="15.75">
      <c r="C316" s="123"/>
    </row>
    <row r="317" ht="15.75">
      <c r="C317" s="123"/>
    </row>
    <row r="318" ht="15.75">
      <c r="C318" s="123"/>
    </row>
    <row r="319" ht="15.75">
      <c r="C319" s="123"/>
    </row>
    <row r="320" ht="15.75">
      <c r="C320" s="123"/>
    </row>
    <row r="321" ht="15.75">
      <c r="C321" s="123"/>
    </row>
    <row r="322" ht="15.75">
      <c r="C322" s="123"/>
    </row>
    <row r="323" ht="15.75">
      <c r="C323" s="123"/>
    </row>
    <row r="324" ht="15.75">
      <c r="C324" s="123"/>
    </row>
    <row r="325" ht="15.75">
      <c r="C325" s="123"/>
    </row>
    <row r="326" ht="15.75">
      <c r="C326" s="123"/>
    </row>
    <row r="327" ht="15.75">
      <c r="C327" s="123"/>
    </row>
    <row r="328" ht="15.75">
      <c r="C328" s="123"/>
    </row>
    <row r="329" ht="15.75">
      <c r="C329" s="123"/>
    </row>
    <row r="330" ht="15.75">
      <c r="C330" s="123"/>
    </row>
    <row r="331" ht="15.75">
      <c r="C331" s="123"/>
    </row>
    <row r="332" ht="15.75">
      <c r="C332" s="123"/>
    </row>
    <row r="333" ht="15.75">
      <c r="C333" s="123"/>
    </row>
    <row r="334" ht="15.75">
      <c r="C334" s="123"/>
    </row>
    <row r="335" ht="15.75">
      <c r="C335" s="123"/>
    </row>
    <row r="336" ht="15.75">
      <c r="C336" s="123"/>
    </row>
    <row r="337" ht="15.75">
      <c r="C337" s="123"/>
    </row>
    <row r="338" ht="15.75">
      <c r="C338" s="123"/>
    </row>
    <row r="339" ht="15.75">
      <c r="C339" s="123"/>
    </row>
    <row r="340" ht="15.75">
      <c r="C340" s="123"/>
    </row>
    <row r="341" ht="15.75">
      <c r="C341" s="123"/>
    </row>
    <row r="342" ht="15.75">
      <c r="C342" s="123"/>
    </row>
    <row r="343" ht="15.75">
      <c r="C343" s="123"/>
    </row>
    <row r="344" ht="15.75">
      <c r="C344" s="123"/>
    </row>
    <row r="345" ht="15.75">
      <c r="C345" s="123"/>
    </row>
    <row r="346" ht="15.75">
      <c r="C346" s="123"/>
    </row>
    <row r="347" ht="15.75">
      <c r="C347" s="123"/>
    </row>
    <row r="348" ht="15.75">
      <c r="C348" s="123"/>
    </row>
    <row r="349" ht="15.75">
      <c r="C349" s="123"/>
    </row>
    <row r="350" ht="15.75">
      <c r="C350" s="123"/>
    </row>
    <row r="351" ht="15.75">
      <c r="C351" s="123"/>
    </row>
    <row r="352" ht="15.75">
      <c r="C352" s="123"/>
    </row>
    <row r="353" ht="15.75">
      <c r="C353" s="123"/>
    </row>
    <row r="354" ht="15.75">
      <c r="C354" s="123"/>
    </row>
    <row r="355" ht="15.75">
      <c r="C355" s="123"/>
    </row>
    <row r="356" ht="15.75">
      <c r="C356" s="123"/>
    </row>
    <row r="357" ht="15.75">
      <c r="C357" s="123"/>
    </row>
    <row r="358" ht="15.75">
      <c r="C358" s="123"/>
    </row>
    <row r="359" ht="15.75">
      <c r="C359" s="123"/>
    </row>
    <row r="360" ht="15.75">
      <c r="C360" s="123"/>
    </row>
    <row r="361" ht="15.75">
      <c r="C361" s="123"/>
    </row>
    <row r="362" ht="15.75">
      <c r="C362" s="123"/>
    </row>
    <row r="363" ht="15.75">
      <c r="C363" s="123"/>
    </row>
    <row r="364" ht="15.75">
      <c r="C364" s="123"/>
    </row>
    <row r="365" ht="15.75">
      <c r="C365" s="123"/>
    </row>
    <row r="366" ht="15.75">
      <c r="C366" s="123"/>
    </row>
    <row r="367" ht="15.75">
      <c r="C367" s="123"/>
    </row>
    <row r="368" ht="15.75">
      <c r="C368" s="123"/>
    </row>
    <row r="369" ht="15.75">
      <c r="C369" s="123"/>
    </row>
    <row r="370" ht="15.75">
      <c r="C370" s="123"/>
    </row>
    <row r="371" ht="15.75">
      <c r="C371" s="123"/>
    </row>
    <row r="372" ht="15.75">
      <c r="C372" s="123"/>
    </row>
    <row r="373" ht="15.75">
      <c r="C373" s="123"/>
    </row>
    <row r="374" ht="15.75">
      <c r="C374" s="123"/>
    </row>
    <row r="375" ht="15.75">
      <c r="C375" s="123"/>
    </row>
    <row r="376" ht="15.75">
      <c r="C376" s="123"/>
    </row>
    <row r="377" ht="15.75">
      <c r="C377" s="123"/>
    </row>
    <row r="378" ht="15.75">
      <c r="C378" s="123"/>
    </row>
    <row r="379" ht="15.75">
      <c r="C379" s="123"/>
    </row>
    <row r="380" ht="15.75">
      <c r="C380" s="123"/>
    </row>
    <row r="381" ht="15.75">
      <c r="C381" s="123"/>
    </row>
    <row r="382" ht="15.75">
      <c r="C382" s="123"/>
    </row>
    <row r="383" ht="15.75">
      <c r="C383" s="123"/>
    </row>
    <row r="384" ht="15.75">
      <c r="C384" s="123"/>
    </row>
    <row r="385" ht="15.75">
      <c r="C385" s="123"/>
    </row>
    <row r="386" ht="15.75">
      <c r="C386" s="123"/>
    </row>
    <row r="387" ht="15.75">
      <c r="C387" s="123"/>
    </row>
    <row r="388" ht="15.75">
      <c r="C388" s="123"/>
    </row>
    <row r="389" ht="15.75">
      <c r="C389" s="123"/>
    </row>
    <row r="390" ht="15.75">
      <c r="C390" s="123"/>
    </row>
    <row r="391" ht="15.75">
      <c r="C391" s="123"/>
    </row>
    <row r="392" ht="15.75">
      <c r="C392" s="123"/>
    </row>
    <row r="393" ht="15.75">
      <c r="C393" s="123"/>
    </row>
    <row r="394" ht="15.75">
      <c r="C394" s="123"/>
    </row>
    <row r="395" ht="15.75">
      <c r="C395" s="123"/>
    </row>
    <row r="396" ht="15.75">
      <c r="C396" s="123"/>
    </row>
    <row r="397" ht="15.75">
      <c r="C397" s="123"/>
    </row>
    <row r="398" ht="15.75">
      <c r="C398" s="123"/>
    </row>
    <row r="399" ht="15.75">
      <c r="C399" s="123"/>
    </row>
    <row r="400" ht="15.75">
      <c r="C400" s="123"/>
    </row>
    <row r="401" ht="15.75">
      <c r="C401" s="123"/>
    </row>
    <row r="402" ht="15.75">
      <c r="C402" s="123"/>
    </row>
    <row r="403" ht="15.75">
      <c r="C403" s="123"/>
    </row>
    <row r="404" ht="15.75">
      <c r="C404" s="123"/>
    </row>
    <row r="405" ht="15.75">
      <c r="C405" s="123"/>
    </row>
    <row r="406" ht="15.75">
      <c r="C406" s="123"/>
    </row>
    <row r="407" ht="15.75">
      <c r="C407" s="123"/>
    </row>
    <row r="408" ht="15.75">
      <c r="C408" s="123"/>
    </row>
    <row r="409" ht="15.75">
      <c r="C409" s="123"/>
    </row>
    <row r="410" ht="15.75">
      <c r="C410" s="123"/>
    </row>
    <row r="411" ht="15.75">
      <c r="C411" s="123"/>
    </row>
    <row r="412" ht="15.75">
      <c r="C412" s="123"/>
    </row>
    <row r="413" ht="15.75">
      <c r="C413" s="123"/>
    </row>
    <row r="414" ht="15.75">
      <c r="C414" s="123"/>
    </row>
    <row r="415" ht="15.75">
      <c r="C415" s="123"/>
    </row>
    <row r="416" ht="15.75">
      <c r="C416" s="123"/>
    </row>
    <row r="417" ht="15.75">
      <c r="C417" s="123"/>
    </row>
    <row r="418" ht="15.75">
      <c r="C418" s="123"/>
    </row>
    <row r="419" ht="15.75">
      <c r="C419" s="123"/>
    </row>
    <row r="420" ht="15.75">
      <c r="C420" s="123"/>
    </row>
    <row r="421" ht="15.75">
      <c r="C421" s="123"/>
    </row>
    <row r="422" ht="15.75">
      <c r="C422" s="123"/>
    </row>
    <row r="423" ht="15.75">
      <c r="C423" s="123"/>
    </row>
    <row r="424" ht="15.75">
      <c r="C424" s="123"/>
    </row>
    <row r="425" ht="15.75">
      <c r="C425" s="123"/>
    </row>
    <row r="426" ht="15.75">
      <c r="C426" s="123"/>
    </row>
    <row r="427" ht="15.75">
      <c r="C427" s="123"/>
    </row>
    <row r="428" ht="15.75">
      <c r="C428" s="123"/>
    </row>
    <row r="429" ht="15.75">
      <c r="C429" s="123"/>
    </row>
    <row r="430" ht="15.75">
      <c r="C430" s="123"/>
    </row>
    <row r="431" ht="15.75">
      <c r="C431" s="123"/>
    </row>
    <row r="432" ht="15.75">
      <c r="C432" s="123"/>
    </row>
    <row r="433" ht="15.75">
      <c r="C433" s="123"/>
    </row>
    <row r="434" ht="15.75">
      <c r="C434" s="123"/>
    </row>
    <row r="435" ht="15.75">
      <c r="C435" s="123"/>
    </row>
    <row r="436" ht="15.75">
      <c r="C436" s="123"/>
    </row>
    <row r="437" ht="15.75">
      <c r="C437" s="123"/>
    </row>
    <row r="438" ht="15.75">
      <c r="C438" s="123"/>
    </row>
    <row r="439" ht="15.75">
      <c r="C439" s="123"/>
    </row>
    <row r="440" ht="15.75">
      <c r="C440" s="123"/>
    </row>
    <row r="441" ht="15.75">
      <c r="C441" s="123"/>
    </row>
    <row r="442" ht="15.75">
      <c r="C442" s="123"/>
    </row>
    <row r="443" ht="15.75">
      <c r="C443" s="123"/>
    </row>
    <row r="444" ht="15.75">
      <c r="C444" s="123"/>
    </row>
    <row r="445" ht="15.75">
      <c r="C445" s="123"/>
    </row>
    <row r="446" ht="15.75">
      <c r="C446" s="123"/>
    </row>
    <row r="447" ht="15.75">
      <c r="C447" s="123"/>
    </row>
    <row r="448" ht="15.75">
      <c r="C448" s="123"/>
    </row>
    <row r="449" ht="15.75">
      <c r="C449" s="123"/>
    </row>
    <row r="450" ht="15.75">
      <c r="C450" s="123"/>
    </row>
    <row r="451" ht="15.75">
      <c r="C451" s="123"/>
    </row>
    <row r="452" ht="15.75">
      <c r="C452" s="123"/>
    </row>
    <row r="453" ht="15.75">
      <c r="C453" s="123"/>
    </row>
    <row r="454" ht="15.75">
      <c r="C454" s="123"/>
    </row>
    <row r="455" ht="15.75">
      <c r="C455" s="123"/>
    </row>
    <row r="456" ht="15.75">
      <c r="C456" s="123"/>
    </row>
    <row r="457" ht="15.75">
      <c r="C457" s="123"/>
    </row>
    <row r="458" ht="15.75">
      <c r="C458" s="123"/>
    </row>
    <row r="459" ht="15.75">
      <c r="C459" s="123"/>
    </row>
    <row r="460" ht="15.75">
      <c r="C460" s="123"/>
    </row>
    <row r="461" ht="15.75">
      <c r="C461" s="123"/>
    </row>
    <row r="462" ht="15.75">
      <c r="C462" s="123"/>
    </row>
    <row r="463" ht="15.75">
      <c r="C463" s="123"/>
    </row>
    <row r="464" ht="15.75">
      <c r="C464" s="123"/>
    </row>
    <row r="465" ht="15.75">
      <c r="C465" s="123"/>
    </row>
    <row r="466" ht="15.75">
      <c r="C466" s="123"/>
    </row>
    <row r="467" ht="15.75">
      <c r="C467" s="123"/>
    </row>
    <row r="468" ht="15.75">
      <c r="C468" s="123"/>
    </row>
    <row r="469" ht="15.75">
      <c r="C469" s="123"/>
    </row>
    <row r="470" ht="15.75">
      <c r="C470" s="123"/>
    </row>
    <row r="471" ht="15.75">
      <c r="C471" s="123"/>
    </row>
    <row r="472" ht="15.75">
      <c r="C472" s="123"/>
    </row>
    <row r="473" ht="15.75">
      <c r="C473" s="123"/>
    </row>
    <row r="474" ht="15.75">
      <c r="C474" s="123"/>
    </row>
    <row r="475" ht="15.75">
      <c r="C475" s="123"/>
    </row>
    <row r="476" ht="15.75">
      <c r="C476" s="123"/>
    </row>
    <row r="477" ht="15.75">
      <c r="C477" s="123"/>
    </row>
    <row r="478" ht="15.75">
      <c r="C478" s="123"/>
    </row>
    <row r="479" ht="15.75">
      <c r="C479" s="123"/>
    </row>
    <row r="480" ht="15.75">
      <c r="C480" s="123"/>
    </row>
    <row r="481" ht="15.75">
      <c r="C481" s="123"/>
    </row>
    <row r="482" ht="15.75">
      <c r="C482" s="123"/>
    </row>
    <row r="483" ht="15.75">
      <c r="C483" s="123"/>
    </row>
    <row r="484" ht="15.75">
      <c r="C484" s="123"/>
    </row>
    <row r="485" ht="15.75">
      <c r="C485" s="123"/>
    </row>
    <row r="486" ht="15.75">
      <c r="C486" s="123"/>
    </row>
    <row r="487" ht="15.75">
      <c r="C487" s="123"/>
    </row>
    <row r="488" ht="15.75">
      <c r="C488" s="123"/>
    </row>
    <row r="489" ht="15.75">
      <c r="C489" s="123"/>
    </row>
    <row r="490" ht="15.75">
      <c r="C490" s="123"/>
    </row>
    <row r="491" ht="15.75">
      <c r="C491" s="123"/>
    </row>
    <row r="492" ht="15.75">
      <c r="C492" s="123"/>
    </row>
    <row r="493" ht="15.75">
      <c r="C493" s="123"/>
    </row>
    <row r="494" ht="15.75">
      <c r="C494" s="123"/>
    </row>
    <row r="495" ht="15.75">
      <c r="C495" s="123"/>
    </row>
    <row r="496" ht="15.75">
      <c r="C496" s="123"/>
    </row>
    <row r="497" ht="15.75">
      <c r="C497" s="123"/>
    </row>
    <row r="498" ht="15.75">
      <c r="C498" s="123"/>
    </row>
    <row r="499" ht="15.75">
      <c r="C499" s="123"/>
    </row>
    <row r="500" ht="15.75">
      <c r="C500" s="123"/>
    </row>
    <row r="501" ht="15.75">
      <c r="C501" s="123"/>
    </row>
    <row r="502" ht="15.75">
      <c r="C502" s="123"/>
    </row>
    <row r="503" ht="15.75">
      <c r="C503" s="123"/>
    </row>
    <row r="504" ht="15.75">
      <c r="C504" s="123"/>
    </row>
    <row r="505" ht="15.75">
      <c r="C505" s="123"/>
    </row>
    <row r="506" ht="15.75">
      <c r="C506" s="123"/>
    </row>
    <row r="507" ht="15.75">
      <c r="C507" s="123"/>
    </row>
    <row r="508" ht="15.75">
      <c r="C508" s="123"/>
    </row>
    <row r="509" ht="15.75">
      <c r="C509" s="123"/>
    </row>
    <row r="510" ht="15.75">
      <c r="C510" s="123"/>
    </row>
    <row r="511" ht="15.75">
      <c r="C511" s="123"/>
    </row>
    <row r="512" ht="15.75">
      <c r="C512" s="123"/>
    </row>
    <row r="513" ht="15.75">
      <c r="C513" s="123"/>
    </row>
    <row r="514" ht="15.75">
      <c r="C514" s="123"/>
    </row>
    <row r="515" ht="15.75">
      <c r="C515" s="123"/>
    </row>
    <row r="516" ht="15.75">
      <c r="C516" s="123"/>
    </row>
    <row r="517" ht="15.75">
      <c r="C517" s="123"/>
    </row>
    <row r="518" ht="15.75">
      <c r="C518" s="123"/>
    </row>
    <row r="519" ht="15.75">
      <c r="C519" s="123"/>
    </row>
    <row r="520" ht="15.75">
      <c r="C520" s="123"/>
    </row>
    <row r="521" ht="15.75">
      <c r="C521" s="123"/>
    </row>
    <row r="522" ht="15.75">
      <c r="C522" s="123"/>
    </row>
    <row r="523" ht="15.75">
      <c r="C523" s="123"/>
    </row>
    <row r="524" ht="15.75">
      <c r="C524" s="123"/>
    </row>
    <row r="525" ht="15.75">
      <c r="C525" s="123"/>
    </row>
    <row r="526" ht="15.75">
      <c r="C526" s="123"/>
    </row>
    <row r="527" ht="15.75">
      <c r="C527" s="123"/>
    </row>
    <row r="528" ht="15.75">
      <c r="C528" s="123"/>
    </row>
    <row r="529" ht="15.75">
      <c r="C529" s="123"/>
    </row>
    <row r="530" ht="15.75">
      <c r="C530" s="123"/>
    </row>
    <row r="531" ht="15.75">
      <c r="C531" s="123"/>
    </row>
    <row r="532" ht="15.75">
      <c r="C532" s="123"/>
    </row>
    <row r="533" ht="15.75">
      <c r="C533" s="123"/>
    </row>
    <row r="534" ht="15.75">
      <c r="C534" s="123"/>
    </row>
    <row r="535" ht="15.75">
      <c r="C535" s="123"/>
    </row>
    <row r="536" ht="15.75">
      <c r="C536" s="123"/>
    </row>
    <row r="537" ht="15.75">
      <c r="C537" s="123"/>
    </row>
    <row r="538" ht="15.75">
      <c r="C538" s="123"/>
    </row>
    <row r="539" ht="15.75">
      <c r="C539" s="123"/>
    </row>
    <row r="540" ht="15.75">
      <c r="C540" s="123"/>
    </row>
    <row r="541" ht="15.75">
      <c r="C541" s="123"/>
    </row>
    <row r="542" ht="15.75">
      <c r="C542" s="123"/>
    </row>
    <row r="543" ht="15.75">
      <c r="C543" s="123"/>
    </row>
    <row r="544" ht="15.75">
      <c r="C544" s="123"/>
    </row>
    <row r="545" ht="15.75">
      <c r="C545" s="123"/>
    </row>
    <row r="546" ht="15.75">
      <c r="C546" s="123"/>
    </row>
    <row r="547" ht="15.75">
      <c r="C547" s="123"/>
    </row>
    <row r="548" ht="15.75">
      <c r="C548" s="123"/>
    </row>
    <row r="549" ht="15.75">
      <c r="C549" s="123"/>
    </row>
    <row r="550" ht="15.75">
      <c r="C550" s="123"/>
    </row>
    <row r="551" ht="15.75">
      <c r="C551" s="123"/>
    </row>
    <row r="552" ht="15.75">
      <c r="C552" s="123"/>
    </row>
    <row r="553" ht="15.75">
      <c r="C553" s="123"/>
    </row>
    <row r="554" ht="15.75">
      <c r="C554" s="123"/>
    </row>
    <row r="555" ht="15.75">
      <c r="C555" s="123"/>
    </row>
    <row r="556" ht="15.75">
      <c r="C556" s="123"/>
    </row>
    <row r="557" ht="15.75">
      <c r="C557" s="123"/>
    </row>
    <row r="558" ht="15.75">
      <c r="C558" s="123"/>
    </row>
    <row r="559" ht="15.75">
      <c r="C559" s="123"/>
    </row>
    <row r="560" ht="15.75">
      <c r="C560" s="123"/>
    </row>
    <row r="561" ht="15.75">
      <c r="C561" s="123"/>
    </row>
    <row r="562" ht="15.75">
      <c r="C562" s="123"/>
    </row>
    <row r="563" ht="15.75">
      <c r="C563" s="123"/>
    </row>
    <row r="564" ht="15.75">
      <c r="C564" s="123"/>
    </row>
    <row r="565" ht="15.75">
      <c r="C565" s="123"/>
    </row>
    <row r="566" ht="15.75">
      <c r="C566" s="123"/>
    </row>
    <row r="567" ht="15.75">
      <c r="C567" s="123"/>
    </row>
    <row r="568" ht="15.75">
      <c r="C568" s="123"/>
    </row>
    <row r="569" ht="15.75">
      <c r="C569" s="123"/>
    </row>
    <row r="570" ht="15.75">
      <c r="C570" s="123"/>
    </row>
    <row r="571" ht="15.75">
      <c r="C571" s="123"/>
    </row>
    <row r="572" ht="15.75">
      <c r="C572" s="123"/>
    </row>
    <row r="573" ht="15.75">
      <c r="C573" s="123"/>
    </row>
    <row r="574" ht="15.75">
      <c r="C574" s="123"/>
    </row>
    <row r="575" ht="15.75">
      <c r="C575" s="123"/>
    </row>
    <row r="576" ht="15.75">
      <c r="C576" s="123"/>
    </row>
    <row r="577" ht="15.75">
      <c r="C577" s="123"/>
    </row>
    <row r="578" ht="15.75">
      <c r="C578" s="123"/>
    </row>
    <row r="579" ht="15.75">
      <c r="C579" s="123"/>
    </row>
    <row r="580" ht="15.75">
      <c r="C580" s="123"/>
    </row>
    <row r="581" ht="15.75">
      <c r="C581" s="123"/>
    </row>
    <row r="582" ht="15.75">
      <c r="C582" s="123"/>
    </row>
    <row r="583" ht="15.75">
      <c r="C583" s="123"/>
    </row>
    <row r="584" ht="15.75">
      <c r="C584" s="123"/>
    </row>
    <row r="585" ht="15.75">
      <c r="C585" s="123"/>
    </row>
    <row r="586" ht="15.75">
      <c r="C586" s="123"/>
    </row>
    <row r="587" ht="15.75">
      <c r="C587" s="123"/>
    </row>
    <row r="588" ht="15.75">
      <c r="C588" s="123"/>
    </row>
    <row r="589" ht="15.75">
      <c r="C589" s="123"/>
    </row>
    <row r="590" ht="15.75">
      <c r="C590" s="123"/>
    </row>
    <row r="591" ht="15.75">
      <c r="C591" s="123"/>
    </row>
    <row r="592" ht="15.75">
      <c r="C592" s="123"/>
    </row>
    <row r="593" ht="15.75">
      <c r="C593" s="123"/>
    </row>
    <row r="594" ht="15.75">
      <c r="C594" s="123"/>
    </row>
    <row r="595" ht="15.75">
      <c r="C595" s="123"/>
    </row>
    <row r="596" ht="15.75">
      <c r="C596" s="123"/>
    </row>
    <row r="597" ht="15.75">
      <c r="C597" s="123"/>
    </row>
    <row r="598" ht="15.75">
      <c r="C598" s="123"/>
    </row>
    <row r="599" ht="15.75">
      <c r="C599" s="123"/>
    </row>
    <row r="600" ht="15.75">
      <c r="C600" s="123"/>
    </row>
    <row r="601" ht="15.75">
      <c r="C601" s="123"/>
    </row>
    <row r="602" ht="15.75">
      <c r="C602" s="123"/>
    </row>
    <row r="603" ht="15.75">
      <c r="C603" s="123"/>
    </row>
    <row r="604" ht="15.75">
      <c r="C604" s="123"/>
    </row>
    <row r="605" ht="15.75">
      <c r="C605" s="123"/>
    </row>
    <row r="606" ht="15.75">
      <c r="C606" s="123"/>
    </row>
    <row r="607" ht="15.75">
      <c r="C607" s="123"/>
    </row>
    <row r="608" ht="15.75">
      <c r="C608" s="123"/>
    </row>
    <row r="609" ht="15.75">
      <c r="C609" s="123"/>
    </row>
    <row r="610" ht="15.75">
      <c r="C610" s="123"/>
    </row>
    <row r="611" ht="15.75">
      <c r="C611" s="123"/>
    </row>
    <row r="612" ht="15.75">
      <c r="C612" s="123"/>
    </row>
    <row r="613" ht="15.75">
      <c r="C613" s="123"/>
    </row>
    <row r="614" ht="15.75">
      <c r="C614" s="123"/>
    </row>
    <row r="615" ht="15.75">
      <c r="C615" s="123"/>
    </row>
    <row r="616" ht="15.75">
      <c r="C616" s="123"/>
    </row>
    <row r="617" ht="15.75">
      <c r="C617" s="123"/>
    </row>
    <row r="618" ht="15.75">
      <c r="C618" s="123"/>
    </row>
    <row r="619" ht="15.75">
      <c r="C619" s="123"/>
    </row>
    <row r="620" ht="15.75">
      <c r="C620" s="123"/>
    </row>
    <row r="621" ht="15.75">
      <c r="C621" s="123"/>
    </row>
    <row r="622" ht="15.75">
      <c r="C622" s="123"/>
    </row>
    <row r="623" ht="15.75">
      <c r="C623" s="123"/>
    </row>
    <row r="624" ht="15.75">
      <c r="C624" s="123"/>
    </row>
    <row r="625" ht="15.75">
      <c r="C625" s="123"/>
    </row>
    <row r="626" ht="15.75">
      <c r="C626" s="123"/>
    </row>
    <row r="627" ht="15.75">
      <c r="C627" s="123"/>
    </row>
    <row r="628" ht="15.75">
      <c r="C628" s="123"/>
    </row>
    <row r="629" ht="15.75">
      <c r="C629" s="123"/>
    </row>
    <row r="630" ht="15.75">
      <c r="C630" s="123"/>
    </row>
    <row r="631" ht="15.75">
      <c r="C631" s="123"/>
    </row>
    <row r="632" ht="15.75">
      <c r="C632" s="123"/>
    </row>
    <row r="633" ht="15.75">
      <c r="C633" s="123"/>
    </row>
    <row r="634" ht="15.75">
      <c r="C634" s="123"/>
    </row>
    <row r="635" ht="15.75">
      <c r="C635" s="123"/>
    </row>
    <row r="636" ht="15.75">
      <c r="C636" s="123"/>
    </row>
    <row r="637" ht="15.75">
      <c r="C637" s="123"/>
    </row>
    <row r="638" ht="15.75">
      <c r="C638" s="123"/>
    </row>
    <row r="639" ht="15.75">
      <c r="C639" s="123"/>
    </row>
    <row r="640" ht="15.75">
      <c r="C640" s="123"/>
    </row>
    <row r="641" ht="15.75">
      <c r="C641" s="123"/>
    </row>
    <row r="642" ht="15.75">
      <c r="C642" s="123"/>
    </row>
    <row r="643" ht="15.75">
      <c r="C643" s="123"/>
    </row>
    <row r="644" ht="15.75">
      <c r="C644" s="123"/>
    </row>
    <row r="645" ht="15.75">
      <c r="C645" s="123"/>
    </row>
    <row r="646" ht="15.75">
      <c r="C646" s="123"/>
    </row>
    <row r="647" ht="15.75">
      <c r="C647" s="123"/>
    </row>
    <row r="648" ht="15.75">
      <c r="C648" s="123"/>
    </row>
    <row r="649" ht="15.75">
      <c r="C649" s="123"/>
    </row>
    <row r="650" ht="15.75">
      <c r="C650" s="123"/>
    </row>
    <row r="651" ht="15.75">
      <c r="C651" s="123"/>
    </row>
    <row r="652" ht="15.75">
      <c r="C652" s="123"/>
    </row>
    <row r="653" ht="15.75">
      <c r="C653" s="123"/>
    </row>
    <row r="654" ht="15.75">
      <c r="C654" s="123"/>
    </row>
    <row r="655" ht="15.75">
      <c r="C655" s="123"/>
    </row>
    <row r="656" ht="15.75">
      <c r="C656" s="123"/>
    </row>
    <row r="657" ht="15.75">
      <c r="C657" s="123"/>
    </row>
    <row r="658" ht="15.75">
      <c r="C658" s="123"/>
    </row>
    <row r="659" ht="15.75">
      <c r="C659" s="123"/>
    </row>
    <row r="660" ht="15.75">
      <c r="C660" s="123"/>
    </row>
    <row r="661" ht="15.75">
      <c r="C661" s="123"/>
    </row>
    <row r="662" ht="15.75">
      <c r="C662" s="123"/>
    </row>
    <row r="663" ht="15.75">
      <c r="C663" s="123"/>
    </row>
    <row r="664" ht="15.75">
      <c r="C664" s="123"/>
    </row>
    <row r="665" ht="15.75">
      <c r="C665" s="123"/>
    </row>
    <row r="666" ht="15.75">
      <c r="C666" s="123"/>
    </row>
    <row r="667" ht="15.75">
      <c r="C667" s="123"/>
    </row>
    <row r="668" ht="15.75">
      <c r="C668" s="123"/>
    </row>
    <row r="669" ht="15.75">
      <c r="C669" s="123"/>
    </row>
    <row r="670" ht="15.75">
      <c r="C670" s="123"/>
    </row>
    <row r="671" ht="15.75">
      <c r="C671" s="123"/>
    </row>
    <row r="672" ht="15.75">
      <c r="C672" s="123"/>
    </row>
    <row r="673" ht="15.75">
      <c r="C673" s="123"/>
    </row>
    <row r="674" ht="15.75">
      <c r="C674" s="123"/>
    </row>
    <row r="675" ht="15.75">
      <c r="C675" s="123"/>
    </row>
    <row r="676" ht="15.75">
      <c r="C676" s="123"/>
    </row>
    <row r="677" ht="15.75">
      <c r="C677" s="123"/>
    </row>
    <row r="678" ht="15.75">
      <c r="C678" s="123"/>
    </row>
    <row r="679" ht="15.75">
      <c r="C679" s="123"/>
    </row>
    <row r="680" ht="15.75">
      <c r="C680" s="123"/>
    </row>
    <row r="681" ht="15.75">
      <c r="C681" s="123"/>
    </row>
    <row r="682" ht="15.75">
      <c r="C682" s="123"/>
    </row>
    <row r="683" ht="15.75">
      <c r="C683" s="123"/>
    </row>
    <row r="684" ht="15.75">
      <c r="C684" s="123"/>
    </row>
    <row r="685" ht="15.75">
      <c r="C685" s="123"/>
    </row>
    <row r="686" ht="15.75">
      <c r="C686" s="123"/>
    </row>
    <row r="687" ht="15.75">
      <c r="C687" s="123"/>
    </row>
    <row r="688" ht="15.75">
      <c r="C688" s="123"/>
    </row>
    <row r="689" ht="15.75">
      <c r="C689" s="123"/>
    </row>
    <row r="690" ht="15.75">
      <c r="C690" s="123"/>
    </row>
    <row r="691" ht="15.75">
      <c r="C691" s="123"/>
    </row>
    <row r="692" ht="15.75">
      <c r="C692" s="123"/>
    </row>
    <row r="693" ht="15.75">
      <c r="C693" s="123"/>
    </row>
    <row r="694" ht="15.75">
      <c r="C694" s="123"/>
    </row>
    <row r="695" ht="15.75">
      <c r="C695" s="123"/>
    </row>
    <row r="696" ht="15.75">
      <c r="C696" s="123"/>
    </row>
    <row r="697" ht="15.75">
      <c r="C697" s="123"/>
    </row>
    <row r="698" ht="15.75">
      <c r="C698" s="123"/>
    </row>
    <row r="699" ht="15.75">
      <c r="C699" s="123"/>
    </row>
    <row r="700" ht="15.75">
      <c r="C700" s="123"/>
    </row>
    <row r="701" ht="15.75">
      <c r="C701" s="123"/>
    </row>
    <row r="702" ht="15.75">
      <c r="C702" s="123"/>
    </row>
    <row r="703" ht="15.75">
      <c r="C703" s="123"/>
    </row>
    <row r="704" ht="15.75">
      <c r="C704" s="123"/>
    </row>
    <row r="705" ht="15.75">
      <c r="C705" s="123"/>
    </row>
    <row r="706" ht="15.75">
      <c r="C706" s="123"/>
    </row>
    <row r="707" ht="15.75">
      <c r="C707" s="123"/>
    </row>
    <row r="708" ht="15.75">
      <c r="C708" s="123"/>
    </row>
    <row r="709" ht="15.75">
      <c r="C709" s="123"/>
    </row>
    <row r="710" ht="15.75">
      <c r="C710" s="123"/>
    </row>
    <row r="711" ht="15.75">
      <c r="C711" s="123"/>
    </row>
    <row r="712" ht="15.75">
      <c r="C712" s="123"/>
    </row>
    <row r="713" ht="15.75">
      <c r="C713" s="123"/>
    </row>
    <row r="714" ht="15.75">
      <c r="C714" s="123"/>
    </row>
    <row r="715" ht="15.75">
      <c r="C715" s="123"/>
    </row>
    <row r="716" ht="15.75">
      <c r="C716" s="123"/>
    </row>
    <row r="717" ht="15.75">
      <c r="C717" s="123"/>
    </row>
    <row r="718" ht="15.75">
      <c r="C718" s="123"/>
    </row>
    <row r="719" ht="15.75">
      <c r="C719" s="123"/>
    </row>
    <row r="720" ht="15.75">
      <c r="C720" s="123"/>
    </row>
    <row r="721" ht="15.75">
      <c r="C721" s="123"/>
    </row>
    <row r="722" ht="15.75">
      <c r="C722" s="123"/>
    </row>
    <row r="723" ht="15.75">
      <c r="C723" s="123"/>
    </row>
    <row r="724" ht="15.75">
      <c r="C724" s="123"/>
    </row>
    <row r="725" ht="15.75">
      <c r="C725" s="123"/>
    </row>
    <row r="726" ht="15.75">
      <c r="C726" s="123"/>
    </row>
    <row r="727" ht="15.75">
      <c r="C727" s="123"/>
    </row>
    <row r="728" ht="15.75">
      <c r="C728" s="123"/>
    </row>
    <row r="729" ht="15.75">
      <c r="C729" s="123"/>
    </row>
    <row r="730" ht="15.75">
      <c r="C730" s="123"/>
    </row>
    <row r="731" ht="15.75">
      <c r="C731" s="123"/>
    </row>
    <row r="732" ht="15.75">
      <c r="C732" s="123"/>
    </row>
    <row r="733" ht="15.75">
      <c r="C733" s="123"/>
    </row>
    <row r="734" ht="15.75">
      <c r="C734" s="123"/>
    </row>
    <row r="735" ht="15.75">
      <c r="C735" s="123"/>
    </row>
    <row r="736" ht="15.75">
      <c r="C736" s="123"/>
    </row>
    <row r="737" ht="15.75">
      <c r="C737" s="123"/>
    </row>
    <row r="738" ht="15.75">
      <c r="C738" s="123"/>
    </row>
    <row r="739" ht="15.75">
      <c r="C739" s="123"/>
    </row>
    <row r="740" ht="15.75">
      <c r="C740" s="123"/>
    </row>
    <row r="741" ht="15.75">
      <c r="C741" s="123"/>
    </row>
    <row r="742" ht="15.75">
      <c r="C742" s="123"/>
    </row>
    <row r="743" ht="15.75">
      <c r="C743" s="123"/>
    </row>
    <row r="744" ht="15.75">
      <c r="C744" s="123"/>
    </row>
    <row r="745" ht="15.75">
      <c r="C745" s="123"/>
    </row>
    <row r="746" ht="15.75">
      <c r="C746" s="123"/>
    </row>
    <row r="747" ht="15.75">
      <c r="C747" s="123"/>
    </row>
    <row r="748" ht="15.75">
      <c r="C748" s="123"/>
    </row>
    <row r="749" ht="15.75">
      <c r="C749" s="123"/>
    </row>
    <row r="750" ht="15.75">
      <c r="C750" s="123"/>
    </row>
    <row r="751" ht="15.75">
      <c r="C751" s="123"/>
    </row>
    <row r="752" ht="15.75">
      <c r="C752" s="123"/>
    </row>
    <row r="753" ht="15.75">
      <c r="C753" s="123"/>
    </row>
    <row r="754" ht="15.75">
      <c r="C754" s="123"/>
    </row>
    <row r="755" ht="15.75">
      <c r="C755" s="123"/>
    </row>
    <row r="756" ht="15.75">
      <c r="C756" s="123"/>
    </row>
    <row r="757" ht="15.75">
      <c r="C757" s="123"/>
    </row>
    <row r="758" ht="15.75">
      <c r="C758" s="123"/>
    </row>
    <row r="759" ht="15.75">
      <c r="C759" s="123"/>
    </row>
    <row r="760" ht="15.75">
      <c r="C760" s="123"/>
    </row>
    <row r="761" ht="15.75">
      <c r="C761" s="123"/>
    </row>
    <row r="762" ht="15.75">
      <c r="C762" s="123"/>
    </row>
    <row r="763" ht="15.75">
      <c r="C763" s="123"/>
    </row>
    <row r="764" ht="15.75">
      <c r="C764" s="123"/>
    </row>
    <row r="765" ht="15.75">
      <c r="C765" s="123"/>
    </row>
    <row r="766" ht="15.75">
      <c r="C766" s="123"/>
    </row>
    <row r="767" ht="15.75">
      <c r="C767" s="123"/>
    </row>
    <row r="768" ht="15.75">
      <c r="C768" s="123"/>
    </row>
    <row r="769" ht="15.75">
      <c r="C769" s="123"/>
    </row>
    <row r="770" ht="15.75">
      <c r="C770" s="123"/>
    </row>
    <row r="771" ht="15.75">
      <c r="C771" s="123"/>
    </row>
    <row r="772" ht="15.75">
      <c r="C772" s="123"/>
    </row>
    <row r="773" ht="15.75">
      <c r="C773" s="123"/>
    </row>
    <row r="774" ht="15.75">
      <c r="C774" s="123"/>
    </row>
    <row r="775" ht="15.75">
      <c r="C775" s="123"/>
    </row>
    <row r="776" ht="15.75">
      <c r="C776" s="123"/>
    </row>
    <row r="777" ht="15.75">
      <c r="C777" s="123"/>
    </row>
    <row r="778" ht="15.75">
      <c r="C778" s="123"/>
    </row>
    <row r="779" ht="15.75">
      <c r="C779" s="123"/>
    </row>
    <row r="780" ht="15.75">
      <c r="C780" s="123"/>
    </row>
    <row r="781" ht="15.75">
      <c r="C781" s="123"/>
    </row>
    <row r="782" ht="15.75">
      <c r="C782" s="123"/>
    </row>
    <row r="783" ht="15.75">
      <c r="C783" s="123"/>
    </row>
    <row r="784" ht="15.75">
      <c r="C784" s="123"/>
    </row>
    <row r="785" ht="15.75">
      <c r="C785" s="123"/>
    </row>
    <row r="786" ht="15.75">
      <c r="C786" s="123"/>
    </row>
    <row r="787" ht="15.75">
      <c r="C787" s="123"/>
    </row>
    <row r="788" ht="15.75">
      <c r="C788" s="123"/>
    </row>
    <row r="789" ht="15.75">
      <c r="C789" s="123"/>
    </row>
    <row r="790" ht="15.75">
      <c r="C790" s="123"/>
    </row>
    <row r="791" ht="15.75">
      <c r="C791" s="123"/>
    </row>
    <row r="792" ht="15.75">
      <c r="C792" s="123"/>
    </row>
    <row r="793" ht="15.75">
      <c r="C793" s="123"/>
    </row>
    <row r="794" ht="15.75">
      <c r="C794" s="123"/>
    </row>
    <row r="795" ht="15.75">
      <c r="C795" s="123"/>
    </row>
    <row r="796" ht="15.75">
      <c r="C796" s="123"/>
    </row>
    <row r="797" ht="15.75">
      <c r="C797" s="123"/>
    </row>
    <row r="798" ht="15.75">
      <c r="C798" s="123"/>
    </row>
    <row r="799" ht="15.75">
      <c r="C799" s="123"/>
    </row>
    <row r="800" ht="15.75">
      <c r="C800" s="123"/>
    </row>
    <row r="801" ht="15.75">
      <c r="C801" s="123"/>
    </row>
    <row r="802" ht="15.75">
      <c r="C802" s="123"/>
    </row>
    <row r="803" ht="15.75">
      <c r="C803" s="123"/>
    </row>
    <row r="804" ht="15.75">
      <c r="C804" s="123"/>
    </row>
    <row r="805" ht="15.75">
      <c r="C805" s="123"/>
    </row>
    <row r="806" ht="15.75">
      <c r="C806" s="123"/>
    </row>
    <row r="807" ht="15.75">
      <c r="C807" s="123"/>
    </row>
    <row r="808" ht="15.75">
      <c r="C808" s="123"/>
    </row>
    <row r="809" ht="15.75">
      <c r="C809" s="123"/>
    </row>
    <row r="810" ht="15.75">
      <c r="C810" s="123"/>
    </row>
    <row r="811" ht="15.75">
      <c r="C811" s="123"/>
    </row>
    <row r="812" ht="15.75">
      <c r="C812" s="123"/>
    </row>
    <row r="813" ht="15.75">
      <c r="C813" s="123"/>
    </row>
    <row r="814" ht="15.75">
      <c r="C814" s="123"/>
    </row>
    <row r="815" ht="15.75">
      <c r="C815" s="123"/>
    </row>
    <row r="816" ht="15.75">
      <c r="C816" s="123"/>
    </row>
    <row r="817" ht="15.75">
      <c r="C817" s="123"/>
    </row>
    <row r="818" ht="15.75">
      <c r="C818" s="123"/>
    </row>
    <row r="819" ht="15.75">
      <c r="C819" s="123"/>
    </row>
    <row r="820" ht="15.75">
      <c r="C820" s="123"/>
    </row>
    <row r="821" ht="15.75">
      <c r="C821" s="123"/>
    </row>
    <row r="822" ht="15.75">
      <c r="C822" s="123"/>
    </row>
    <row r="823" ht="15.75">
      <c r="C823" s="123"/>
    </row>
    <row r="824" ht="15.75">
      <c r="C824" s="123"/>
    </row>
    <row r="825" ht="15.75">
      <c r="C825" s="123"/>
    </row>
    <row r="826" ht="15.75">
      <c r="C826" s="123"/>
    </row>
    <row r="827" ht="15.75">
      <c r="C827" s="123"/>
    </row>
    <row r="828" ht="15.75">
      <c r="C828" s="123"/>
    </row>
    <row r="829" ht="15.75">
      <c r="C829" s="123"/>
    </row>
    <row r="830" ht="15.75">
      <c r="C830" s="123"/>
    </row>
    <row r="831" ht="15.75">
      <c r="C831" s="123"/>
    </row>
    <row r="832" ht="15.75">
      <c r="C832" s="123"/>
    </row>
    <row r="833" ht="15.75">
      <c r="C833" s="123"/>
    </row>
    <row r="834" ht="15.75">
      <c r="C834" s="123"/>
    </row>
    <row r="835" ht="15.75">
      <c r="C835" s="123"/>
    </row>
    <row r="836" ht="15.75">
      <c r="C836" s="123"/>
    </row>
    <row r="837" ht="15.75">
      <c r="C837" s="123"/>
    </row>
    <row r="838" ht="15.75">
      <c r="C838" s="123"/>
    </row>
    <row r="839" ht="15.75">
      <c r="C839" s="123"/>
    </row>
    <row r="840" ht="15.75">
      <c r="C840" s="123"/>
    </row>
    <row r="841" ht="15.75">
      <c r="C841" s="123"/>
    </row>
    <row r="842" ht="15.75">
      <c r="C842" s="123"/>
    </row>
    <row r="843" ht="15.75">
      <c r="C843" s="123"/>
    </row>
    <row r="844" ht="15.75">
      <c r="C844" s="123"/>
    </row>
    <row r="845" ht="15.75">
      <c r="C845" s="123"/>
    </row>
    <row r="846" ht="15.75">
      <c r="C846" s="123"/>
    </row>
    <row r="847" ht="15.75">
      <c r="C847" s="123"/>
    </row>
    <row r="848" ht="15.75">
      <c r="C848" s="123"/>
    </row>
    <row r="849" ht="15.75">
      <c r="C849" s="123"/>
    </row>
    <row r="850" ht="15.75">
      <c r="C850" s="123"/>
    </row>
    <row r="851" ht="15.75">
      <c r="C851" s="123"/>
    </row>
    <row r="852" ht="15.75">
      <c r="C852" s="123"/>
    </row>
    <row r="853" ht="15.75">
      <c r="C853" s="123"/>
    </row>
    <row r="854" ht="15.75">
      <c r="C854" s="123"/>
    </row>
    <row r="855" ht="15.75">
      <c r="C855" s="123"/>
    </row>
    <row r="856" ht="15.75">
      <c r="C856" s="123"/>
    </row>
    <row r="857" ht="15.75">
      <c r="C857" s="123"/>
    </row>
    <row r="858" ht="15.75">
      <c r="C858" s="123"/>
    </row>
    <row r="859" ht="15.75">
      <c r="C859" s="123"/>
    </row>
    <row r="860" ht="15.75">
      <c r="C860" s="123"/>
    </row>
    <row r="861" ht="15.75">
      <c r="C861" s="123"/>
    </row>
    <row r="862" ht="15.75">
      <c r="C862" s="123"/>
    </row>
    <row r="863" ht="15.75">
      <c r="C863" s="123"/>
    </row>
    <row r="864" ht="15.75">
      <c r="C864" s="123"/>
    </row>
    <row r="865" ht="15.75">
      <c r="C865" s="123"/>
    </row>
    <row r="866" ht="15.75">
      <c r="C866" s="123"/>
    </row>
    <row r="867" ht="15.75">
      <c r="C867" s="123"/>
    </row>
    <row r="868" ht="15.75">
      <c r="C868" s="123"/>
    </row>
    <row r="869" ht="15.75">
      <c r="C869" s="123"/>
    </row>
    <row r="870" ht="15.75">
      <c r="C870" s="123"/>
    </row>
    <row r="871" ht="15.75">
      <c r="C871" s="123"/>
    </row>
    <row r="872" ht="15.75">
      <c r="C872" s="123"/>
    </row>
    <row r="873" ht="15.75">
      <c r="C873" s="123"/>
    </row>
    <row r="874" ht="15.75">
      <c r="C874" s="123"/>
    </row>
    <row r="875" ht="15.75">
      <c r="C875" s="123"/>
    </row>
    <row r="876" ht="15.75">
      <c r="C876" s="123"/>
    </row>
    <row r="877" ht="15.75">
      <c r="C877" s="123"/>
    </row>
    <row r="878" ht="15.75">
      <c r="C878" s="123"/>
    </row>
    <row r="879" ht="15.75">
      <c r="C879" s="123"/>
    </row>
    <row r="880" ht="15.75">
      <c r="C880" s="123"/>
    </row>
    <row r="881" ht="15.75">
      <c r="C881" s="123"/>
    </row>
    <row r="882" ht="15.75">
      <c r="C882" s="123"/>
    </row>
    <row r="883" ht="15.75">
      <c r="C883" s="123"/>
    </row>
    <row r="884" ht="15.75">
      <c r="C884" s="123"/>
    </row>
    <row r="885" ht="15.75">
      <c r="C885" s="123"/>
    </row>
    <row r="886" ht="15.75">
      <c r="C886" s="123"/>
    </row>
    <row r="887" ht="15.75">
      <c r="C887" s="123"/>
    </row>
    <row r="888" ht="15.75">
      <c r="C888" s="123"/>
    </row>
    <row r="889" ht="15.75">
      <c r="C889" s="123"/>
    </row>
    <row r="890" ht="15.75">
      <c r="C890" s="123"/>
    </row>
    <row r="891" ht="15.75">
      <c r="C891" s="123"/>
    </row>
    <row r="892" ht="15.75">
      <c r="C892" s="123"/>
    </row>
    <row r="893" ht="15.75">
      <c r="C893" s="123"/>
    </row>
    <row r="894" ht="15.75">
      <c r="C894" s="123"/>
    </row>
    <row r="895" ht="15.75">
      <c r="C895" s="123"/>
    </row>
    <row r="896" ht="15.75">
      <c r="C896" s="123"/>
    </row>
    <row r="897" ht="15.75">
      <c r="C897" s="123"/>
    </row>
    <row r="898" ht="15.75">
      <c r="C898" s="123"/>
    </row>
    <row r="899" ht="15.75">
      <c r="C899" s="123"/>
    </row>
    <row r="900" ht="15.75">
      <c r="C900" s="123"/>
    </row>
    <row r="901" ht="15.75">
      <c r="C901" s="123"/>
    </row>
    <row r="902" ht="15.75">
      <c r="C902" s="123"/>
    </row>
    <row r="903" ht="15.75">
      <c r="C903" s="123"/>
    </row>
    <row r="904" ht="15.75">
      <c r="C904" s="123"/>
    </row>
    <row r="905" ht="15.75">
      <c r="C905" s="123"/>
    </row>
    <row r="906" ht="15.75">
      <c r="C906" s="123"/>
    </row>
    <row r="907" ht="15.75">
      <c r="C907" s="123"/>
    </row>
    <row r="908" ht="15.75">
      <c r="C908" s="123"/>
    </row>
    <row r="909" ht="15.75">
      <c r="C909" s="123"/>
    </row>
    <row r="910" ht="15.75">
      <c r="C910" s="123"/>
    </row>
    <row r="911" ht="15.75">
      <c r="C911" s="123"/>
    </row>
    <row r="912" ht="15.75">
      <c r="C912" s="123"/>
    </row>
    <row r="913" ht="15.75">
      <c r="C913" s="123"/>
    </row>
    <row r="914" ht="15.75">
      <c r="C914" s="123"/>
    </row>
    <row r="915" ht="15.75">
      <c r="C915" s="123"/>
    </row>
    <row r="916" ht="15.75">
      <c r="C916" s="123"/>
    </row>
    <row r="917" ht="15.75">
      <c r="C917" s="123"/>
    </row>
    <row r="918" ht="15.75">
      <c r="C918" s="123"/>
    </row>
    <row r="919" ht="15.75">
      <c r="C919" s="123"/>
    </row>
    <row r="920" ht="15.75">
      <c r="C920" s="123"/>
    </row>
    <row r="921" ht="15.75">
      <c r="C921" s="123"/>
    </row>
    <row r="922" ht="15.75">
      <c r="C922" s="123"/>
    </row>
    <row r="923" ht="15.75">
      <c r="C923" s="123"/>
    </row>
    <row r="924" ht="15.75">
      <c r="C924" s="123"/>
    </row>
    <row r="925" ht="15.75">
      <c r="C925" s="123"/>
    </row>
    <row r="926" ht="15.75">
      <c r="C926" s="123"/>
    </row>
    <row r="927" ht="15.75">
      <c r="C927" s="123"/>
    </row>
    <row r="928" ht="15.75">
      <c r="C928" s="123"/>
    </row>
    <row r="929" ht="15.75">
      <c r="C929" s="123"/>
    </row>
    <row r="930" ht="15.75">
      <c r="C930" s="123"/>
    </row>
    <row r="931" ht="15.75">
      <c r="C931" s="123"/>
    </row>
    <row r="932" ht="15.75">
      <c r="C932" s="123"/>
    </row>
    <row r="933" ht="15.75">
      <c r="C933" s="123"/>
    </row>
    <row r="934" ht="15.75">
      <c r="C934" s="123"/>
    </row>
    <row r="935" ht="15.75">
      <c r="C935" s="123"/>
    </row>
    <row r="936" ht="15.75">
      <c r="C936" s="123"/>
    </row>
    <row r="937" ht="15.75">
      <c r="C937" s="123"/>
    </row>
    <row r="938" ht="15.75">
      <c r="C938" s="123"/>
    </row>
    <row r="939" ht="15.75">
      <c r="C939" s="123"/>
    </row>
    <row r="940" ht="15.75">
      <c r="C940" s="123"/>
    </row>
    <row r="941" ht="15.75">
      <c r="C941" s="123"/>
    </row>
    <row r="942" ht="15.75">
      <c r="C942" s="123"/>
    </row>
    <row r="943" ht="15.75">
      <c r="C943" s="123"/>
    </row>
    <row r="944" ht="15.75">
      <c r="C944" s="123"/>
    </row>
    <row r="945" ht="15.75">
      <c r="C945" s="123"/>
    </row>
    <row r="946" ht="15.75">
      <c r="C946" s="123"/>
    </row>
    <row r="947" ht="15.75">
      <c r="C947" s="123"/>
    </row>
    <row r="948" ht="15.75">
      <c r="C948" s="123"/>
    </row>
    <row r="949" ht="15.75">
      <c r="C949" s="123"/>
    </row>
    <row r="950" ht="15.75">
      <c r="C950" s="123"/>
    </row>
    <row r="951" ht="15.75">
      <c r="C951" s="123"/>
    </row>
    <row r="952" ht="15.75">
      <c r="C952" s="123"/>
    </row>
    <row r="953" ht="15.75">
      <c r="C953" s="123"/>
    </row>
    <row r="954" ht="15.75">
      <c r="C954" s="123"/>
    </row>
    <row r="955" ht="15.75">
      <c r="C955" s="123"/>
    </row>
    <row r="956" ht="15.75">
      <c r="C956" s="123"/>
    </row>
    <row r="957" ht="15.75">
      <c r="C957" s="123"/>
    </row>
    <row r="958" ht="15.75">
      <c r="C958" s="123"/>
    </row>
    <row r="959" ht="15.75">
      <c r="C959" s="123"/>
    </row>
  </sheetData>
  <sheetProtection password="EEDF" sheet="1"/>
  <mergeCells count="12">
    <mergeCell ref="B8:C8"/>
    <mergeCell ref="B9:C9"/>
    <mergeCell ref="B11:C11"/>
    <mergeCell ref="B12:C12"/>
    <mergeCell ref="B13:C13"/>
    <mergeCell ref="B14:C14"/>
    <mergeCell ref="B1:C1"/>
    <mergeCell ref="B2:C2"/>
    <mergeCell ref="B3:C3"/>
    <mergeCell ref="B4:C4"/>
    <mergeCell ref="B6:C6"/>
    <mergeCell ref="B7:C7"/>
  </mergeCells>
  <printOptions/>
  <pageMargins left="1.14173228346456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7"/>
  <sheetViews>
    <sheetView zoomScalePageLayoutView="0" workbookViewId="0" topLeftCell="A1">
      <selection activeCell="H15" sqref="H15"/>
    </sheetView>
  </sheetViews>
  <sheetFormatPr defaultColWidth="8.875" defaultRowHeight="12.75"/>
  <cols>
    <col min="1" max="1" width="78.75390625" style="60" customWidth="1"/>
    <col min="2" max="2" width="6.875" style="60" customWidth="1"/>
    <col min="3" max="3" width="13.125" style="61" customWidth="1"/>
    <col min="4" max="4" width="7.375" style="61" customWidth="1"/>
    <col min="5" max="5" width="19.00390625" style="61" hidden="1" customWidth="1"/>
    <col min="6" max="6" width="16.125" style="62" hidden="1" customWidth="1"/>
    <col min="7" max="7" width="18.00390625" style="61" customWidth="1"/>
    <col min="8" max="8" width="22.875" style="193" customWidth="1"/>
    <col min="9" max="9" width="13.125" style="193" customWidth="1"/>
    <col min="10" max="10" width="14.00390625" style="193" customWidth="1"/>
    <col min="11" max="11" width="10.125" style="193" customWidth="1"/>
    <col min="12" max="16" width="8.875" style="193" customWidth="1"/>
    <col min="17" max="16384" width="8.875" style="193" customWidth="1"/>
  </cols>
  <sheetData>
    <row r="1" spans="1:7" ht="20.25" customHeight="1">
      <c r="A1" s="353" t="s">
        <v>272</v>
      </c>
      <c r="B1" s="353"/>
      <c r="C1" s="353"/>
      <c r="D1" s="353"/>
      <c r="E1" s="353"/>
      <c r="F1" s="353"/>
      <c r="G1" s="353"/>
    </row>
    <row r="2" spans="1:7" ht="17.25" customHeight="1">
      <c r="A2" s="353" t="s">
        <v>273</v>
      </c>
      <c r="B2" s="353"/>
      <c r="C2" s="353"/>
      <c r="D2" s="353"/>
      <c r="E2" s="353"/>
      <c r="F2" s="353"/>
      <c r="G2" s="353"/>
    </row>
    <row r="3" spans="1:7" ht="21" customHeight="1">
      <c r="A3" s="353" t="s">
        <v>189</v>
      </c>
      <c r="B3" s="353"/>
      <c r="C3" s="353"/>
      <c r="D3" s="353"/>
      <c r="E3" s="353"/>
      <c r="F3" s="353"/>
      <c r="G3" s="353"/>
    </row>
    <row r="4" spans="1:7" ht="17.25" customHeight="1">
      <c r="A4" s="354" t="s">
        <v>1027</v>
      </c>
      <c r="B4" s="354"/>
      <c r="C4" s="354"/>
      <c r="D4" s="354"/>
      <c r="E4" s="354"/>
      <c r="F4" s="354"/>
      <c r="G4" s="354"/>
    </row>
    <row r="5" spans="1:7" ht="15.75" customHeight="1">
      <c r="A5" s="16"/>
      <c r="B5" s="16"/>
      <c r="C5" s="16"/>
      <c r="D5" s="16"/>
      <c r="E5" s="16"/>
      <c r="F5" s="17"/>
      <c r="G5" s="16"/>
    </row>
    <row r="6" spans="1:7" ht="15.75" customHeight="1">
      <c r="A6" s="353" t="s">
        <v>274</v>
      </c>
      <c r="B6" s="353"/>
      <c r="C6" s="353"/>
      <c r="D6" s="353"/>
      <c r="E6" s="353"/>
      <c r="F6" s="353"/>
      <c r="G6" s="353"/>
    </row>
    <row r="7" spans="1:7" ht="18.75" customHeight="1">
      <c r="A7" s="353" t="s">
        <v>273</v>
      </c>
      <c r="B7" s="353"/>
      <c r="C7" s="353"/>
      <c r="D7" s="353"/>
      <c r="E7" s="353"/>
      <c r="F7" s="353"/>
      <c r="G7" s="353"/>
    </row>
    <row r="8" spans="1:7" ht="18" customHeight="1">
      <c r="A8" s="353" t="s">
        <v>189</v>
      </c>
      <c r="B8" s="353"/>
      <c r="C8" s="353"/>
      <c r="D8" s="353"/>
      <c r="E8" s="353"/>
      <c r="F8" s="353"/>
      <c r="G8" s="353"/>
    </row>
    <row r="9" spans="1:7" ht="16.5" customHeight="1">
      <c r="A9" s="354" t="s">
        <v>275</v>
      </c>
      <c r="B9" s="354"/>
      <c r="C9" s="354"/>
      <c r="D9" s="354"/>
      <c r="E9" s="354"/>
      <c r="F9" s="354"/>
      <c r="G9" s="354"/>
    </row>
    <row r="10" spans="1:7" ht="22.5" customHeight="1">
      <c r="A10" s="355"/>
      <c r="B10" s="355"/>
      <c r="C10" s="355"/>
      <c r="D10" s="355"/>
      <c r="E10" s="355"/>
      <c r="F10" s="355"/>
      <c r="G10" s="355"/>
    </row>
    <row r="11" spans="1:7" ht="18" customHeight="1">
      <c r="A11" s="356" t="s">
        <v>276</v>
      </c>
      <c r="B11" s="356"/>
      <c r="C11" s="357"/>
      <c r="D11" s="357"/>
      <c r="E11" s="357"/>
      <c r="F11" s="357"/>
      <c r="G11" s="357"/>
    </row>
    <row r="12" spans="1:7" ht="21" customHeight="1">
      <c r="A12" s="356" t="s">
        <v>277</v>
      </c>
      <c r="B12" s="356"/>
      <c r="C12" s="357"/>
      <c r="D12" s="357"/>
      <c r="E12" s="357"/>
      <c r="F12" s="357"/>
      <c r="G12" s="357"/>
    </row>
    <row r="13" spans="1:7" ht="18.75">
      <c r="A13" s="18"/>
      <c r="B13" s="18"/>
      <c r="C13" s="19"/>
      <c r="D13" s="19"/>
      <c r="E13" s="179"/>
      <c r="F13" s="179"/>
      <c r="G13" s="179"/>
    </row>
    <row r="14" spans="1:7" ht="45.75" customHeight="1">
      <c r="A14" s="20" t="s">
        <v>278</v>
      </c>
      <c r="B14" s="20" t="s">
        <v>279</v>
      </c>
      <c r="C14" s="21" t="s">
        <v>280</v>
      </c>
      <c r="D14" s="21" t="s">
        <v>281</v>
      </c>
      <c r="E14" s="22" t="s">
        <v>190</v>
      </c>
      <c r="F14" s="23" t="s">
        <v>282</v>
      </c>
      <c r="G14" s="22" t="s">
        <v>190</v>
      </c>
    </row>
    <row r="15" spans="1:7" s="259" customFormat="1" ht="14.25" customHeight="1">
      <c r="A15" s="257">
        <v>1</v>
      </c>
      <c r="B15" s="257">
        <v>2</v>
      </c>
      <c r="C15" s="257" t="s">
        <v>283</v>
      </c>
      <c r="D15" s="257" t="s">
        <v>284</v>
      </c>
      <c r="E15" s="257">
        <v>5</v>
      </c>
      <c r="F15" s="257">
        <v>6</v>
      </c>
      <c r="G15" s="258">
        <v>7</v>
      </c>
    </row>
    <row r="16" spans="1:7" s="270" customFormat="1" ht="18.75">
      <c r="A16" s="265" t="s">
        <v>285</v>
      </c>
      <c r="B16" s="266"/>
      <c r="C16" s="267"/>
      <c r="D16" s="267"/>
      <c r="E16" s="268">
        <f>E25+E123+E212+E282+E412+E18</f>
        <v>937677.972</v>
      </c>
      <c r="F16" s="269">
        <f>F18+F25+F123+F282+F212+F412</f>
        <v>2445.243000000002</v>
      </c>
      <c r="G16" s="268">
        <f>G25+G123+G212+G282+G412+G18</f>
        <v>940123.215</v>
      </c>
    </row>
    <row r="17" spans="1:7" s="270" customFormat="1" ht="18.75">
      <c r="A17" s="24"/>
      <c r="B17" s="25"/>
      <c r="C17" s="26"/>
      <c r="D17" s="26"/>
      <c r="E17" s="27"/>
      <c r="F17" s="28"/>
      <c r="G17" s="27"/>
    </row>
    <row r="18" spans="1:7" s="270" customFormat="1" ht="18.75">
      <c r="A18" s="283" t="s">
        <v>286</v>
      </c>
      <c r="B18" s="288" t="s">
        <v>287</v>
      </c>
      <c r="C18" s="289"/>
      <c r="D18" s="290"/>
      <c r="E18" s="291">
        <f>E20+E22</f>
        <v>1043.1</v>
      </c>
      <c r="F18" s="291">
        <f>F20+F22</f>
        <v>-63.7</v>
      </c>
      <c r="G18" s="291">
        <f>G20+G22</f>
        <v>979.4</v>
      </c>
    </row>
    <row r="19" spans="1:7" s="270" customFormat="1" ht="18.75">
      <c r="A19" s="261" t="s">
        <v>288</v>
      </c>
      <c r="B19" s="31" t="s">
        <v>287</v>
      </c>
      <c r="C19" s="32" t="s">
        <v>289</v>
      </c>
      <c r="D19" s="33"/>
      <c r="E19" s="34">
        <f>E20+E22</f>
        <v>1043.1</v>
      </c>
      <c r="F19" s="34">
        <f>F20+F22</f>
        <v>-63.7</v>
      </c>
      <c r="G19" s="34">
        <f>G20+G22</f>
        <v>979.4</v>
      </c>
    </row>
    <row r="20" spans="1:7" s="270" customFormat="1" ht="18.75">
      <c r="A20" s="36" t="s">
        <v>290</v>
      </c>
      <c r="B20" s="31" t="s">
        <v>287</v>
      </c>
      <c r="C20" s="32" t="s">
        <v>291</v>
      </c>
      <c r="D20" s="33"/>
      <c r="E20" s="34">
        <f>E21</f>
        <v>625.74</v>
      </c>
      <c r="F20" s="34">
        <f>F21</f>
        <v>0</v>
      </c>
      <c r="G20" s="34">
        <f>G21</f>
        <v>625.74</v>
      </c>
    </row>
    <row r="21" spans="1:7" s="270" customFormat="1" ht="75">
      <c r="A21" s="261" t="s">
        <v>292</v>
      </c>
      <c r="B21" s="31" t="s">
        <v>287</v>
      </c>
      <c r="C21" s="32" t="s">
        <v>291</v>
      </c>
      <c r="D21" s="33" t="s">
        <v>293</v>
      </c>
      <c r="E21" s="34">
        <v>625.74</v>
      </c>
      <c r="F21" s="34"/>
      <c r="G21" s="34">
        <f>E21+F21</f>
        <v>625.74</v>
      </c>
    </row>
    <row r="22" spans="1:7" s="270" customFormat="1" ht="37.5">
      <c r="A22" s="261" t="s">
        <v>294</v>
      </c>
      <c r="B22" s="31" t="s">
        <v>287</v>
      </c>
      <c r="C22" s="32" t="s">
        <v>295</v>
      </c>
      <c r="D22" s="33"/>
      <c r="E22" s="34">
        <f>E23+E24</f>
        <v>417.36</v>
      </c>
      <c r="F22" s="34">
        <f>F23+F24</f>
        <v>-63.7</v>
      </c>
      <c r="G22" s="34">
        <f>G23+G24</f>
        <v>353.65999999999997</v>
      </c>
    </row>
    <row r="23" spans="1:7" s="270" customFormat="1" ht="75">
      <c r="A23" s="261" t="s">
        <v>292</v>
      </c>
      <c r="B23" s="31" t="s">
        <v>287</v>
      </c>
      <c r="C23" s="32" t="s">
        <v>295</v>
      </c>
      <c r="D23" s="33" t="s">
        <v>293</v>
      </c>
      <c r="E23" s="34">
        <v>298.06</v>
      </c>
      <c r="F23" s="34"/>
      <c r="G23" s="34">
        <f>E23+F23</f>
        <v>298.06</v>
      </c>
    </row>
    <row r="24" spans="1:7" s="270" customFormat="1" ht="37.5">
      <c r="A24" s="261" t="s">
        <v>296</v>
      </c>
      <c r="B24" s="31" t="s">
        <v>287</v>
      </c>
      <c r="C24" s="32" t="s">
        <v>295</v>
      </c>
      <c r="D24" s="33" t="s">
        <v>297</v>
      </c>
      <c r="E24" s="34">
        <v>119.3</v>
      </c>
      <c r="F24" s="34">
        <v>-63.7</v>
      </c>
      <c r="G24" s="34">
        <f>E24+F24</f>
        <v>55.599999999999994</v>
      </c>
    </row>
    <row r="25" spans="1:7" s="271" customFormat="1" ht="37.5">
      <c r="A25" s="283" t="s">
        <v>298</v>
      </c>
      <c r="B25" s="284" t="s">
        <v>299</v>
      </c>
      <c r="C25" s="285"/>
      <c r="D25" s="285"/>
      <c r="E25" s="292">
        <f>E26+E40+E47+E61+E82+E96+E78</f>
        <v>60331.81999999999</v>
      </c>
      <c r="F25" s="286">
        <f>F26+F61+F82+F96+F40+F47+F78</f>
        <v>-239.12</v>
      </c>
      <c r="G25" s="292">
        <f>E25+F25</f>
        <v>60092.69999999999</v>
      </c>
    </row>
    <row r="26" spans="1:7" s="271" customFormat="1" ht="37.5">
      <c r="A26" s="30" t="s">
        <v>300</v>
      </c>
      <c r="B26" s="33" t="s">
        <v>299</v>
      </c>
      <c r="C26" s="33" t="s">
        <v>301</v>
      </c>
      <c r="D26" s="32"/>
      <c r="E26" s="38">
        <f>E27+E38+E34</f>
        <v>3295</v>
      </c>
      <c r="F26" s="34">
        <f>F27+F38+F34</f>
        <v>-240.96</v>
      </c>
      <c r="G26" s="38">
        <f>G27+G38+G34</f>
        <v>3054.04</v>
      </c>
    </row>
    <row r="27" spans="1:7" s="271" customFormat="1" ht="39">
      <c r="A27" s="39" t="s">
        <v>302</v>
      </c>
      <c r="B27" s="33" t="s">
        <v>299</v>
      </c>
      <c r="C27" s="33" t="s">
        <v>303</v>
      </c>
      <c r="D27" s="32"/>
      <c r="E27" s="38">
        <f>E28+E30+E32</f>
        <v>2260</v>
      </c>
      <c r="F27" s="38">
        <f>F28+F30+F32</f>
        <v>-205.96</v>
      </c>
      <c r="G27" s="38">
        <f>G28+G30+G32</f>
        <v>2054.04</v>
      </c>
    </row>
    <row r="28" spans="1:7" s="271" customFormat="1" ht="56.25">
      <c r="A28" s="36" t="s">
        <v>304</v>
      </c>
      <c r="B28" s="33" t="s">
        <v>299</v>
      </c>
      <c r="C28" s="33" t="s">
        <v>305</v>
      </c>
      <c r="D28" s="32"/>
      <c r="E28" s="38">
        <f>E29</f>
        <v>2065</v>
      </c>
      <c r="F28" s="34">
        <f>F29</f>
        <v>-10.96</v>
      </c>
      <c r="G28" s="38">
        <f>G29</f>
        <v>2054.04</v>
      </c>
    </row>
    <row r="29" spans="1:7" s="271" customFormat="1" ht="18.75">
      <c r="A29" s="261" t="s">
        <v>306</v>
      </c>
      <c r="B29" s="33" t="s">
        <v>299</v>
      </c>
      <c r="C29" s="33" t="s">
        <v>305</v>
      </c>
      <c r="D29" s="33" t="s">
        <v>307</v>
      </c>
      <c r="E29" s="38">
        <v>2065</v>
      </c>
      <c r="F29" s="34">
        <v>-10.96</v>
      </c>
      <c r="G29" s="38">
        <f>E29+F29</f>
        <v>2054.04</v>
      </c>
    </row>
    <row r="30" spans="1:7" s="271" customFormat="1" ht="56.25">
      <c r="A30" s="261" t="s">
        <v>308</v>
      </c>
      <c r="B30" s="33" t="s">
        <v>299</v>
      </c>
      <c r="C30" s="33" t="s">
        <v>309</v>
      </c>
      <c r="D30" s="33"/>
      <c r="E30" s="38">
        <f>E31</f>
        <v>0</v>
      </c>
      <c r="F30" s="34">
        <f>F31</f>
        <v>0</v>
      </c>
      <c r="G30" s="38">
        <f>G31</f>
        <v>0</v>
      </c>
    </row>
    <row r="31" spans="1:7" s="271" customFormat="1" ht="18.75">
      <c r="A31" s="261" t="s">
        <v>306</v>
      </c>
      <c r="B31" s="33" t="s">
        <v>299</v>
      </c>
      <c r="C31" s="33" t="s">
        <v>309</v>
      </c>
      <c r="D31" s="33" t="s">
        <v>307</v>
      </c>
      <c r="E31" s="38">
        <v>0</v>
      </c>
      <c r="F31" s="34"/>
      <c r="G31" s="38">
        <f>E31+F31</f>
        <v>0</v>
      </c>
    </row>
    <row r="32" spans="1:7" s="271" customFormat="1" ht="56.25">
      <c r="A32" s="261" t="s">
        <v>310</v>
      </c>
      <c r="B32" s="33" t="s">
        <v>299</v>
      </c>
      <c r="C32" s="33" t="s">
        <v>311</v>
      </c>
      <c r="D32" s="33"/>
      <c r="E32" s="38">
        <f>E33</f>
        <v>195</v>
      </c>
      <c r="F32" s="34">
        <f>F33</f>
        <v>-195</v>
      </c>
      <c r="G32" s="38">
        <f>G33</f>
        <v>0</v>
      </c>
    </row>
    <row r="33" spans="1:7" s="271" customFormat="1" ht="18.75">
      <c r="A33" s="261" t="s">
        <v>306</v>
      </c>
      <c r="B33" s="33" t="s">
        <v>299</v>
      </c>
      <c r="C33" s="33" t="s">
        <v>311</v>
      </c>
      <c r="D33" s="33" t="s">
        <v>307</v>
      </c>
      <c r="E33" s="38">
        <v>195</v>
      </c>
      <c r="F33" s="34">
        <v>-195</v>
      </c>
      <c r="G33" s="38">
        <f>E33+F33</f>
        <v>0</v>
      </c>
    </row>
    <row r="34" spans="1:7" s="271" customFormat="1" ht="39">
      <c r="A34" s="272" t="s">
        <v>312</v>
      </c>
      <c r="B34" s="31" t="s">
        <v>299</v>
      </c>
      <c r="C34" s="31" t="s">
        <v>313</v>
      </c>
      <c r="D34" s="261"/>
      <c r="E34" s="38">
        <f>E35</f>
        <v>35</v>
      </c>
      <c r="F34" s="38">
        <f>F35</f>
        <v>-35</v>
      </c>
      <c r="G34" s="38">
        <f>E34+F34</f>
        <v>0</v>
      </c>
    </row>
    <row r="35" spans="1:7" s="271" customFormat="1" ht="56.25">
      <c r="A35" s="261" t="s">
        <v>314</v>
      </c>
      <c r="B35" s="31" t="s">
        <v>299</v>
      </c>
      <c r="C35" s="31" t="s">
        <v>315</v>
      </c>
      <c r="D35" s="261"/>
      <c r="E35" s="38">
        <f>E36</f>
        <v>35</v>
      </c>
      <c r="F35" s="38">
        <f>F36</f>
        <v>-35</v>
      </c>
      <c r="G35" s="38">
        <f>G36</f>
        <v>0</v>
      </c>
    </row>
    <row r="36" spans="1:7" s="271" customFormat="1" ht="18.75">
      <c r="A36" s="261" t="s">
        <v>306</v>
      </c>
      <c r="B36" s="31" t="s">
        <v>299</v>
      </c>
      <c r="C36" s="31" t="s">
        <v>315</v>
      </c>
      <c r="D36" s="261" t="s">
        <v>307</v>
      </c>
      <c r="E36" s="38">
        <v>35</v>
      </c>
      <c r="F36" s="38">
        <v>-35</v>
      </c>
      <c r="G36" s="38">
        <f>E36+F36</f>
        <v>0</v>
      </c>
    </row>
    <row r="37" spans="1:7" s="271" customFormat="1" ht="19.5">
      <c r="A37" s="272" t="s">
        <v>316</v>
      </c>
      <c r="B37" s="31" t="s">
        <v>299</v>
      </c>
      <c r="C37" s="31" t="s">
        <v>317</v>
      </c>
      <c r="D37" s="261"/>
      <c r="E37" s="38">
        <f aca="true" t="shared" si="0" ref="E37:G38">E38</f>
        <v>1000</v>
      </c>
      <c r="F37" s="38">
        <f t="shared" si="0"/>
        <v>0</v>
      </c>
      <c r="G37" s="38">
        <f t="shared" si="0"/>
        <v>1000</v>
      </c>
    </row>
    <row r="38" spans="1:7" s="271" customFormat="1" ht="56.25">
      <c r="A38" s="261" t="s">
        <v>318</v>
      </c>
      <c r="B38" s="31" t="s">
        <v>299</v>
      </c>
      <c r="C38" s="31" t="s">
        <v>319</v>
      </c>
      <c r="D38" s="31"/>
      <c r="E38" s="38">
        <f t="shared" si="0"/>
        <v>1000</v>
      </c>
      <c r="F38" s="38">
        <f t="shared" si="0"/>
        <v>0</v>
      </c>
      <c r="G38" s="38">
        <f t="shared" si="0"/>
        <v>1000</v>
      </c>
    </row>
    <row r="39" spans="1:7" s="271" customFormat="1" ht="18.75">
      <c r="A39" s="261" t="s">
        <v>306</v>
      </c>
      <c r="B39" s="31" t="s">
        <v>299</v>
      </c>
      <c r="C39" s="31" t="s">
        <v>319</v>
      </c>
      <c r="D39" s="31" t="s">
        <v>307</v>
      </c>
      <c r="E39" s="38">
        <v>1000</v>
      </c>
      <c r="F39" s="38"/>
      <c r="G39" s="38">
        <f>E39+F39</f>
        <v>1000</v>
      </c>
    </row>
    <row r="40" spans="1:7" s="271" customFormat="1" ht="56.25">
      <c r="A40" s="30" t="s">
        <v>320</v>
      </c>
      <c r="B40" s="33" t="s">
        <v>299</v>
      </c>
      <c r="C40" s="33" t="s">
        <v>321</v>
      </c>
      <c r="D40" s="33"/>
      <c r="E40" s="38">
        <f>E44+E41</f>
        <v>20250</v>
      </c>
      <c r="F40" s="34">
        <f>F44+F41</f>
        <v>0</v>
      </c>
      <c r="G40" s="38">
        <f>E40+F40</f>
        <v>20250</v>
      </c>
    </row>
    <row r="41" spans="1:7" s="271" customFormat="1" ht="39">
      <c r="A41" s="272" t="s">
        <v>322</v>
      </c>
      <c r="B41" s="33" t="s">
        <v>299</v>
      </c>
      <c r="C41" s="33" t="s">
        <v>323</v>
      </c>
      <c r="D41" s="33"/>
      <c r="E41" s="38">
        <f>E42</f>
        <v>20000</v>
      </c>
      <c r="F41" s="34">
        <f>F42</f>
        <v>0</v>
      </c>
      <c r="G41" s="38">
        <f>E41+F41</f>
        <v>20000</v>
      </c>
    </row>
    <row r="42" spans="1:7" s="271" customFormat="1" ht="37.5">
      <c r="A42" s="261" t="s">
        <v>324</v>
      </c>
      <c r="B42" s="33" t="s">
        <v>299</v>
      </c>
      <c r="C42" s="33" t="s">
        <v>325</v>
      </c>
      <c r="D42" s="33"/>
      <c r="E42" s="38">
        <f>E43</f>
        <v>20000</v>
      </c>
      <c r="F42" s="34">
        <f>F43</f>
        <v>0</v>
      </c>
      <c r="G42" s="38">
        <f>E42+F42</f>
        <v>20000</v>
      </c>
    </row>
    <row r="43" spans="1:7" s="271" customFormat="1" ht="18.75">
      <c r="A43" s="261" t="s">
        <v>306</v>
      </c>
      <c r="B43" s="33" t="s">
        <v>299</v>
      </c>
      <c r="C43" s="33" t="s">
        <v>325</v>
      </c>
      <c r="D43" s="33" t="s">
        <v>326</v>
      </c>
      <c r="E43" s="38">
        <v>20000</v>
      </c>
      <c r="F43" s="34"/>
      <c r="G43" s="38">
        <f>E43+F43</f>
        <v>20000</v>
      </c>
    </row>
    <row r="44" spans="1:7" s="271" customFormat="1" ht="19.5">
      <c r="A44" s="39" t="s">
        <v>327</v>
      </c>
      <c r="B44" s="33" t="s">
        <v>299</v>
      </c>
      <c r="C44" s="33" t="s">
        <v>328</v>
      </c>
      <c r="D44" s="33"/>
      <c r="E44" s="38">
        <f aca="true" t="shared" si="1" ref="E44:G45">E45</f>
        <v>250</v>
      </c>
      <c r="F44" s="34">
        <f t="shared" si="1"/>
        <v>0</v>
      </c>
      <c r="G44" s="38">
        <f t="shared" si="1"/>
        <v>250</v>
      </c>
    </row>
    <row r="45" spans="1:7" s="271" customFormat="1" ht="56.25">
      <c r="A45" s="36" t="s">
        <v>329</v>
      </c>
      <c r="B45" s="33" t="s">
        <v>299</v>
      </c>
      <c r="C45" s="33" t="s">
        <v>330</v>
      </c>
      <c r="D45" s="33"/>
      <c r="E45" s="38">
        <f t="shared" si="1"/>
        <v>250</v>
      </c>
      <c r="F45" s="34">
        <f t="shared" si="1"/>
        <v>0</v>
      </c>
      <c r="G45" s="38">
        <f t="shared" si="1"/>
        <v>250</v>
      </c>
    </row>
    <row r="46" spans="1:7" s="271" customFormat="1" ht="37.5">
      <c r="A46" s="261" t="s">
        <v>296</v>
      </c>
      <c r="B46" s="33" t="s">
        <v>299</v>
      </c>
      <c r="C46" s="33" t="s">
        <v>330</v>
      </c>
      <c r="D46" s="33" t="s">
        <v>297</v>
      </c>
      <c r="E46" s="38">
        <v>250</v>
      </c>
      <c r="F46" s="34">
        <v>0</v>
      </c>
      <c r="G46" s="38">
        <v>250</v>
      </c>
    </row>
    <row r="47" spans="1:7" s="271" customFormat="1" ht="56.25">
      <c r="A47" s="273" t="s">
        <v>331</v>
      </c>
      <c r="B47" s="31" t="s">
        <v>299</v>
      </c>
      <c r="C47" s="33" t="s">
        <v>332</v>
      </c>
      <c r="D47" s="33"/>
      <c r="E47" s="34">
        <f>E48+E51+E56</f>
        <v>401.82</v>
      </c>
      <c r="F47" s="34">
        <f>F48+F51+F56</f>
        <v>0</v>
      </c>
      <c r="G47" s="34">
        <f>G48+G51+G56</f>
        <v>401.82</v>
      </c>
    </row>
    <row r="48" spans="1:7" s="271" customFormat="1" ht="39" hidden="1">
      <c r="A48" s="272" t="s">
        <v>333</v>
      </c>
      <c r="B48" s="31" t="s">
        <v>299</v>
      </c>
      <c r="C48" s="33" t="s">
        <v>334</v>
      </c>
      <c r="D48" s="33"/>
      <c r="E48" s="34">
        <f aca="true" t="shared" si="2" ref="E48:G49">E49</f>
        <v>0</v>
      </c>
      <c r="F48" s="34">
        <f t="shared" si="2"/>
        <v>0</v>
      </c>
      <c r="G48" s="34">
        <f t="shared" si="2"/>
        <v>0</v>
      </c>
    </row>
    <row r="49" spans="1:7" s="271" customFormat="1" ht="37.5" hidden="1">
      <c r="A49" s="261" t="s">
        <v>335</v>
      </c>
      <c r="B49" s="31" t="s">
        <v>299</v>
      </c>
      <c r="C49" s="33" t="s">
        <v>336</v>
      </c>
      <c r="D49" s="33"/>
      <c r="E49" s="34">
        <f t="shared" si="2"/>
        <v>0</v>
      </c>
      <c r="F49" s="34">
        <f t="shared" si="2"/>
        <v>0</v>
      </c>
      <c r="G49" s="34">
        <f t="shared" si="2"/>
        <v>0</v>
      </c>
    </row>
    <row r="50" spans="1:7" s="271" customFormat="1" ht="37.5" hidden="1">
      <c r="A50" s="261" t="s">
        <v>296</v>
      </c>
      <c r="B50" s="31" t="s">
        <v>299</v>
      </c>
      <c r="C50" s="33" t="s">
        <v>336</v>
      </c>
      <c r="D50" s="33" t="s">
        <v>297</v>
      </c>
      <c r="E50" s="34">
        <v>0</v>
      </c>
      <c r="F50" s="34">
        <v>0</v>
      </c>
      <c r="G50" s="34">
        <f>E50+F50</f>
        <v>0</v>
      </c>
    </row>
    <row r="51" spans="1:7" s="271" customFormat="1" ht="19.5">
      <c r="A51" s="272" t="s">
        <v>337</v>
      </c>
      <c r="B51" s="31" t="s">
        <v>299</v>
      </c>
      <c r="C51" s="33" t="s">
        <v>338</v>
      </c>
      <c r="D51" s="33"/>
      <c r="E51" s="34">
        <f>E52+E54</f>
        <v>101.82</v>
      </c>
      <c r="F51" s="34">
        <f>F52+F54</f>
        <v>0</v>
      </c>
      <c r="G51" s="34">
        <f>E51+F51</f>
        <v>101.82</v>
      </c>
    </row>
    <row r="52" spans="1:7" s="271" customFormat="1" ht="37.5">
      <c r="A52" s="261" t="s">
        <v>339</v>
      </c>
      <c r="B52" s="31" t="s">
        <v>299</v>
      </c>
      <c r="C52" s="33" t="s">
        <v>340</v>
      </c>
      <c r="D52" s="33"/>
      <c r="E52" s="34">
        <f>E53</f>
        <v>1.82</v>
      </c>
      <c r="F52" s="34">
        <f>F53</f>
        <v>0</v>
      </c>
      <c r="G52" s="34">
        <f>G53</f>
        <v>1.82</v>
      </c>
    </row>
    <row r="53" spans="1:7" s="271" customFormat="1" ht="37.5">
      <c r="A53" s="261" t="s">
        <v>296</v>
      </c>
      <c r="B53" s="31" t="s">
        <v>299</v>
      </c>
      <c r="C53" s="33" t="s">
        <v>340</v>
      </c>
      <c r="D53" s="33" t="s">
        <v>297</v>
      </c>
      <c r="E53" s="34">
        <v>1.82</v>
      </c>
      <c r="F53" s="34">
        <v>0</v>
      </c>
      <c r="G53" s="34">
        <v>1.82</v>
      </c>
    </row>
    <row r="54" spans="1:7" s="271" customFormat="1" ht="56.25">
      <c r="A54" s="261" t="s">
        <v>341</v>
      </c>
      <c r="B54" s="31" t="s">
        <v>299</v>
      </c>
      <c r="C54" s="33" t="s">
        <v>342</v>
      </c>
      <c r="D54" s="33"/>
      <c r="E54" s="34">
        <f>E55</f>
        <v>100</v>
      </c>
      <c r="F54" s="34">
        <f>F55</f>
        <v>0</v>
      </c>
      <c r="G54" s="34">
        <f>G55</f>
        <v>100</v>
      </c>
    </row>
    <row r="55" spans="1:7" s="271" customFormat="1" ht="37.5">
      <c r="A55" s="261" t="s">
        <v>296</v>
      </c>
      <c r="B55" s="31" t="s">
        <v>299</v>
      </c>
      <c r="C55" s="33" t="s">
        <v>342</v>
      </c>
      <c r="D55" s="33" t="s">
        <v>297</v>
      </c>
      <c r="E55" s="34">
        <v>100</v>
      </c>
      <c r="F55" s="34"/>
      <c r="G55" s="34">
        <f>E55+F55</f>
        <v>100</v>
      </c>
    </row>
    <row r="56" spans="1:7" s="270" customFormat="1" ht="19.5">
      <c r="A56" s="272" t="s">
        <v>343</v>
      </c>
      <c r="B56" s="31" t="s">
        <v>299</v>
      </c>
      <c r="C56" s="33" t="s">
        <v>344</v>
      </c>
      <c r="D56" s="33"/>
      <c r="E56" s="34">
        <f>E57</f>
        <v>300</v>
      </c>
      <c r="F56" s="34">
        <f>F57</f>
        <v>0</v>
      </c>
      <c r="G56" s="34">
        <f>G57</f>
        <v>300</v>
      </c>
    </row>
    <row r="57" spans="1:7" s="270" customFormat="1" ht="37.5">
      <c r="A57" s="261" t="s">
        <v>345</v>
      </c>
      <c r="B57" s="31" t="s">
        <v>299</v>
      </c>
      <c r="C57" s="33" t="s">
        <v>346</v>
      </c>
      <c r="D57" s="33"/>
      <c r="E57" s="34">
        <f>E59+E58+E60</f>
        <v>300</v>
      </c>
      <c r="F57" s="34">
        <f>F59+F58+F60</f>
        <v>0</v>
      </c>
      <c r="G57" s="34">
        <f>E57+F57</f>
        <v>300</v>
      </c>
    </row>
    <row r="58" spans="1:7" s="270" customFormat="1" ht="75">
      <c r="A58" s="261" t="s">
        <v>292</v>
      </c>
      <c r="B58" s="31" t="s">
        <v>299</v>
      </c>
      <c r="C58" s="33" t="s">
        <v>346</v>
      </c>
      <c r="D58" s="33" t="s">
        <v>293</v>
      </c>
      <c r="E58" s="34">
        <v>10</v>
      </c>
      <c r="F58" s="34">
        <v>0</v>
      </c>
      <c r="G58" s="34">
        <f>E58+F58</f>
        <v>10</v>
      </c>
    </row>
    <row r="59" spans="1:7" s="270" customFormat="1" ht="37.5">
      <c r="A59" s="261" t="s">
        <v>296</v>
      </c>
      <c r="B59" s="31" t="s">
        <v>299</v>
      </c>
      <c r="C59" s="33" t="s">
        <v>346</v>
      </c>
      <c r="D59" s="33" t="s">
        <v>297</v>
      </c>
      <c r="E59" s="34">
        <v>220</v>
      </c>
      <c r="F59" s="34">
        <f>-145</f>
        <v>-145</v>
      </c>
      <c r="G59" s="34">
        <f>E59+F59</f>
        <v>75</v>
      </c>
    </row>
    <row r="60" spans="1:7" s="270" customFormat="1" ht="18.75">
      <c r="A60" s="261" t="s">
        <v>347</v>
      </c>
      <c r="B60" s="31" t="s">
        <v>299</v>
      </c>
      <c r="C60" s="33" t="s">
        <v>346</v>
      </c>
      <c r="D60" s="33" t="s">
        <v>348</v>
      </c>
      <c r="E60" s="34">
        <v>70</v>
      </c>
      <c r="F60" s="34">
        <f>145</f>
        <v>145</v>
      </c>
      <c r="G60" s="34">
        <f>E60+F60</f>
        <v>215</v>
      </c>
    </row>
    <row r="61" spans="1:7" s="270" customFormat="1" ht="37.5">
      <c r="A61" s="30" t="s">
        <v>349</v>
      </c>
      <c r="B61" s="31" t="s">
        <v>299</v>
      </c>
      <c r="C61" s="33" t="s">
        <v>350</v>
      </c>
      <c r="D61" s="33"/>
      <c r="E61" s="34">
        <f>E62+E67+E70+E73</f>
        <v>26295.329999999998</v>
      </c>
      <c r="F61" s="34">
        <f>F62+F67+F70+F73</f>
        <v>-600</v>
      </c>
      <c r="G61" s="34">
        <f>G62+G67+G70+G73</f>
        <v>25695.329999999998</v>
      </c>
    </row>
    <row r="62" spans="1:7" s="270" customFormat="1" ht="58.5">
      <c r="A62" s="39" t="s">
        <v>351</v>
      </c>
      <c r="B62" s="31" t="s">
        <v>299</v>
      </c>
      <c r="C62" s="33" t="s">
        <v>352</v>
      </c>
      <c r="D62" s="33"/>
      <c r="E62" s="34">
        <f>E63+E65</f>
        <v>10</v>
      </c>
      <c r="F62" s="34">
        <f>F63</f>
        <v>0</v>
      </c>
      <c r="G62" s="34">
        <f>G63+G65</f>
        <v>10</v>
      </c>
    </row>
    <row r="63" spans="1:7" s="270" customFormat="1" ht="18.75">
      <c r="A63" s="36" t="s">
        <v>353</v>
      </c>
      <c r="B63" s="31" t="s">
        <v>299</v>
      </c>
      <c r="C63" s="33" t="s">
        <v>354</v>
      </c>
      <c r="D63" s="33"/>
      <c r="E63" s="34">
        <f>E64</f>
        <v>5</v>
      </c>
      <c r="F63" s="34">
        <f>F64</f>
        <v>0</v>
      </c>
      <c r="G63" s="34">
        <f>G64</f>
        <v>5</v>
      </c>
    </row>
    <row r="64" spans="1:7" s="270" customFormat="1" ht="37.5">
      <c r="A64" s="261" t="s">
        <v>296</v>
      </c>
      <c r="B64" s="31" t="s">
        <v>299</v>
      </c>
      <c r="C64" s="33" t="s">
        <v>354</v>
      </c>
      <c r="D64" s="33" t="s">
        <v>297</v>
      </c>
      <c r="E64" s="34">
        <v>5</v>
      </c>
      <c r="F64" s="34">
        <v>0</v>
      </c>
      <c r="G64" s="34">
        <v>5</v>
      </c>
    </row>
    <row r="65" spans="1:7" s="270" customFormat="1" ht="18.75">
      <c r="A65" s="261" t="s">
        <v>355</v>
      </c>
      <c r="B65" s="31" t="s">
        <v>299</v>
      </c>
      <c r="C65" s="33" t="s">
        <v>356</v>
      </c>
      <c r="D65" s="33"/>
      <c r="E65" s="34">
        <f>E66</f>
        <v>5</v>
      </c>
      <c r="F65" s="34">
        <f>F66</f>
        <v>0</v>
      </c>
      <c r="G65" s="34">
        <f>G66</f>
        <v>5</v>
      </c>
    </row>
    <row r="66" spans="1:7" s="270" customFormat="1" ht="37.5">
      <c r="A66" s="261" t="s">
        <v>296</v>
      </c>
      <c r="B66" s="31" t="s">
        <v>299</v>
      </c>
      <c r="C66" s="33" t="s">
        <v>356</v>
      </c>
      <c r="D66" s="33" t="s">
        <v>297</v>
      </c>
      <c r="E66" s="34">
        <v>5</v>
      </c>
      <c r="F66" s="34">
        <v>0</v>
      </c>
      <c r="G66" s="34">
        <v>5</v>
      </c>
    </row>
    <row r="67" spans="1:7" s="270" customFormat="1" ht="58.5">
      <c r="A67" s="272" t="s">
        <v>357</v>
      </c>
      <c r="B67" s="31" t="s">
        <v>299</v>
      </c>
      <c r="C67" s="33" t="s">
        <v>358</v>
      </c>
      <c r="D67" s="33"/>
      <c r="E67" s="34">
        <f aca="true" t="shared" si="3" ref="E67:G68">E68</f>
        <v>10</v>
      </c>
      <c r="F67" s="34">
        <f t="shared" si="3"/>
        <v>0</v>
      </c>
      <c r="G67" s="34">
        <f t="shared" si="3"/>
        <v>10</v>
      </c>
    </row>
    <row r="68" spans="1:7" s="270" customFormat="1" ht="37.5">
      <c r="A68" s="36" t="s">
        <v>359</v>
      </c>
      <c r="B68" s="31" t="s">
        <v>360</v>
      </c>
      <c r="C68" s="33" t="s">
        <v>361</v>
      </c>
      <c r="D68" s="33"/>
      <c r="E68" s="34">
        <f t="shared" si="3"/>
        <v>10</v>
      </c>
      <c r="F68" s="34">
        <f t="shared" si="3"/>
        <v>0</v>
      </c>
      <c r="G68" s="34">
        <f t="shared" si="3"/>
        <v>10</v>
      </c>
    </row>
    <row r="69" spans="1:7" s="270" customFormat="1" ht="37.5">
      <c r="A69" s="261" t="s">
        <v>296</v>
      </c>
      <c r="B69" s="31" t="s">
        <v>360</v>
      </c>
      <c r="C69" s="33" t="s">
        <v>361</v>
      </c>
      <c r="D69" s="33" t="s">
        <v>297</v>
      </c>
      <c r="E69" s="34">
        <v>10</v>
      </c>
      <c r="F69" s="34">
        <v>0</v>
      </c>
      <c r="G69" s="34">
        <v>10</v>
      </c>
    </row>
    <row r="70" spans="1:7" s="270" customFormat="1" ht="39">
      <c r="A70" s="272" t="s">
        <v>362</v>
      </c>
      <c r="B70" s="31" t="s">
        <v>360</v>
      </c>
      <c r="C70" s="33" t="s">
        <v>363</v>
      </c>
      <c r="D70" s="33"/>
      <c r="E70" s="34">
        <f aca="true" t="shared" si="4" ref="E70:G71">E71</f>
        <v>43</v>
      </c>
      <c r="F70" s="34">
        <f t="shared" si="4"/>
        <v>0</v>
      </c>
      <c r="G70" s="34">
        <f t="shared" si="4"/>
        <v>43</v>
      </c>
    </row>
    <row r="71" spans="1:7" s="270" customFormat="1" ht="37.5">
      <c r="A71" s="261" t="s">
        <v>364</v>
      </c>
      <c r="B71" s="31" t="s">
        <v>360</v>
      </c>
      <c r="C71" s="33" t="s">
        <v>365</v>
      </c>
      <c r="D71" s="33"/>
      <c r="E71" s="34">
        <f t="shared" si="4"/>
        <v>43</v>
      </c>
      <c r="F71" s="34">
        <f t="shared" si="4"/>
        <v>0</v>
      </c>
      <c r="G71" s="34">
        <f t="shared" si="4"/>
        <v>43</v>
      </c>
    </row>
    <row r="72" spans="1:7" s="270" customFormat="1" ht="37.5">
      <c r="A72" s="261" t="s">
        <v>296</v>
      </c>
      <c r="B72" s="31" t="s">
        <v>299</v>
      </c>
      <c r="C72" s="33" t="s">
        <v>365</v>
      </c>
      <c r="D72" s="33" t="s">
        <v>297</v>
      </c>
      <c r="E72" s="34">
        <v>43</v>
      </c>
      <c r="F72" s="34"/>
      <c r="G72" s="34">
        <f>E72+F72</f>
        <v>43</v>
      </c>
    </row>
    <row r="73" spans="1:7" s="270" customFormat="1" ht="37.5">
      <c r="A73" s="273" t="s">
        <v>366</v>
      </c>
      <c r="B73" s="31" t="s">
        <v>360</v>
      </c>
      <c r="C73" s="33" t="s">
        <v>367</v>
      </c>
      <c r="D73" s="33"/>
      <c r="E73" s="34">
        <f>E74</f>
        <v>26232.329999999998</v>
      </c>
      <c r="F73" s="34">
        <f>F74</f>
        <v>-600</v>
      </c>
      <c r="G73" s="34">
        <f>G74</f>
        <v>25632.329999999998</v>
      </c>
    </row>
    <row r="74" spans="1:7" s="270" customFormat="1" ht="37.5">
      <c r="A74" s="261" t="s">
        <v>368</v>
      </c>
      <c r="B74" s="31" t="s">
        <v>360</v>
      </c>
      <c r="C74" s="33" t="s">
        <v>369</v>
      </c>
      <c r="D74" s="33"/>
      <c r="E74" s="34">
        <f>E75+E76+E77</f>
        <v>26232.329999999998</v>
      </c>
      <c r="F74" s="34">
        <f>F75+F76+F77</f>
        <v>-600</v>
      </c>
      <c r="G74" s="34">
        <f>G75+G76+G77</f>
        <v>25632.329999999998</v>
      </c>
    </row>
    <row r="75" spans="1:7" s="270" customFormat="1" ht="75">
      <c r="A75" s="261" t="s">
        <v>292</v>
      </c>
      <c r="B75" s="31" t="s">
        <v>360</v>
      </c>
      <c r="C75" s="33" t="s">
        <v>369</v>
      </c>
      <c r="D75" s="31" t="s">
        <v>293</v>
      </c>
      <c r="E75" s="38">
        <v>21915.62</v>
      </c>
      <c r="F75" s="38">
        <f>-600+5</f>
        <v>-595</v>
      </c>
      <c r="G75" s="38">
        <f>E75+F75</f>
        <v>21320.62</v>
      </c>
    </row>
    <row r="76" spans="1:7" s="270" customFormat="1" ht="37.5">
      <c r="A76" s="261" t="s">
        <v>296</v>
      </c>
      <c r="B76" s="31" t="s">
        <v>360</v>
      </c>
      <c r="C76" s="33" t="s">
        <v>369</v>
      </c>
      <c r="D76" s="31" t="s">
        <v>297</v>
      </c>
      <c r="E76" s="38">
        <v>4300.71</v>
      </c>
      <c r="F76" s="38">
        <f>-3-5</f>
        <v>-8</v>
      </c>
      <c r="G76" s="38">
        <f>E76+F76</f>
        <v>4292.71</v>
      </c>
    </row>
    <row r="77" spans="1:7" s="270" customFormat="1" ht="18.75">
      <c r="A77" s="261" t="s">
        <v>306</v>
      </c>
      <c r="B77" s="31" t="s">
        <v>360</v>
      </c>
      <c r="C77" s="33" t="s">
        <v>369</v>
      </c>
      <c r="D77" s="31" t="s">
        <v>307</v>
      </c>
      <c r="E77" s="38">
        <v>16</v>
      </c>
      <c r="F77" s="38">
        <v>3</v>
      </c>
      <c r="G77" s="38">
        <f>E77+F77</f>
        <v>19</v>
      </c>
    </row>
    <row r="78" spans="1:7" s="270" customFormat="1" ht="37.5">
      <c r="A78" s="273" t="s">
        <v>370</v>
      </c>
      <c r="B78" s="31" t="s">
        <v>299</v>
      </c>
      <c r="C78" s="31" t="s">
        <v>371</v>
      </c>
      <c r="D78" s="33"/>
      <c r="E78" s="34">
        <f>E79</f>
        <v>180</v>
      </c>
      <c r="F78" s="34">
        <f>F79</f>
        <v>0</v>
      </c>
      <c r="G78" s="34">
        <f>G79</f>
        <v>180</v>
      </c>
    </row>
    <row r="79" spans="1:7" s="270" customFormat="1" ht="19.5">
      <c r="A79" s="272" t="s">
        <v>372</v>
      </c>
      <c r="B79" s="31" t="s">
        <v>299</v>
      </c>
      <c r="C79" s="31" t="s">
        <v>373</v>
      </c>
      <c r="D79" s="31"/>
      <c r="E79" s="38">
        <f>E80</f>
        <v>180</v>
      </c>
      <c r="F79" s="38">
        <f>F80</f>
        <v>0</v>
      </c>
      <c r="G79" s="38">
        <f>E79+F79</f>
        <v>180</v>
      </c>
    </row>
    <row r="80" spans="1:7" s="270" customFormat="1" ht="56.25">
      <c r="A80" s="261" t="s">
        <v>374</v>
      </c>
      <c r="B80" s="31" t="s">
        <v>299</v>
      </c>
      <c r="C80" s="31" t="s">
        <v>375</v>
      </c>
      <c r="D80" s="31"/>
      <c r="E80" s="34">
        <f>E81</f>
        <v>180</v>
      </c>
      <c r="F80" s="38">
        <f>F81</f>
        <v>0</v>
      </c>
      <c r="G80" s="34">
        <f>E80+F80</f>
        <v>180</v>
      </c>
    </row>
    <row r="81" spans="1:7" s="270" customFormat="1" ht="37.5">
      <c r="A81" s="261" t="s">
        <v>296</v>
      </c>
      <c r="B81" s="31" t="s">
        <v>299</v>
      </c>
      <c r="C81" s="31" t="s">
        <v>375</v>
      </c>
      <c r="D81" s="31" t="s">
        <v>297</v>
      </c>
      <c r="E81" s="34">
        <v>180</v>
      </c>
      <c r="F81" s="38">
        <v>0</v>
      </c>
      <c r="G81" s="34">
        <f>E81+F81</f>
        <v>180</v>
      </c>
    </row>
    <row r="82" spans="1:7" s="270" customFormat="1" ht="18.75">
      <c r="A82" s="273" t="s">
        <v>376</v>
      </c>
      <c r="B82" s="31" t="s">
        <v>299</v>
      </c>
      <c r="C82" s="33" t="s">
        <v>377</v>
      </c>
      <c r="D82" s="33"/>
      <c r="E82" s="34">
        <f>E83+E93</f>
        <v>923.34</v>
      </c>
      <c r="F82" s="34">
        <f>F83+F93</f>
        <v>-83.34</v>
      </c>
      <c r="G82" s="34">
        <f>G83+G93</f>
        <v>840</v>
      </c>
    </row>
    <row r="83" spans="1:7" s="270" customFormat="1" ht="58.5">
      <c r="A83" s="272" t="s">
        <v>378</v>
      </c>
      <c r="B83" s="31" t="s">
        <v>360</v>
      </c>
      <c r="C83" s="33" t="s">
        <v>379</v>
      </c>
      <c r="D83" s="33"/>
      <c r="E83" s="34">
        <f>E84+E86+E88+E90</f>
        <v>838.34</v>
      </c>
      <c r="F83" s="34">
        <f>F84+F86+F88+F90</f>
        <v>-83.34</v>
      </c>
      <c r="G83" s="34">
        <f>G84+G86+G88+G90</f>
        <v>755</v>
      </c>
    </row>
    <row r="84" spans="1:7" s="270" customFormat="1" ht="56.25">
      <c r="A84" s="261" t="s">
        <v>380</v>
      </c>
      <c r="B84" s="31" t="s">
        <v>360</v>
      </c>
      <c r="C84" s="33" t="s">
        <v>381</v>
      </c>
      <c r="D84" s="33"/>
      <c r="E84" s="34">
        <f>E85</f>
        <v>100</v>
      </c>
      <c r="F84" s="34">
        <f>F85</f>
        <v>0</v>
      </c>
      <c r="G84" s="34">
        <f>G85</f>
        <v>100</v>
      </c>
    </row>
    <row r="85" spans="1:7" s="270" customFormat="1" ht="18.75">
      <c r="A85" s="261" t="s">
        <v>347</v>
      </c>
      <c r="B85" s="31" t="s">
        <v>360</v>
      </c>
      <c r="C85" s="33" t="s">
        <v>381</v>
      </c>
      <c r="D85" s="33" t="s">
        <v>348</v>
      </c>
      <c r="E85" s="34">
        <v>100</v>
      </c>
      <c r="F85" s="34">
        <v>0</v>
      </c>
      <c r="G85" s="34">
        <f>E85+F85</f>
        <v>100</v>
      </c>
    </row>
    <row r="86" spans="1:7" s="270" customFormat="1" ht="18.75" hidden="1">
      <c r="A86" s="261" t="s">
        <v>382</v>
      </c>
      <c r="B86" s="31" t="s">
        <v>299</v>
      </c>
      <c r="C86" s="33" t="s">
        <v>383</v>
      </c>
      <c r="D86" s="33"/>
      <c r="E86" s="34">
        <f>E87</f>
        <v>183.34</v>
      </c>
      <c r="F86" s="34">
        <f>F87</f>
        <v>-183.34</v>
      </c>
      <c r="G86" s="34">
        <f>G87</f>
        <v>0</v>
      </c>
    </row>
    <row r="87" spans="1:7" s="270" customFormat="1" ht="37.5" hidden="1">
      <c r="A87" s="261" t="s">
        <v>296</v>
      </c>
      <c r="B87" s="31" t="s">
        <v>299</v>
      </c>
      <c r="C87" s="33" t="s">
        <v>383</v>
      </c>
      <c r="D87" s="33" t="s">
        <v>297</v>
      </c>
      <c r="E87" s="34">
        <v>183.34</v>
      </c>
      <c r="F87" s="34">
        <v>-183.34</v>
      </c>
      <c r="G87" s="34">
        <f>E87+F87</f>
        <v>0</v>
      </c>
    </row>
    <row r="88" spans="1:7" s="270" customFormat="1" ht="37.5">
      <c r="A88" s="261" t="s">
        <v>384</v>
      </c>
      <c r="B88" s="31" t="s">
        <v>299</v>
      </c>
      <c r="C88" s="33" t="s">
        <v>385</v>
      </c>
      <c r="D88" s="33"/>
      <c r="E88" s="34">
        <f>E89</f>
        <v>190</v>
      </c>
      <c r="F88" s="34">
        <f>F89</f>
        <v>100</v>
      </c>
      <c r="G88" s="34">
        <f>G89</f>
        <v>290</v>
      </c>
    </row>
    <row r="89" spans="1:7" s="270" customFormat="1" ht="18.75">
      <c r="A89" s="261" t="s">
        <v>306</v>
      </c>
      <c r="B89" s="31" t="s">
        <v>299</v>
      </c>
      <c r="C89" s="33" t="s">
        <v>385</v>
      </c>
      <c r="D89" s="33" t="s">
        <v>307</v>
      </c>
      <c r="E89" s="34">
        <v>190</v>
      </c>
      <c r="F89" s="34">
        <v>100</v>
      </c>
      <c r="G89" s="34">
        <f>E89+F89</f>
        <v>290</v>
      </c>
    </row>
    <row r="90" spans="1:7" s="270" customFormat="1" ht="18.75">
      <c r="A90" s="261" t="s">
        <v>386</v>
      </c>
      <c r="B90" s="31" t="s">
        <v>299</v>
      </c>
      <c r="C90" s="33" t="s">
        <v>387</v>
      </c>
      <c r="D90" s="33"/>
      <c r="E90" s="34">
        <f>E91+E92</f>
        <v>365</v>
      </c>
      <c r="F90" s="34">
        <f>F91+F92</f>
        <v>0</v>
      </c>
      <c r="G90" s="34">
        <f>G91+G92</f>
        <v>365</v>
      </c>
    </row>
    <row r="91" spans="1:7" s="270" customFormat="1" ht="37.5" hidden="1">
      <c r="A91" s="261" t="s">
        <v>296</v>
      </c>
      <c r="B91" s="31" t="s">
        <v>299</v>
      </c>
      <c r="C91" s="33" t="s">
        <v>387</v>
      </c>
      <c r="D91" s="33" t="s">
        <v>297</v>
      </c>
      <c r="E91" s="34">
        <v>0</v>
      </c>
      <c r="F91" s="34"/>
      <c r="G91" s="34">
        <f>E91+F91</f>
        <v>0</v>
      </c>
    </row>
    <row r="92" spans="1:7" s="270" customFormat="1" ht="18.75">
      <c r="A92" s="261" t="s">
        <v>306</v>
      </c>
      <c r="B92" s="31" t="s">
        <v>299</v>
      </c>
      <c r="C92" s="33" t="s">
        <v>387</v>
      </c>
      <c r="D92" s="33" t="s">
        <v>307</v>
      </c>
      <c r="E92" s="34">
        <v>365</v>
      </c>
      <c r="F92" s="34"/>
      <c r="G92" s="34">
        <f>E92+F92</f>
        <v>365</v>
      </c>
    </row>
    <row r="93" spans="1:7" s="270" customFormat="1" ht="39">
      <c r="A93" s="272" t="s">
        <v>388</v>
      </c>
      <c r="B93" s="31" t="s">
        <v>360</v>
      </c>
      <c r="C93" s="33" t="s">
        <v>389</v>
      </c>
      <c r="D93" s="33"/>
      <c r="E93" s="34">
        <f aca="true" t="shared" si="5" ref="E93:G94">E94</f>
        <v>85</v>
      </c>
      <c r="F93" s="34">
        <f t="shared" si="5"/>
        <v>0</v>
      </c>
      <c r="G93" s="34">
        <f t="shared" si="5"/>
        <v>85</v>
      </c>
    </row>
    <row r="94" spans="1:7" s="270" customFormat="1" ht="18.75">
      <c r="A94" s="261" t="s">
        <v>390</v>
      </c>
      <c r="B94" s="31" t="s">
        <v>299</v>
      </c>
      <c r="C94" s="33" t="s">
        <v>391</v>
      </c>
      <c r="D94" s="33"/>
      <c r="E94" s="34">
        <f t="shared" si="5"/>
        <v>85</v>
      </c>
      <c r="F94" s="34">
        <f t="shared" si="5"/>
        <v>0</v>
      </c>
      <c r="G94" s="34">
        <f t="shared" si="5"/>
        <v>85</v>
      </c>
    </row>
    <row r="95" spans="1:7" s="270" customFormat="1" ht="18.75">
      <c r="A95" s="261" t="s">
        <v>347</v>
      </c>
      <c r="B95" s="42">
        <v>923</v>
      </c>
      <c r="C95" s="42" t="s">
        <v>391</v>
      </c>
      <c r="D95" s="42">
        <v>300</v>
      </c>
      <c r="E95" s="34">
        <v>85</v>
      </c>
      <c r="F95" s="34"/>
      <c r="G95" s="34">
        <f>E95+F95</f>
        <v>85</v>
      </c>
    </row>
    <row r="96" spans="1:7" s="270" customFormat="1" ht="18.75">
      <c r="A96" s="273" t="s">
        <v>288</v>
      </c>
      <c r="B96" s="31" t="s">
        <v>299</v>
      </c>
      <c r="C96" s="31" t="s">
        <v>392</v>
      </c>
      <c r="D96" s="31" t="s">
        <v>393</v>
      </c>
      <c r="E96" s="38">
        <f>E97</f>
        <v>8986.33</v>
      </c>
      <c r="F96" s="38">
        <f>F97</f>
        <v>685.1800000000001</v>
      </c>
      <c r="G96" s="38">
        <f>G97</f>
        <v>9671.51</v>
      </c>
    </row>
    <row r="97" spans="1:7" s="270" customFormat="1" ht="18.75">
      <c r="A97" s="261" t="s">
        <v>394</v>
      </c>
      <c r="B97" s="31" t="s">
        <v>299</v>
      </c>
      <c r="C97" s="31" t="s">
        <v>395</v>
      </c>
      <c r="D97" s="31"/>
      <c r="E97" s="38">
        <f>E98+E113+E115+E117+E102+E104+E107+E111+E109+E100</f>
        <v>8986.33</v>
      </c>
      <c r="F97" s="38">
        <f>F98+F113+F115+F117+F102+F104+F107+F111+F109+F100</f>
        <v>685.1800000000001</v>
      </c>
      <c r="G97" s="38">
        <f>E97+F97</f>
        <v>9671.51</v>
      </c>
    </row>
    <row r="98" spans="1:7" s="270" customFormat="1" ht="18.75">
      <c r="A98" s="261" t="s">
        <v>396</v>
      </c>
      <c r="B98" s="31" t="s">
        <v>299</v>
      </c>
      <c r="C98" s="31" t="s">
        <v>397</v>
      </c>
      <c r="D98" s="31"/>
      <c r="E98" s="38">
        <f>E99</f>
        <v>1632</v>
      </c>
      <c r="F98" s="38">
        <f>F99</f>
        <v>600</v>
      </c>
      <c r="G98" s="38">
        <f>G99</f>
        <v>2232</v>
      </c>
    </row>
    <row r="99" spans="1:7" s="270" customFormat="1" ht="75">
      <c r="A99" s="261" t="s">
        <v>292</v>
      </c>
      <c r="B99" s="31" t="s">
        <v>360</v>
      </c>
      <c r="C99" s="31" t="s">
        <v>397</v>
      </c>
      <c r="D99" s="31" t="s">
        <v>293</v>
      </c>
      <c r="E99" s="38">
        <v>1632</v>
      </c>
      <c r="F99" s="38">
        <v>600</v>
      </c>
      <c r="G99" s="38">
        <f>E99+F99</f>
        <v>2232</v>
      </c>
    </row>
    <row r="100" spans="1:7" s="270" customFormat="1" ht="93.75">
      <c r="A100" s="261" t="s">
        <v>1024</v>
      </c>
      <c r="B100" s="31" t="s">
        <v>299</v>
      </c>
      <c r="C100" s="31" t="s">
        <v>1023</v>
      </c>
      <c r="D100" s="31"/>
      <c r="E100" s="38">
        <f>E101</f>
        <v>0</v>
      </c>
      <c r="F100" s="38">
        <f>F101</f>
        <v>1.9</v>
      </c>
      <c r="G100" s="38">
        <f>E100+F100</f>
        <v>1.9</v>
      </c>
    </row>
    <row r="101" spans="1:7" s="270" customFormat="1" ht="37.5">
      <c r="A101" s="261" t="s">
        <v>296</v>
      </c>
      <c r="B101" s="31" t="s">
        <v>299</v>
      </c>
      <c r="C101" s="31" t="s">
        <v>1023</v>
      </c>
      <c r="D101" s="31" t="s">
        <v>297</v>
      </c>
      <c r="E101" s="38">
        <v>0</v>
      </c>
      <c r="F101" s="38">
        <v>1.9</v>
      </c>
      <c r="G101" s="38">
        <f>E101+F101</f>
        <v>1.9</v>
      </c>
    </row>
    <row r="102" spans="1:7" s="270" customFormat="1" ht="84" customHeight="1">
      <c r="A102" s="261" t="s">
        <v>398</v>
      </c>
      <c r="B102" s="31" t="s">
        <v>299</v>
      </c>
      <c r="C102" s="33" t="s">
        <v>399</v>
      </c>
      <c r="D102" s="33"/>
      <c r="E102" s="34">
        <f>E103</f>
        <v>46.7</v>
      </c>
      <c r="F102" s="34">
        <f>F103</f>
        <v>-0.04</v>
      </c>
      <c r="G102" s="34">
        <f>G103</f>
        <v>46.660000000000004</v>
      </c>
    </row>
    <row r="103" spans="1:7" s="270" customFormat="1" ht="37.5">
      <c r="A103" s="261" t="s">
        <v>296</v>
      </c>
      <c r="B103" s="31" t="s">
        <v>299</v>
      </c>
      <c r="C103" s="33" t="s">
        <v>399</v>
      </c>
      <c r="D103" s="33" t="s">
        <v>297</v>
      </c>
      <c r="E103" s="34">
        <v>46.7</v>
      </c>
      <c r="F103" s="34">
        <v>-0.04</v>
      </c>
      <c r="G103" s="34">
        <f>E103+F103</f>
        <v>46.660000000000004</v>
      </c>
    </row>
    <row r="104" spans="1:7" s="270" customFormat="1" ht="187.5">
      <c r="A104" s="274" t="s">
        <v>400</v>
      </c>
      <c r="B104" s="31" t="s">
        <v>299</v>
      </c>
      <c r="C104" s="33" t="s">
        <v>401</v>
      </c>
      <c r="D104" s="31"/>
      <c r="E104" s="38">
        <f>E106+E105</f>
        <v>116.89999999999999</v>
      </c>
      <c r="F104" s="38">
        <f>F106+F105</f>
        <v>-0.02</v>
      </c>
      <c r="G104" s="38">
        <f>G106+G105</f>
        <v>116.88</v>
      </c>
    </row>
    <row r="105" spans="1:7" s="270" customFormat="1" ht="75">
      <c r="A105" s="261" t="s">
        <v>292</v>
      </c>
      <c r="B105" s="31" t="s">
        <v>299</v>
      </c>
      <c r="C105" s="33" t="s">
        <v>401</v>
      </c>
      <c r="D105" s="31" t="s">
        <v>293</v>
      </c>
      <c r="E105" s="38">
        <v>113.58</v>
      </c>
      <c r="F105" s="38">
        <v>-0.02</v>
      </c>
      <c r="G105" s="38">
        <f aca="true" t="shared" si="6" ref="G105:G114">E105+F105</f>
        <v>113.56</v>
      </c>
    </row>
    <row r="106" spans="1:7" s="270" customFormat="1" ht="37.5">
      <c r="A106" s="261" t="s">
        <v>296</v>
      </c>
      <c r="B106" s="33" t="s">
        <v>299</v>
      </c>
      <c r="C106" s="33" t="s">
        <v>401</v>
      </c>
      <c r="D106" s="33" t="s">
        <v>297</v>
      </c>
      <c r="E106" s="34">
        <v>3.32</v>
      </c>
      <c r="F106" s="34"/>
      <c r="G106" s="34">
        <f t="shared" si="6"/>
        <v>3.32</v>
      </c>
    </row>
    <row r="107" spans="1:7" s="270" customFormat="1" ht="187.5">
      <c r="A107" s="261" t="s">
        <v>402</v>
      </c>
      <c r="B107" s="33" t="s">
        <v>299</v>
      </c>
      <c r="C107" s="33" t="s">
        <v>403</v>
      </c>
      <c r="D107" s="33"/>
      <c r="E107" s="34">
        <f>E108</f>
        <v>4.5</v>
      </c>
      <c r="F107" s="34">
        <f>F108</f>
        <v>0</v>
      </c>
      <c r="G107" s="34">
        <f t="shared" si="6"/>
        <v>4.5</v>
      </c>
    </row>
    <row r="108" spans="1:7" s="270" customFormat="1" ht="37.5">
      <c r="A108" s="261" t="s">
        <v>296</v>
      </c>
      <c r="B108" s="33" t="s">
        <v>299</v>
      </c>
      <c r="C108" s="33" t="s">
        <v>403</v>
      </c>
      <c r="D108" s="33" t="s">
        <v>297</v>
      </c>
      <c r="E108" s="34">
        <v>4.5</v>
      </c>
      <c r="F108" s="34">
        <v>0</v>
      </c>
      <c r="G108" s="34">
        <f t="shared" si="6"/>
        <v>4.5</v>
      </c>
    </row>
    <row r="109" spans="1:7" s="270" customFormat="1" ht="150">
      <c r="A109" s="261" t="s">
        <v>404</v>
      </c>
      <c r="B109" s="31" t="s">
        <v>299</v>
      </c>
      <c r="C109" s="31" t="s">
        <v>405</v>
      </c>
      <c r="D109" s="31"/>
      <c r="E109" s="34">
        <f>E110</f>
        <v>5</v>
      </c>
      <c r="F109" s="38">
        <f>F110</f>
        <v>0</v>
      </c>
      <c r="G109" s="34">
        <f t="shared" si="6"/>
        <v>5</v>
      </c>
    </row>
    <row r="110" spans="1:7" s="270" customFormat="1" ht="37.5">
      <c r="A110" s="261" t="s">
        <v>296</v>
      </c>
      <c r="B110" s="31" t="s">
        <v>299</v>
      </c>
      <c r="C110" s="31" t="s">
        <v>405</v>
      </c>
      <c r="D110" s="31" t="s">
        <v>297</v>
      </c>
      <c r="E110" s="34">
        <v>5</v>
      </c>
      <c r="F110" s="38"/>
      <c r="G110" s="34">
        <f t="shared" si="6"/>
        <v>5</v>
      </c>
    </row>
    <row r="111" spans="1:7" s="270" customFormat="1" ht="112.5">
      <c r="A111" s="261" t="s">
        <v>406</v>
      </c>
      <c r="B111" s="33" t="s">
        <v>299</v>
      </c>
      <c r="C111" s="33" t="s">
        <v>407</v>
      </c>
      <c r="D111" s="33"/>
      <c r="E111" s="34">
        <f>E112</f>
        <v>5.8</v>
      </c>
      <c r="F111" s="34">
        <f>F112</f>
        <v>0</v>
      </c>
      <c r="G111" s="34">
        <f t="shared" si="6"/>
        <v>5.8</v>
      </c>
    </row>
    <row r="112" spans="1:7" s="270" customFormat="1" ht="37.5">
      <c r="A112" s="261" t="s">
        <v>296</v>
      </c>
      <c r="B112" s="33" t="s">
        <v>299</v>
      </c>
      <c r="C112" s="33" t="s">
        <v>407</v>
      </c>
      <c r="D112" s="33" t="s">
        <v>297</v>
      </c>
      <c r="E112" s="34">
        <v>5.8</v>
      </c>
      <c r="F112" s="34"/>
      <c r="G112" s="34">
        <f t="shared" si="6"/>
        <v>5.8</v>
      </c>
    </row>
    <row r="113" spans="1:7" s="270" customFormat="1" ht="168.75">
      <c r="A113" s="261" t="s">
        <v>408</v>
      </c>
      <c r="B113" s="31" t="s">
        <v>299</v>
      </c>
      <c r="C113" s="31" t="s">
        <v>409</v>
      </c>
      <c r="D113" s="31" t="s">
        <v>393</v>
      </c>
      <c r="E113" s="38">
        <f>E114</f>
        <v>5</v>
      </c>
      <c r="F113" s="38">
        <f>F114</f>
        <v>0</v>
      </c>
      <c r="G113" s="38">
        <f t="shared" si="6"/>
        <v>5</v>
      </c>
    </row>
    <row r="114" spans="1:7" s="270" customFormat="1" ht="37.5">
      <c r="A114" s="261" t="s">
        <v>296</v>
      </c>
      <c r="B114" s="31" t="s">
        <v>299</v>
      </c>
      <c r="C114" s="31" t="s">
        <v>409</v>
      </c>
      <c r="D114" s="31" t="s">
        <v>297</v>
      </c>
      <c r="E114" s="38">
        <v>5</v>
      </c>
      <c r="F114" s="38"/>
      <c r="G114" s="38">
        <f t="shared" si="6"/>
        <v>5</v>
      </c>
    </row>
    <row r="115" spans="1:16" s="270" customFormat="1" ht="37.5">
      <c r="A115" s="261" t="s">
        <v>410</v>
      </c>
      <c r="B115" s="31" t="s">
        <v>299</v>
      </c>
      <c r="C115" s="31" t="s">
        <v>411</v>
      </c>
      <c r="D115" s="31"/>
      <c r="E115" s="38">
        <f>E116</f>
        <v>3000</v>
      </c>
      <c r="F115" s="38">
        <f>F116</f>
        <v>0</v>
      </c>
      <c r="G115" s="38">
        <f>G116</f>
        <v>3000</v>
      </c>
      <c r="N115" s="261"/>
      <c r="O115" s="31"/>
      <c r="P115" s="31"/>
    </row>
    <row r="116" spans="1:7" s="270" customFormat="1" ht="18.75">
      <c r="A116" s="261" t="s">
        <v>306</v>
      </c>
      <c r="B116" s="31" t="s">
        <v>299</v>
      </c>
      <c r="C116" s="31" t="s">
        <v>411</v>
      </c>
      <c r="D116" s="31" t="s">
        <v>307</v>
      </c>
      <c r="E116" s="38">
        <v>3000</v>
      </c>
      <c r="F116" s="38"/>
      <c r="G116" s="38">
        <v>3000</v>
      </c>
    </row>
    <row r="117" spans="1:7" s="270" customFormat="1" ht="37.5">
      <c r="A117" s="261" t="s">
        <v>412</v>
      </c>
      <c r="B117" s="31" t="s">
        <v>299</v>
      </c>
      <c r="C117" s="31" t="s">
        <v>413</v>
      </c>
      <c r="D117" s="31"/>
      <c r="E117" s="38">
        <f>E119+E122+E120+E121+E118</f>
        <v>4170.43</v>
      </c>
      <c r="F117" s="38">
        <f>F118+F119+F120+F121+F122</f>
        <v>83.34000000000002</v>
      </c>
      <c r="G117" s="38">
        <f>E117+F117</f>
        <v>4253.77</v>
      </c>
    </row>
    <row r="118" spans="1:7" s="270" customFormat="1" ht="75">
      <c r="A118" s="261" t="s">
        <v>292</v>
      </c>
      <c r="B118" s="31" t="s">
        <v>299</v>
      </c>
      <c r="C118" s="31" t="s">
        <v>413</v>
      </c>
      <c r="D118" s="31" t="s">
        <v>293</v>
      </c>
      <c r="E118" s="38">
        <v>25.56</v>
      </c>
      <c r="F118" s="38"/>
      <c r="G118" s="38">
        <f>E118+F118</f>
        <v>25.56</v>
      </c>
    </row>
    <row r="119" spans="1:7" s="271" customFormat="1" ht="37.5">
      <c r="A119" s="261" t="s">
        <v>296</v>
      </c>
      <c r="B119" s="31" t="s">
        <v>299</v>
      </c>
      <c r="C119" s="31" t="s">
        <v>413</v>
      </c>
      <c r="D119" s="31" t="s">
        <v>297</v>
      </c>
      <c r="E119" s="38">
        <v>210</v>
      </c>
      <c r="F119" s="38">
        <f>83.34+127.27</f>
        <v>210.61</v>
      </c>
      <c r="G119" s="38">
        <f>E119+F119</f>
        <v>420.61</v>
      </c>
    </row>
    <row r="120" spans="1:7" s="270" customFormat="1" ht="18.75">
      <c r="A120" s="261" t="s">
        <v>347</v>
      </c>
      <c r="B120" s="31" t="s">
        <v>299</v>
      </c>
      <c r="C120" s="31" t="s">
        <v>413</v>
      </c>
      <c r="D120" s="31" t="s">
        <v>348</v>
      </c>
      <c r="E120" s="38">
        <v>3480.8</v>
      </c>
      <c r="F120" s="38"/>
      <c r="G120" s="38">
        <v>3480.8</v>
      </c>
    </row>
    <row r="121" spans="1:7" s="270" customFormat="1" ht="37.5">
      <c r="A121" s="261" t="s">
        <v>414</v>
      </c>
      <c r="B121" s="31" t="s">
        <v>299</v>
      </c>
      <c r="C121" s="31" t="s">
        <v>413</v>
      </c>
      <c r="D121" s="31" t="s">
        <v>415</v>
      </c>
      <c r="E121" s="38">
        <v>256.8</v>
      </c>
      <c r="F121" s="38"/>
      <c r="G121" s="38">
        <f>E121+F121</f>
        <v>256.8</v>
      </c>
    </row>
    <row r="122" spans="1:7" s="270" customFormat="1" ht="18.75">
      <c r="A122" s="261" t="s">
        <v>306</v>
      </c>
      <c r="B122" s="31" t="s">
        <v>299</v>
      </c>
      <c r="C122" s="31" t="s">
        <v>416</v>
      </c>
      <c r="D122" s="31" t="s">
        <v>307</v>
      </c>
      <c r="E122" s="38">
        <v>197.27</v>
      </c>
      <c r="F122" s="38">
        <v>-127.27</v>
      </c>
      <c r="G122" s="38">
        <f>E122+F122</f>
        <v>70.00000000000001</v>
      </c>
    </row>
    <row r="123" spans="1:7" s="271" customFormat="1" ht="37.5">
      <c r="A123" s="283" t="s">
        <v>419</v>
      </c>
      <c r="B123" s="287" t="s">
        <v>420</v>
      </c>
      <c r="C123" s="285"/>
      <c r="D123" s="285"/>
      <c r="E123" s="286">
        <f>E124+E135+E208</f>
        <v>69207.87999999999</v>
      </c>
      <c r="F123" s="286">
        <f>F124+F135+F208</f>
        <v>-200</v>
      </c>
      <c r="G123" s="286">
        <f>E123+F123</f>
        <v>69007.87999999999</v>
      </c>
    </row>
    <row r="124" spans="1:7" s="271" customFormat="1" ht="37.5">
      <c r="A124" s="30" t="s">
        <v>300</v>
      </c>
      <c r="B124" s="33" t="s">
        <v>420</v>
      </c>
      <c r="C124" s="33" t="s">
        <v>301</v>
      </c>
      <c r="D124" s="33"/>
      <c r="E124" s="34">
        <f>E125+E130</f>
        <v>477.3</v>
      </c>
      <c r="F124" s="34">
        <f>F125+F130</f>
        <v>-200</v>
      </c>
      <c r="G124" s="34">
        <f>G125+G130</f>
        <v>277.3</v>
      </c>
    </row>
    <row r="125" spans="1:7" s="271" customFormat="1" ht="39">
      <c r="A125" s="39" t="s">
        <v>302</v>
      </c>
      <c r="B125" s="33" t="s">
        <v>420</v>
      </c>
      <c r="C125" s="33" t="s">
        <v>303</v>
      </c>
      <c r="D125" s="33"/>
      <c r="E125" s="34">
        <f>E126+E128</f>
        <v>245.3</v>
      </c>
      <c r="F125" s="34">
        <f>F126+F128</f>
        <v>0</v>
      </c>
      <c r="G125" s="34">
        <f>G126+G128</f>
        <v>245.3</v>
      </c>
    </row>
    <row r="126" spans="1:7" s="271" customFormat="1" ht="56.25">
      <c r="A126" s="275" t="s">
        <v>421</v>
      </c>
      <c r="B126" s="33" t="s">
        <v>420</v>
      </c>
      <c r="C126" s="33" t="s">
        <v>422</v>
      </c>
      <c r="D126" s="33"/>
      <c r="E126" s="38">
        <f>E127</f>
        <v>126</v>
      </c>
      <c r="F126" s="38">
        <f>F127</f>
        <v>0</v>
      </c>
      <c r="G126" s="38">
        <f>G127</f>
        <v>126</v>
      </c>
    </row>
    <row r="127" spans="1:7" s="271" customFormat="1" ht="37.5">
      <c r="A127" s="261" t="s">
        <v>423</v>
      </c>
      <c r="B127" s="33" t="s">
        <v>420</v>
      </c>
      <c r="C127" s="33" t="s">
        <v>422</v>
      </c>
      <c r="D127" s="33" t="s">
        <v>415</v>
      </c>
      <c r="E127" s="38">
        <v>126</v>
      </c>
      <c r="F127" s="34"/>
      <c r="G127" s="38">
        <f>E127+F127</f>
        <v>126</v>
      </c>
    </row>
    <row r="128" spans="1:7" s="271" customFormat="1" ht="56.25">
      <c r="A128" s="275" t="s">
        <v>421</v>
      </c>
      <c r="B128" s="33" t="s">
        <v>420</v>
      </c>
      <c r="C128" s="33" t="s">
        <v>424</v>
      </c>
      <c r="D128" s="33"/>
      <c r="E128" s="38">
        <f>E129</f>
        <v>119.3</v>
      </c>
      <c r="F128" s="38">
        <f>F129</f>
        <v>0</v>
      </c>
      <c r="G128" s="38">
        <f>G129</f>
        <v>119.3</v>
      </c>
    </row>
    <row r="129" spans="1:7" s="271" customFormat="1" ht="37.5">
      <c r="A129" s="261" t="s">
        <v>425</v>
      </c>
      <c r="B129" s="33" t="s">
        <v>420</v>
      </c>
      <c r="C129" s="33" t="s">
        <v>424</v>
      </c>
      <c r="D129" s="33" t="s">
        <v>415</v>
      </c>
      <c r="E129" s="38">
        <v>119.3</v>
      </c>
      <c r="F129" s="34"/>
      <c r="G129" s="38">
        <f>E129+F129</f>
        <v>119.3</v>
      </c>
    </row>
    <row r="130" spans="1:7" s="271" customFormat="1" ht="58.5">
      <c r="A130" s="272" t="s">
        <v>426</v>
      </c>
      <c r="B130" s="31" t="s">
        <v>420</v>
      </c>
      <c r="C130" s="33" t="s">
        <v>427</v>
      </c>
      <c r="D130" s="33"/>
      <c r="E130" s="34">
        <f>E131+E133</f>
        <v>232</v>
      </c>
      <c r="F130" s="34">
        <f>F131+F133</f>
        <v>-200</v>
      </c>
      <c r="G130" s="34">
        <f>G131+G133</f>
        <v>32</v>
      </c>
    </row>
    <row r="131" spans="1:7" s="271" customFormat="1" ht="37.5" hidden="1">
      <c r="A131" s="261" t="s">
        <v>428</v>
      </c>
      <c r="B131" s="31" t="s">
        <v>420</v>
      </c>
      <c r="C131" s="33" t="s">
        <v>429</v>
      </c>
      <c r="D131" s="33"/>
      <c r="E131" s="34">
        <f>E132</f>
        <v>200</v>
      </c>
      <c r="F131" s="34">
        <f aca="true" t="shared" si="7" ref="F131:F138">F132</f>
        <v>-200</v>
      </c>
      <c r="G131" s="34">
        <f>G132</f>
        <v>0</v>
      </c>
    </row>
    <row r="132" spans="1:7" s="271" customFormat="1" ht="18.75" hidden="1">
      <c r="A132" s="261" t="s">
        <v>306</v>
      </c>
      <c r="B132" s="31" t="s">
        <v>420</v>
      </c>
      <c r="C132" s="33" t="s">
        <v>429</v>
      </c>
      <c r="D132" s="33" t="s">
        <v>307</v>
      </c>
      <c r="E132" s="34">
        <v>200</v>
      </c>
      <c r="F132" s="34">
        <v>-200</v>
      </c>
      <c r="G132" s="34">
        <f>E132+F132</f>
        <v>0</v>
      </c>
    </row>
    <row r="133" spans="1:7" s="271" customFormat="1" ht="37.5">
      <c r="A133" s="261" t="s">
        <v>430</v>
      </c>
      <c r="B133" s="31" t="s">
        <v>420</v>
      </c>
      <c r="C133" s="33" t="s">
        <v>431</v>
      </c>
      <c r="D133" s="33"/>
      <c r="E133" s="34">
        <f>E134</f>
        <v>32</v>
      </c>
      <c r="F133" s="34">
        <f t="shared" si="7"/>
        <v>0</v>
      </c>
      <c r="G133" s="34">
        <f>G134</f>
        <v>32</v>
      </c>
    </row>
    <row r="134" spans="1:7" s="271" customFormat="1" ht="37.5">
      <c r="A134" s="261" t="s">
        <v>296</v>
      </c>
      <c r="B134" s="31" t="s">
        <v>420</v>
      </c>
      <c r="C134" s="33" t="s">
        <v>431</v>
      </c>
      <c r="D134" s="33" t="s">
        <v>297</v>
      </c>
      <c r="E134" s="34">
        <v>32</v>
      </c>
      <c r="F134" s="34"/>
      <c r="G134" s="34">
        <v>32</v>
      </c>
    </row>
    <row r="135" spans="1:7" s="271" customFormat="1" ht="37.5">
      <c r="A135" s="30" t="s">
        <v>432</v>
      </c>
      <c r="B135" s="31" t="s">
        <v>420</v>
      </c>
      <c r="C135" s="33" t="s">
        <v>433</v>
      </c>
      <c r="D135" s="33"/>
      <c r="E135" s="34">
        <f>E136+E150+E166+E171+E197+E205</f>
        <v>68367.07999999999</v>
      </c>
      <c r="F135" s="34">
        <f>F136+F150+F166+F171+F197+F205+F142</f>
        <v>0</v>
      </c>
      <c r="G135" s="34">
        <f>G136+G150+G166+G171+G197+G205</f>
        <v>68367.07999999999</v>
      </c>
    </row>
    <row r="136" spans="1:7" s="271" customFormat="1" ht="39">
      <c r="A136" s="39" t="s">
        <v>434</v>
      </c>
      <c r="B136" s="31" t="s">
        <v>420</v>
      </c>
      <c r="C136" s="33" t="s">
        <v>435</v>
      </c>
      <c r="D136" s="33"/>
      <c r="E136" s="34">
        <f>E137+E140+E144+E148+E146+E142</f>
        <v>13671.25</v>
      </c>
      <c r="F136" s="34">
        <f>F137+F140+F144+F148+F146+F142</f>
        <v>0</v>
      </c>
      <c r="G136" s="34">
        <f>E136+F136</f>
        <v>13671.25</v>
      </c>
    </row>
    <row r="137" spans="1:7" s="271" customFormat="1" ht="18.75">
      <c r="A137" s="36" t="s">
        <v>436</v>
      </c>
      <c r="B137" s="31" t="s">
        <v>420</v>
      </c>
      <c r="C137" s="33" t="s">
        <v>437</v>
      </c>
      <c r="D137" s="33"/>
      <c r="E137" s="34">
        <f>E138</f>
        <v>2800</v>
      </c>
      <c r="F137" s="34">
        <f t="shared" si="7"/>
        <v>0</v>
      </c>
      <c r="G137" s="34">
        <f>G138</f>
        <v>2800</v>
      </c>
    </row>
    <row r="138" spans="1:7" s="271" customFormat="1" ht="37.5">
      <c r="A138" s="261" t="s">
        <v>438</v>
      </c>
      <c r="B138" s="31" t="s">
        <v>420</v>
      </c>
      <c r="C138" s="33" t="s">
        <v>437</v>
      </c>
      <c r="D138" s="33" t="s">
        <v>415</v>
      </c>
      <c r="E138" s="34">
        <v>2800</v>
      </c>
      <c r="F138" s="34">
        <f t="shared" si="7"/>
        <v>0</v>
      </c>
      <c r="G138" s="34">
        <v>2800</v>
      </c>
    </row>
    <row r="139" spans="1:7" s="271" customFormat="1" ht="18.75">
      <c r="A139" s="45" t="s">
        <v>439</v>
      </c>
      <c r="B139" s="31" t="s">
        <v>420</v>
      </c>
      <c r="C139" s="31" t="s">
        <v>440</v>
      </c>
      <c r="D139" s="33"/>
      <c r="E139" s="34">
        <f>E141</f>
        <v>133.43</v>
      </c>
      <c r="F139" s="34"/>
      <c r="G139" s="34">
        <f>G141</f>
        <v>133.43</v>
      </c>
    </row>
    <row r="140" spans="1:7" s="271" customFormat="1" ht="18.75">
      <c r="A140" s="45" t="s">
        <v>439</v>
      </c>
      <c r="B140" s="31" t="s">
        <v>420</v>
      </c>
      <c r="C140" s="31" t="s">
        <v>440</v>
      </c>
      <c r="D140" s="33"/>
      <c r="E140" s="34">
        <f>E141</f>
        <v>133.43</v>
      </c>
      <c r="F140" s="34">
        <f>F141</f>
        <v>0</v>
      </c>
      <c r="G140" s="34">
        <f>E140+F140</f>
        <v>133.43</v>
      </c>
    </row>
    <row r="141" spans="1:7" s="271" customFormat="1" ht="37.5">
      <c r="A141" s="261" t="s">
        <v>438</v>
      </c>
      <c r="B141" s="31" t="s">
        <v>420</v>
      </c>
      <c r="C141" s="31" t="s">
        <v>440</v>
      </c>
      <c r="D141" s="33" t="s">
        <v>415</v>
      </c>
      <c r="E141" s="34">
        <v>133.43</v>
      </c>
      <c r="F141" s="34">
        <v>0</v>
      </c>
      <c r="G141" s="34">
        <f>E141+F141</f>
        <v>133.43</v>
      </c>
    </row>
    <row r="142" spans="1:7" s="271" customFormat="1" ht="18.75">
      <c r="A142" s="45" t="s">
        <v>441</v>
      </c>
      <c r="B142" s="31" t="s">
        <v>420</v>
      </c>
      <c r="C142" s="31" t="s">
        <v>442</v>
      </c>
      <c r="D142" s="33"/>
      <c r="E142" s="34">
        <f>E143</f>
        <v>10505.02</v>
      </c>
      <c r="F142" s="34">
        <f>F143</f>
        <v>0</v>
      </c>
      <c r="G142" s="34">
        <f>G143</f>
        <v>10505.02</v>
      </c>
    </row>
    <row r="143" spans="1:7" s="271" customFormat="1" ht="37.5">
      <c r="A143" s="261" t="s">
        <v>438</v>
      </c>
      <c r="B143" s="31" t="s">
        <v>420</v>
      </c>
      <c r="C143" s="31" t="s">
        <v>442</v>
      </c>
      <c r="D143" s="33" t="s">
        <v>415</v>
      </c>
      <c r="E143" s="34">
        <v>10505.02</v>
      </c>
      <c r="F143" s="34">
        <v>0</v>
      </c>
      <c r="G143" s="34">
        <f>E143+F143</f>
        <v>10505.02</v>
      </c>
    </row>
    <row r="144" spans="1:7" s="271" customFormat="1" ht="56.25" hidden="1">
      <c r="A144" s="261" t="s">
        <v>443</v>
      </c>
      <c r="B144" s="31" t="s">
        <v>420</v>
      </c>
      <c r="C144" s="31" t="s">
        <v>444</v>
      </c>
      <c r="D144" s="33"/>
      <c r="E144" s="34">
        <f>E145</f>
        <v>0</v>
      </c>
      <c r="F144" s="34">
        <f>F145</f>
        <v>0</v>
      </c>
      <c r="G144" s="34">
        <f>G145</f>
        <v>0</v>
      </c>
    </row>
    <row r="145" spans="1:7" s="271" customFormat="1" ht="37.5" hidden="1">
      <c r="A145" s="261" t="s">
        <v>438</v>
      </c>
      <c r="B145" s="31" t="s">
        <v>445</v>
      </c>
      <c r="C145" s="31" t="s">
        <v>444</v>
      </c>
      <c r="D145" s="33" t="s">
        <v>415</v>
      </c>
      <c r="E145" s="34">
        <v>0</v>
      </c>
      <c r="F145" s="34"/>
      <c r="G145" s="34">
        <f>E145+F145</f>
        <v>0</v>
      </c>
    </row>
    <row r="146" spans="1:7" s="271" customFormat="1" ht="56.25">
      <c r="A146" s="261" t="s">
        <v>246</v>
      </c>
      <c r="B146" s="31" t="s">
        <v>420</v>
      </c>
      <c r="C146" s="31" t="s">
        <v>446</v>
      </c>
      <c r="D146" s="33"/>
      <c r="E146" s="34">
        <f>E147</f>
        <v>132.5</v>
      </c>
      <c r="F146" s="34">
        <f>F147</f>
        <v>0</v>
      </c>
      <c r="G146" s="34">
        <f>E146+F146</f>
        <v>132.5</v>
      </c>
    </row>
    <row r="147" spans="1:7" s="271" customFormat="1" ht="37.5">
      <c r="A147" s="261" t="s">
        <v>438</v>
      </c>
      <c r="B147" s="31" t="s">
        <v>420</v>
      </c>
      <c r="C147" s="31" t="s">
        <v>446</v>
      </c>
      <c r="D147" s="33" t="s">
        <v>415</v>
      </c>
      <c r="E147" s="34">
        <v>132.5</v>
      </c>
      <c r="F147" s="34"/>
      <c r="G147" s="34">
        <f>E147+F147</f>
        <v>132.5</v>
      </c>
    </row>
    <row r="148" spans="1:7" s="271" customFormat="1" ht="75">
      <c r="A148" s="261" t="s">
        <v>447</v>
      </c>
      <c r="B148" s="31" t="s">
        <v>420</v>
      </c>
      <c r="C148" s="31" t="s">
        <v>448</v>
      </c>
      <c r="D148" s="33"/>
      <c r="E148" s="34">
        <f>E149</f>
        <v>100.3</v>
      </c>
      <c r="F148" s="34">
        <f>F149</f>
        <v>0</v>
      </c>
      <c r="G148" s="34">
        <f>G149</f>
        <v>100.3</v>
      </c>
    </row>
    <row r="149" spans="1:7" s="271" customFormat="1" ht="37.5">
      <c r="A149" s="261" t="s">
        <v>438</v>
      </c>
      <c r="B149" s="31" t="s">
        <v>420</v>
      </c>
      <c r="C149" s="31" t="s">
        <v>448</v>
      </c>
      <c r="D149" s="33" t="s">
        <v>415</v>
      </c>
      <c r="E149" s="34">
        <v>100.3</v>
      </c>
      <c r="F149" s="34">
        <v>0</v>
      </c>
      <c r="G149" s="34">
        <f>E149+F149</f>
        <v>100.3</v>
      </c>
    </row>
    <row r="150" spans="1:7" s="271" customFormat="1" ht="19.5">
      <c r="A150" s="39" t="s">
        <v>449</v>
      </c>
      <c r="B150" s="31" t="s">
        <v>445</v>
      </c>
      <c r="C150" s="33" t="s">
        <v>450</v>
      </c>
      <c r="D150" s="33"/>
      <c r="E150" s="34">
        <f>E151+E153+E155+E157+E159+E161+E163</f>
        <v>15493.259999999998</v>
      </c>
      <c r="F150" s="34">
        <f>F151+F153+F155+F157+F159+F161+F163</f>
        <v>0</v>
      </c>
      <c r="G150" s="34">
        <f>G151+G153+G155+G157+G159+G163+G161</f>
        <v>15493.259999999998</v>
      </c>
    </row>
    <row r="151" spans="1:7" s="271" customFormat="1" ht="18.75">
      <c r="A151" s="36" t="s">
        <v>451</v>
      </c>
      <c r="B151" s="31" t="s">
        <v>420</v>
      </c>
      <c r="C151" s="33" t="s">
        <v>452</v>
      </c>
      <c r="D151" s="33"/>
      <c r="E151" s="34">
        <f>E152</f>
        <v>81.3</v>
      </c>
      <c r="F151" s="34">
        <f>F152</f>
        <v>0</v>
      </c>
      <c r="G151" s="34">
        <f>G152</f>
        <v>81.3</v>
      </c>
    </row>
    <row r="152" spans="1:7" s="271" customFormat="1" ht="37.5">
      <c r="A152" s="261" t="s">
        <v>438</v>
      </c>
      <c r="B152" s="31" t="s">
        <v>420</v>
      </c>
      <c r="C152" s="33" t="s">
        <v>452</v>
      </c>
      <c r="D152" s="33" t="s">
        <v>415</v>
      </c>
      <c r="E152" s="34">
        <v>81.3</v>
      </c>
      <c r="F152" s="34"/>
      <c r="G152" s="34">
        <v>81.3</v>
      </c>
    </row>
    <row r="153" spans="1:7" s="271" customFormat="1" ht="18.75">
      <c r="A153" s="36" t="s">
        <v>453</v>
      </c>
      <c r="B153" s="31" t="s">
        <v>420</v>
      </c>
      <c r="C153" s="33" t="s">
        <v>454</v>
      </c>
      <c r="D153" s="33"/>
      <c r="E153" s="34">
        <f>E154</f>
        <v>230</v>
      </c>
      <c r="F153" s="34">
        <f>F154</f>
        <v>0</v>
      </c>
      <c r="G153" s="34">
        <f>G154</f>
        <v>230</v>
      </c>
    </row>
    <row r="154" spans="1:7" s="271" customFormat="1" ht="37.5">
      <c r="A154" s="261" t="s">
        <v>438</v>
      </c>
      <c r="B154" s="31" t="s">
        <v>420</v>
      </c>
      <c r="C154" s="33" t="s">
        <v>454</v>
      </c>
      <c r="D154" s="33" t="s">
        <v>415</v>
      </c>
      <c r="E154" s="34">
        <v>230</v>
      </c>
      <c r="F154" s="34"/>
      <c r="G154" s="34">
        <v>230</v>
      </c>
    </row>
    <row r="155" spans="1:7" s="271" customFormat="1" ht="18.75">
      <c r="A155" s="261" t="s">
        <v>455</v>
      </c>
      <c r="B155" s="31" t="s">
        <v>420</v>
      </c>
      <c r="C155" s="33" t="s">
        <v>456</v>
      </c>
      <c r="D155" s="33"/>
      <c r="E155" s="34">
        <f>E156</f>
        <v>136.10000000000002</v>
      </c>
      <c r="F155" s="34">
        <f>F156</f>
        <v>0</v>
      </c>
      <c r="G155" s="34">
        <f>G156</f>
        <v>136.10000000000002</v>
      </c>
    </row>
    <row r="156" spans="1:7" s="271" customFormat="1" ht="37.5">
      <c r="A156" s="261" t="s">
        <v>438</v>
      </c>
      <c r="B156" s="31" t="s">
        <v>420</v>
      </c>
      <c r="C156" s="33" t="s">
        <v>456</v>
      </c>
      <c r="D156" s="33" t="s">
        <v>415</v>
      </c>
      <c r="E156" s="34">
        <f>135.3+0.8</f>
        <v>136.10000000000002</v>
      </c>
      <c r="F156" s="34"/>
      <c r="G156" s="34">
        <f>135.3+0.8</f>
        <v>136.10000000000002</v>
      </c>
    </row>
    <row r="157" spans="1:7" s="271" customFormat="1" ht="18.75" hidden="1">
      <c r="A157" s="261" t="s">
        <v>457</v>
      </c>
      <c r="B157" s="31" t="s">
        <v>445</v>
      </c>
      <c r="C157" s="33" t="s">
        <v>458</v>
      </c>
      <c r="D157" s="33"/>
      <c r="E157" s="34">
        <f>E158</f>
        <v>0</v>
      </c>
      <c r="F157" s="34">
        <f>F158</f>
        <v>0</v>
      </c>
      <c r="G157" s="34">
        <f>G158</f>
        <v>0</v>
      </c>
    </row>
    <row r="158" spans="1:7" s="271" customFormat="1" ht="37.5" hidden="1">
      <c r="A158" s="261" t="s">
        <v>438</v>
      </c>
      <c r="B158" s="31" t="s">
        <v>420</v>
      </c>
      <c r="C158" s="33" t="s">
        <v>458</v>
      </c>
      <c r="D158" s="33" t="s">
        <v>415</v>
      </c>
      <c r="E158" s="34">
        <v>0</v>
      </c>
      <c r="F158" s="34"/>
      <c r="G158" s="34">
        <f>E158+F158</f>
        <v>0</v>
      </c>
    </row>
    <row r="159" spans="1:7" s="271" customFormat="1" ht="18.75">
      <c r="A159" s="261" t="s">
        <v>441</v>
      </c>
      <c r="B159" s="31" t="s">
        <v>420</v>
      </c>
      <c r="C159" s="33" t="s">
        <v>459</v>
      </c>
      <c r="D159" s="33"/>
      <c r="E159" s="34">
        <f>E160</f>
        <v>14829.46</v>
      </c>
      <c r="F159" s="34">
        <f>F160</f>
        <v>0</v>
      </c>
      <c r="G159" s="34">
        <f>G160</f>
        <v>14829.46</v>
      </c>
    </row>
    <row r="160" spans="1:7" s="271" customFormat="1" ht="37.5">
      <c r="A160" s="261" t="s">
        <v>438</v>
      </c>
      <c r="B160" s="31" t="s">
        <v>420</v>
      </c>
      <c r="C160" s="33" t="s">
        <v>459</v>
      </c>
      <c r="D160" s="33" t="s">
        <v>415</v>
      </c>
      <c r="E160" s="34">
        <v>14829.46</v>
      </c>
      <c r="F160" s="34">
        <v>0</v>
      </c>
      <c r="G160" s="34">
        <f>E160+F160</f>
        <v>14829.46</v>
      </c>
    </row>
    <row r="161" spans="1:7" s="271" customFormat="1" ht="56.25">
      <c r="A161" s="261" t="s">
        <v>460</v>
      </c>
      <c r="B161" s="31" t="s">
        <v>420</v>
      </c>
      <c r="C161" s="31" t="s">
        <v>461</v>
      </c>
      <c r="D161" s="33"/>
      <c r="E161" s="34">
        <f>E162</f>
        <v>136.1</v>
      </c>
      <c r="F161" s="34">
        <f>F162</f>
        <v>0</v>
      </c>
      <c r="G161" s="34">
        <f>G162</f>
        <v>136.1</v>
      </c>
    </row>
    <row r="162" spans="1:7" s="271" customFormat="1" ht="37.5">
      <c r="A162" s="261" t="s">
        <v>438</v>
      </c>
      <c r="B162" s="31" t="s">
        <v>420</v>
      </c>
      <c r="C162" s="31" t="s">
        <v>461</v>
      </c>
      <c r="D162" s="33" t="s">
        <v>415</v>
      </c>
      <c r="E162" s="34">
        <v>136.1</v>
      </c>
      <c r="F162" s="34"/>
      <c r="G162" s="34">
        <v>136.1</v>
      </c>
    </row>
    <row r="163" spans="1:7" s="271" customFormat="1" ht="37.5">
      <c r="A163" s="261" t="s">
        <v>462</v>
      </c>
      <c r="B163" s="31" t="s">
        <v>420</v>
      </c>
      <c r="C163" s="31" t="s">
        <v>463</v>
      </c>
      <c r="D163" s="33"/>
      <c r="E163" s="34">
        <f>E164+E165</f>
        <v>80.3</v>
      </c>
      <c r="F163" s="34">
        <f>F164+F165</f>
        <v>0</v>
      </c>
      <c r="G163" s="34">
        <f>E163+F163</f>
        <v>80.3</v>
      </c>
    </row>
    <row r="164" spans="1:7" s="271" customFormat="1" ht="37.5">
      <c r="A164" s="261" t="s">
        <v>296</v>
      </c>
      <c r="B164" s="31" t="s">
        <v>420</v>
      </c>
      <c r="C164" s="31" t="s">
        <v>463</v>
      </c>
      <c r="D164" s="33" t="s">
        <v>297</v>
      </c>
      <c r="E164" s="34">
        <v>0</v>
      </c>
      <c r="F164" s="34">
        <v>0</v>
      </c>
      <c r="G164" s="34">
        <f>E164+F164</f>
        <v>0</v>
      </c>
    </row>
    <row r="165" spans="1:7" s="271" customFormat="1" ht="37.5">
      <c r="A165" s="261" t="s">
        <v>438</v>
      </c>
      <c r="B165" s="31" t="s">
        <v>420</v>
      </c>
      <c r="C165" s="31" t="s">
        <v>463</v>
      </c>
      <c r="D165" s="33" t="s">
        <v>415</v>
      </c>
      <c r="E165" s="34">
        <v>80.3</v>
      </c>
      <c r="F165" s="34">
        <v>0</v>
      </c>
      <c r="G165" s="34">
        <f>E165+F165</f>
        <v>80.3</v>
      </c>
    </row>
    <row r="166" spans="1:7" s="271" customFormat="1" ht="19.5">
      <c r="A166" s="272" t="s">
        <v>464</v>
      </c>
      <c r="B166" s="31" t="s">
        <v>420</v>
      </c>
      <c r="C166" s="33" t="s">
        <v>465</v>
      </c>
      <c r="D166" s="33"/>
      <c r="E166" s="34">
        <f>E167+E169</f>
        <v>1938.83</v>
      </c>
      <c r="F166" s="34">
        <f>F167+F169</f>
        <v>-24</v>
      </c>
      <c r="G166" s="34">
        <f>E166+F166</f>
        <v>1914.83</v>
      </c>
    </row>
    <row r="167" spans="1:7" s="271" customFormat="1" ht="18.75">
      <c r="A167" s="261" t="s">
        <v>455</v>
      </c>
      <c r="B167" s="31" t="s">
        <v>420</v>
      </c>
      <c r="C167" s="33" t="s">
        <v>466</v>
      </c>
      <c r="D167" s="33"/>
      <c r="E167" s="34">
        <f>E168</f>
        <v>18.6</v>
      </c>
      <c r="F167" s="34">
        <f>F168</f>
        <v>0</v>
      </c>
      <c r="G167" s="34">
        <f>G168</f>
        <v>18.6</v>
      </c>
    </row>
    <row r="168" spans="1:7" s="271" customFormat="1" ht="37.5">
      <c r="A168" s="261" t="s">
        <v>438</v>
      </c>
      <c r="B168" s="31" t="s">
        <v>420</v>
      </c>
      <c r="C168" s="33" t="s">
        <v>466</v>
      </c>
      <c r="D168" s="33" t="s">
        <v>415</v>
      </c>
      <c r="E168" s="34">
        <v>18.6</v>
      </c>
      <c r="F168" s="34"/>
      <c r="G168" s="34">
        <v>18.6</v>
      </c>
    </row>
    <row r="169" spans="1:7" s="271" customFormat="1" ht="18.75">
      <c r="A169" s="261" t="s">
        <v>441</v>
      </c>
      <c r="B169" s="31" t="s">
        <v>420</v>
      </c>
      <c r="C169" s="33" t="s">
        <v>467</v>
      </c>
      <c r="D169" s="33"/>
      <c r="E169" s="34">
        <f>E170</f>
        <v>1920.23</v>
      </c>
      <c r="F169" s="34">
        <f>F170</f>
        <v>-24</v>
      </c>
      <c r="G169" s="34">
        <f>G170</f>
        <v>1896.23</v>
      </c>
    </row>
    <row r="170" spans="1:7" s="271" customFormat="1" ht="37.5">
      <c r="A170" s="261" t="s">
        <v>438</v>
      </c>
      <c r="B170" s="31" t="s">
        <v>420</v>
      </c>
      <c r="C170" s="33" t="s">
        <v>467</v>
      </c>
      <c r="D170" s="33" t="s">
        <v>415</v>
      </c>
      <c r="E170" s="34">
        <v>1920.23</v>
      </c>
      <c r="F170" s="34">
        <v>-24</v>
      </c>
      <c r="G170" s="34">
        <f>E170+F170</f>
        <v>1896.23</v>
      </c>
    </row>
    <row r="171" spans="1:7" s="271" customFormat="1" ht="39">
      <c r="A171" s="272" t="s">
        <v>468</v>
      </c>
      <c r="B171" s="31" t="s">
        <v>420</v>
      </c>
      <c r="C171" s="33" t="s">
        <v>469</v>
      </c>
      <c r="D171" s="33"/>
      <c r="E171" s="34">
        <f>E172+E174+E176+E178+E180+E182+E184+E186+E188+E190+E195</f>
        <v>26144.1</v>
      </c>
      <c r="F171" s="34">
        <f>F172+F174+F176+F178+F180+F182+F184+F186+F188+F190+F195</f>
        <v>0</v>
      </c>
      <c r="G171" s="34">
        <f>E171+F171</f>
        <v>26144.1</v>
      </c>
    </row>
    <row r="172" spans="1:7" s="271" customFormat="1" ht="18.75">
      <c r="A172" s="261" t="s">
        <v>441</v>
      </c>
      <c r="B172" s="31" t="s">
        <v>420</v>
      </c>
      <c r="C172" s="33" t="s">
        <v>470</v>
      </c>
      <c r="D172" s="33"/>
      <c r="E172" s="34">
        <f>E173</f>
        <v>23923</v>
      </c>
      <c r="F172" s="34">
        <f>F173</f>
        <v>0</v>
      </c>
      <c r="G172" s="34">
        <f>G173</f>
        <v>23923</v>
      </c>
    </row>
    <row r="173" spans="1:7" s="271" customFormat="1" ht="37.5">
      <c r="A173" s="261" t="s">
        <v>438</v>
      </c>
      <c r="B173" s="31" t="s">
        <v>420</v>
      </c>
      <c r="C173" s="33" t="s">
        <v>470</v>
      </c>
      <c r="D173" s="33" t="s">
        <v>415</v>
      </c>
      <c r="E173" s="34">
        <v>23923</v>
      </c>
      <c r="F173" s="34">
        <v>0</v>
      </c>
      <c r="G173" s="34">
        <f>E173+F173</f>
        <v>23923</v>
      </c>
    </row>
    <row r="174" spans="1:7" s="271" customFormat="1" ht="18.75">
      <c r="A174" s="261" t="s">
        <v>471</v>
      </c>
      <c r="B174" s="31" t="s">
        <v>445</v>
      </c>
      <c r="C174" s="33" t="s">
        <v>472</v>
      </c>
      <c r="D174" s="33"/>
      <c r="E174" s="34">
        <f>E175</f>
        <v>600</v>
      </c>
      <c r="F174" s="34">
        <f>F175</f>
        <v>0</v>
      </c>
      <c r="G174" s="34">
        <f>E174+F174</f>
        <v>600</v>
      </c>
    </row>
    <row r="175" spans="1:7" s="271" customFormat="1" ht="37.5">
      <c r="A175" s="261" t="s">
        <v>438</v>
      </c>
      <c r="B175" s="31" t="s">
        <v>420</v>
      </c>
      <c r="C175" s="33" t="s">
        <v>472</v>
      </c>
      <c r="D175" s="33" t="s">
        <v>415</v>
      </c>
      <c r="E175" s="34">
        <v>600</v>
      </c>
      <c r="F175" s="34"/>
      <c r="G175" s="34">
        <f>E175+F175</f>
        <v>600</v>
      </c>
    </row>
    <row r="176" spans="1:7" s="271" customFormat="1" ht="18.75">
      <c r="A176" s="261" t="s">
        <v>473</v>
      </c>
      <c r="B176" s="31" t="s">
        <v>420</v>
      </c>
      <c r="C176" s="33" t="s">
        <v>474</v>
      </c>
      <c r="D176" s="33"/>
      <c r="E176" s="34">
        <f>E177</f>
        <v>250</v>
      </c>
      <c r="F176" s="34">
        <f>F177</f>
        <v>0</v>
      </c>
      <c r="G176" s="34">
        <f>G177</f>
        <v>250</v>
      </c>
    </row>
    <row r="177" spans="1:7" s="271" customFormat="1" ht="37.5">
      <c r="A177" s="261" t="s">
        <v>438</v>
      </c>
      <c r="B177" s="31" t="s">
        <v>420</v>
      </c>
      <c r="C177" s="33" t="s">
        <v>474</v>
      </c>
      <c r="D177" s="33" t="s">
        <v>415</v>
      </c>
      <c r="E177" s="34">
        <v>250</v>
      </c>
      <c r="F177" s="34">
        <f>F178</f>
        <v>0</v>
      </c>
      <c r="G177" s="34">
        <v>250</v>
      </c>
    </row>
    <row r="178" spans="1:7" s="271" customFormat="1" ht="37.5">
      <c r="A178" s="261" t="s">
        <v>475</v>
      </c>
      <c r="B178" s="31" t="s">
        <v>420</v>
      </c>
      <c r="C178" s="33" t="s">
        <v>476</v>
      </c>
      <c r="D178" s="33"/>
      <c r="E178" s="34">
        <f>E179</f>
        <v>39.1</v>
      </c>
      <c r="F178" s="34">
        <f>F179</f>
        <v>0</v>
      </c>
      <c r="G178" s="34">
        <f>G179</f>
        <v>39.1</v>
      </c>
    </row>
    <row r="179" spans="1:7" s="271" customFormat="1" ht="37.5">
      <c r="A179" s="261" t="s">
        <v>438</v>
      </c>
      <c r="B179" s="31" t="s">
        <v>420</v>
      </c>
      <c r="C179" s="33" t="s">
        <v>476</v>
      </c>
      <c r="D179" s="33" t="s">
        <v>415</v>
      </c>
      <c r="E179" s="34">
        <v>39.1</v>
      </c>
      <c r="F179" s="34"/>
      <c r="G179" s="34">
        <v>39.1</v>
      </c>
    </row>
    <row r="180" spans="1:7" s="271" customFormat="1" ht="18.75">
      <c r="A180" s="261" t="s">
        <v>477</v>
      </c>
      <c r="B180" s="31" t="s">
        <v>420</v>
      </c>
      <c r="C180" s="31" t="s">
        <v>478</v>
      </c>
      <c r="D180" s="33"/>
      <c r="E180" s="34">
        <f>E181</f>
        <v>41.5</v>
      </c>
      <c r="F180" s="34">
        <f>F181</f>
        <v>0</v>
      </c>
      <c r="G180" s="34">
        <f>G181</f>
        <v>41.5</v>
      </c>
    </row>
    <row r="181" spans="1:7" s="271" customFormat="1" ht="37.5">
      <c r="A181" s="261" t="s">
        <v>438</v>
      </c>
      <c r="B181" s="31" t="s">
        <v>445</v>
      </c>
      <c r="C181" s="31" t="s">
        <v>478</v>
      </c>
      <c r="D181" s="33" t="s">
        <v>415</v>
      </c>
      <c r="E181" s="34">
        <v>41.5</v>
      </c>
      <c r="F181" s="34">
        <v>0</v>
      </c>
      <c r="G181" s="34">
        <f>E181+F181</f>
        <v>41.5</v>
      </c>
    </row>
    <row r="182" spans="1:7" s="271" customFormat="1" ht="18.75">
      <c r="A182" s="261" t="s">
        <v>479</v>
      </c>
      <c r="B182" s="31" t="s">
        <v>420</v>
      </c>
      <c r="C182" s="31" t="s">
        <v>480</v>
      </c>
      <c r="D182" s="31"/>
      <c r="E182" s="34">
        <f>E183</f>
        <v>0</v>
      </c>
      <c r="F182" s="34">
        <f>F183</f>
        <v>0</v>
      </c>
      <c r="G182" s="34">
        <f>G183</f>
        <v>0</v>
      </c>
    </row>
    <row r="183" spans="1:7" s="271" customFormat="1" ht="37.5">
      <c r="A183" s="261" t="s">
        <v>481</v>
      </c>
      <c r="B183" s="31" t="s">
        <v>420</v>
      </c>
      <c r="C183" s="31" t="s">
        <v>480</v>
      </c>
      <c r="D183" s="31" t="s">
        <v>326</v>
      </c>
      <c r="E183" s="34">
        <v>0</v>
      </c>
      <c r="F183" s="38"/>
      <c r="G183" s="34">
        <f>E183+F183</f>
        <v>0</v>
      </c>
    </row>
    <row r="184" spans="1:7" s="271" customFormat="1" ht="18.75">
      <c r="A184" s="261" t="s">
        <v>482</v>
      </c>
      <c r="B184" s="31" t="s">
        <v>420</v>
      </c>
      <c r="C184" s="31" t="s">
        <v>483</v>
      </c>
      <c r="D184" s="31"/>
      <c r="E184" s="34">
        <f>E185</f>
        <v>9</v>
      </c>
      <c r="F184" s="38">
        <f>F185</f>
        <v>0</v>
      </c>
      <c r="G184" s="34">
        <f>E184+F184</f>
        <v>9</v>
      </c>
    </row>
    <row r="185" spans="1:7" s="271" customFormat="1" ht="18.75">
      <c r="A185" s="261" t="s">
        <v>347</v>
      </c>
      <c r="B185" s="31" t="s">
        <v>420</v>
      </c>
      <c r="C185" s="31" t="s">
        <v>483</v>
      </c>
      <c r="D185" s="31" t="s">
        <v>348</v>
      </c>
      <c r="E185" s="34">
        <v>9</v>
      </c>
      <c r="F185" s="38">
        <v>0</v>
      </c>
      <c r="G185" s="34">
        <f>E185+F185</f>
        <v>9</v>
      </c>
    </row>
    <row r="186" spans="1:7" s="271" customFormat="1" ht="18.75">
      <c r="A186" s="261" t="s">
        <v>484</v>
      </c>
      <c r="B186" s="31" t="s">
        <v>420</v>
      </c>
      <c r="C186" s="31" t="s">
        <v>485</v>
      </c>
      <c r="D186" s="33"/>
      <c r="E186" s="34">
        <f>E187</f>
        <v>380</v>
      </c>
      <c r="F186" s="34">
        <f>F187</f>
        <v>0</v>
      </c>
      <c r="G186" s="34">
        <f>E186+F186</f>
        <v>380</v>
      </c>
    </row>
    <row r="187" spans="1:7" s="271" customFormat="1" ht="37.5">
      <c r="A187" s="261" t="s">
        <v>438</v>
      </c>
      <c r="B187" s="31" t="s">
        <v>420</v>
      </c>
      <c r="C187" s="31" t="s">
        <v>485</v>
      </c>
      <c r="D187" s="33" t="s">
        <v>415</v>
      </c>
      <c r="E187" s="34">
        <v>380</v>
      </c>
      <c r="F187" s="34"/>
      <c r="G187" s="34">
        <f>E187+F187</f>
        <v>380</v>
      </c>
    </row>
    <row r="188" spans="1:7" s="271" customFormat="1" ht="56.25">
      <c r="A188" s="261" t="s">
        <v>486</v>
      </c>
      <c r="B188" s="31" t="s">
        <v>420</v>
      </c>
      <c r="C188" s="31" t="s">
        <v>487</v>
      </c>
      <c r="D188" s="33"/>
      <c r="E188" s="34">
        <f>E189</f>
        <v>0</v>
      </c>
      <c r="F188" s="34">
        <f>F189</f>
        <v>0</v>
      </c>
      <c r="G188" s="34">
        <f>G189</f>
        <v>0</v>
      </c>
    </row>
    <row r="189" spans="1:7" s="271" customFormat="1" ht="37.5">
      <c r="A189" s="261" t="s">
        <v>438</v>
      </c>
      <c r="B189" s="31" t="s">
        <v>420</v>
      </c>
      <c r="C189" s="31" t="s">
        <v>487</v>
      </c>
      <c r="D189" s="33" t="s">
        <v>415</v>
      </c>
      <c r="E189" s="34">
        <v>0</v>
      </c>
      <c r="F189" s="34">
        <v>0</v>
      </c>
      <c r="G189" s="34">
        <f aca="true" t="shared" si="8" ref="G189:G196">E189+F189</f>
        <v>0</v>
      </c>
    </row>
    <row r="190" spans="1:7" s="271" customFormat="1" ht="93.75">
      <c r="A190" s="261" t="s">
        <v>488</v>
      </c>
      <c r="B190" s="31" t="s">
        <v>420</v>
      </c>
      <c r="C190" s="31" t="s">
        <v>489</v>
      </c>
      <c r="D190" s="33"/>
      <c r="E190" s="34">
        <f>E191</f>
        <v>689.1</v>
      </c>
      <c r="F190" s="34">
        <f>F191</f>
        <v>0</v>
      </c>
      <c r="G190" s="34">
        <f t="shared" si="8"/>
        <v>689.1</v>
      </c>
    </row>
    <row r="191" spans="1:7" s="271" customFormat="1" ht="37.5">
      <c r="A191" s="261" t="s">
        <v>438</v>
      </c>
      <c r="B191" s="31" t="s">
        <v>420</v>
      </c>
      <c r="C191" s="31" t="s">
        <v>489</v>
      </c>
      <c r="D191" s="33" t="s">
        <v>415</v>
      </c>
      <c r="E191" s="34">
        <f>E192+E193+E194</f>
        <v>689.1</v>
      </c>
      <c r="F191" s="34">
        <v>0</v>
      </c>
      <c r="G191" s="34">
        <f t="shared" si="8"/>
        <v>689.1</v>
      </c>
    </row>
    <row r="192" spans="1:7" s="277" customFormat="1" ht="45">
      <c r="A192" s="276" t="s">
        <v>490</v>
      </c>
      <c r="B192" s="46" t="s">
        <v>420</v>
      </c>
      <c r="C192" s="46" t="s">
        <v>489</v>
      </c>
      <c r="D192" s="47" t="s">
        <v>415</v>
      </c>
      <c r="E192" s="48">
        <v>250</v>
      </c>
      <c r="F192" s="48">
        <v>0</v>
      </c>
      <c r="G192" s="48">
        <f t="shared" si="8"/>
        <v>250</v>
      </c>
    </row>
    <row r="193" spans="1:7" s="277" customFormat="1" ht="30">
      <c r="A193" s="276" t="s">
        <v>491</v>
      </c>
      <c r="B193" s="46" t="s">
        <v>420</v>
      </c>
      <c r="C193" s="46" t="s">
        <v>489</v>
      </c>
      <c r="D193" s="47" t="s">
        <v>415</v>
      </c>
      <c r="E193" s="48">
        <v>400</v>
      </c>
      <c r="F193" s="48">
        <v>0</v>
      </c>
      <c r="G193" s="48">
        <f t="shared" si="8"/>
        <v>400</v>
      </c>
    </row>
    <row r="194" spans="1:7" s="277" customFormat="1" ht="30">
      <c r="A194" s="276" t="s">
        <v>492</v>
      </c>
      <c r="B194" s="46" t="s">
        <v>420</v>
      </c>
      <c r="C194" s="46" t="s">
        <v>489</v>
      </c>
      <c r="D194" s="47" t="s">
        <v>415</v>
      </c>
      <c r="E194" s="48">
        <v>39.1</v>
      </c>
      <c r="F194" s="48">
        <v>0</v>
      </c>
      <c r="G194" s="48">
        <f t="shared" si="8"/>
        <v>39.1</v>
      </c>
    </row>
    <row r="195" spans="1:7" s="271" customFormat="1" ht="18.75">
      <c r="A195" s="261" t="s">
        <v>240</v>
      </c>
      <c r="B195" s="31" t="s">
        <v>420</v>
      </c>
      <c r="C195" s="31" t="s">
        <v>493</v>
      </c>
      <c r="D195" s="33"/>
      <c r="E195" s="34">
        <f>E196</f>
        <v>212.4</v>
      </c>
      <c r="F195" s="34">
        <f>F196</f>
        <v>0</v>
      </c>
      <c r="G195" s="34">
        <f t="shared" si="8"/>
        <v>212.4</v>
      </c>
    </row>
    <row r="196" spans="1:7" s="271" customFormat="1" ht="37.5">
      <c r="A196" s="261" t="s">
        <v>438</v>
      </c>
      <c r="B196" s="31" t="s">
        <v>420</v>
      </c>
      <c r="C196" s="31" t="s">
        <v>493</v>
      </c>
      <c r="D196" s="33" t="s">
        <v>415</v>
      </c>
      <c r="E196" s="34">
        <v>212.4</v>
      </c>
      <c r="F196" s="34"/>
      <c r="G196" s="34">
        <f t="shared" si="8"/>
        <v>212.4</v>
      </c>
    </row>
    <row r="197" spans="1:7" s="271" customFormat="1" ht="37.5">
      <c r="A197" s="273" t="s">
        <v>494</v>
      </c>
      <c r="B197" s="31" t="s">
        <v>420</v>
      </c>
      <c r="C197" s="33" t="s">
        <v>495</v>
      </c>
      <c r="D197" s="33"/>
      <c r="E197" s="34">
        <f>E198+E201</f>
        <v>3053.41</v>
      </c>
      <c r="F197" s="34">
        <f>F198+F201</f>
        <v>0</v>
      </c>
      <c r="G197" s="34">
        <f>G198+G201</f>
        <v>3053.41</v>
      </c>
    </row>
    <row r="198" spans="1:7" s="271" customFormat="1" ht="18.75">
      <c r="A198" s="261" t="s">
        <v>496</v>
      </c>
      <c r="B198" s="31" t="s">
        <v>420</v>
      </c>
      <c r="C198" s="33" t="s">
        <v>497</v>
      </c>
      <c r="D198" s="33"/>
      <c r="E198" s="34">
        <f>E199+E200</f>
        <v>1421.7</v>
      </c>
      <c r="F198" s="34">
        <f>F199+F200</f>
        <v>0</v>
      </c>
      <c r="G198" s="34">
        <f>E198+F198</f>
        <v>1421.7</v>
      </c>
    </row>
    <row r="199" spans="1:7" s="271" customFormat="1" ht="75">
      <c r="A199" s="261" t="s">
        <v>292</v>
      </c>
      <c r="B199" s="31" t="s">
        <v>420</v>
      </c>
      <c r="C199" s="33" t="s">
        <v>497</v>
      </c>
      <c r="D199" s="33" t="s">
        <v>293</v>
      </c>
      <c r="E199" s="34">
        <v>1421.7</v>
      </c>
      <c r="F199" s="34">
        <v>-6.5</v>
      </c>
      <c r="G199" s="34">
        <f>E199+F199</f>
        <v>1415.2</v>
      </c>
    </row>
    <row r="200" spans="1:7" s="271" customFormat="1" ht="37.5">
      <c r="A200" s="261" t="s">
        <v>296</v>
      </c>
      <c r="B200" s="31" t="s">
        <v>420</v>
      </c>
      <c r="C200" s="33" t="s">
        <v>497</v>
      </c>
      <c r="D200" s="33" t="s">
        <v>297</v>
      </c>
      <c r="E200" s="34">
        <v>0</v>
      </c>
      <c r="F200" s="34">
        <v>6.5</v>
      </c>
      <c r="G200" s="34">
        <f>E200+F200</f>
        <v>6.5</v>
      </c>
    </row>
    <row r="201" spans="1:7" s="271" customFormat="1" ht="18.75">
      <c r="A201" s="261" t="s">
        <v>417</v>
      </c>
      <c r="B201" s="31" t="s">
        <v>420</v>
      </c>
      <c r="C201" s="33" t="s">
        <v>498</v>
      </c>
      <c r="D201" s="33"/>
      <c r="E201" s="34">
        <f>E202+E203+E204</f>
        <v>1631.71</v>
      </c>
      <c r="F201" s="34">
        <f>F202+F203</f>
        <v>0</v>
      </c>
      <c r="G201" s="34">
        <f>G202+G203+G204</f>
        <v>1631.71</v>
      </c>
    </row>
    <row r="202" spans="1:7" s="271" customFormat="1" ht="75">
      <c r="A202" s="261" t="s">
        <v>292</v>
      </c>
      <c r="B202" s="31" t="s">
        <v>420</v>
      </c>
      <c r="C202" s="33" t="s">
        <v>498</v>
      </c>
      <c r="D202" s="31" t="s">
        <v>293</v>
      </c>
      <c r="E202" s="34">
        <v>1077.92</v>
      </c>
      <c r="F202" s="38">
        <v>0</v>
      </c>
      <c r="G202" s="34">
        <f>E202+F202</f>
        <v>1077.92</v>
      </c>
    </row>
    <row r="203" spans="1:7" s="271" customFormat="1" ht="37.5">
      <c r="A203" s="261" t="s">
        <v>296</v>
      </c>
      <c r="B203" s="31" t="s">
        <v>420</v>
      </c>
      <c r="C203" s="33" t="s">
        <v>498</v>
      </c>
      <c r="D203" s="33" t="s">
        <v>297</v>
      </c>
      <c r="E203" s="34">
        <v>552.79</v>
      </c>
      <c r="F203" s="34">
        <v>0</v>
      </c>
      <c r="G203" s="34">
        <f>E203+F203</f>
        <v>552.79</v>
      </c>
    </row>
    <row r="204" spans="1:7" s="271" customFormat="1" ht="18.75">
      <c r="A204" s="261" t="s">
        <v>306</v>
      </c>
      <c r="B204" s="31" t="s">
        <v>420</v>
      </c>
      <c r="C204" s="33" t="s">
        <v>498</v>
      </c>
      <c r="D204" s="33" t="s">
        <v>307</v>
      </c>
      <c r="E204" s="34">
        <v>1</v>
      </c>
      <c r="F204" s="34">
        <f>F208</f>
        <v>0</v>
      </c>
      <c r="G204" s="34">
        <v>1</v>
      </c>
    </row>
    <row r="205" spans="1:7" s="271" customFormat="1" ht="39">
      <c r="A205" s="272" t="s">
        <v>499</v>
      </c>
      <c r="B205" s="31" t="s">
        <v>420</v>
      </c>
      <c r="C205" s="33" t="s">
        <v>500</v>
      </c>
      <c r="D205" s="33"/>
      <c r="E205" s="34">
        <f aca="true" t="shared" si="9" ref="E205:G206">E206</f>
        <v>8066.23</v>
      </c>
      <c r="F205" s="34">
        <f t="shared" si="9"/>
        <v>24</v>
      </c>
      <c r="G205" s="34">
        <f t="shared" si="9"/>
        <v>8090.23</v>
      </c>
    </row>
    <row r="206" spans="1:7" s="271" customFormat="1" ht="18.75">
      <c r="A206" s="261" t="s">
        <v>441</v>
      </c>
      <c r="B206" s="31" t="s">
        <v>420</v>
      </c>
      <c r="C206" s="33" t="s">
        <v>501</v>
      </c>
      <c r="D206" s="33"/>
      <c r="E206" s="34">
        <f t="shared" si="9"/>
        <v>8066.23</v>
      </c>
      <c r="F206" s="34">
        <f t="shared" si="9"/>
        <v>24</v>
      </c>
      <c r="G206" s="34">
        <f t="shared" si="9"/>
        <v>8090.23</v>
      </c>
    </row>
    <row r="207" spans="1:7" s="271" customFormat="1" ht="37.5">
      <c r="A207" s="261" t="s">
        <v>438</v>
      </c>
      <c r="B207" s="31" t="s">
        <v>420</v>
      </c>
      <c r="C207" s="33" t="s">
        <v>501</v>
      </c>
      <c r="D207" s="33" t="s">
        <v>415</v>
      </c>
      <c r="E207" s="34">
        <v>8066.23</v>
      </c>
      <c r="F207" s="34">
        <v>24</v>
      </c>
      <c r="G207" s="34">
        <f>E207+F207</f>
        <v>8090.23</v>
      </c>
    </row>
    <row r="208" spans="1:7" s="271" customFormat="1" ht="56.25">
      <c r="A208" s="273" t="s">
        <v>502</v>
      </c>
      <c r="B208" s="31" t="s">
        <v>420</v>
      </c>
      <c r="C208" s="31" t="s">
        <v>371</v>
      </c>
      <c r="D208" s="33"/>
      <c r="E208" s="34">
        <f aca="true" t="shared" si="10" ref="E208:G210">E209</f>
        <v>363.5</v>
      </c>
      <c r="F208" s="34">
        <f t="shared" si="10"/>
        <v>0</v>
      </c>
      <c r="G208" s="34">
        <f t="shared" si="10"/>
        <v>363.5</v>
      </c>
    </row>
    <row r="209" spans="1:7" s="271" customFormat="1" ht="19.5">
      <c r="A209" s="272" t="s">
        <v>503</v>
      </c>
      <c r="B209" s="31" t="s">
        <v>420</v>
      </c>
      <c r="C209" s="31" t="s">
        <v>504</v>
      </c>
      <c r="D209" s="33"/>
      <c r="E209" s="34">
        <f t="shared" si="10"/>
        <v>363.5</v>
      </c>
      <c r="F209" s="34">
        <f t="shared" si="10"/>
        <v>0</v>
      </c>
      <c r="G209" s="34">
        <f t="shared" si="10"/>
        <v>363.5</v>
      </c>
    </row>
    <row r="210" spans="1:7" s="271" customFormat="1" ht="37.5">
      <c r="A210" s="261" t="s">
        <v>505</v>
      </c>
      <c r="B210" s="31" t="s">
        <v>420</v>
      </c>
      <c r="C210" s="31" t="s">
        <v>506</v>
      </c>
      <c r="D210" s="33"/>
      <c r="E210" s="34">
        <f t="shared" si="10"/>
        <v>363.5</v>
      </c>
      <c r="F210" s="34">
        <f t="shared" si="10"/>
        <v>0</v>
      </c>
      <c r="G210" s="34">
        <f t="shared" si="10"/>
        <v>363.5</v>
      </c>
    </row>
    <row r="211" spans="1:7" s="271" customFormat="1" ht="18.75">
      <c r="A211" s="261" t="s">
        <v>347</v>
      </c>
      <c r="B211" s="31" t="s">
        <v>420</v>
      </c>
      <c r="C211" s="31" t="s">
        <v>506</v>
      </c>
      <c r="D211" s="31" t="s">
        <v>348</v>
      </c>
      <c r="E211" s="34">
        <v>363.5</v>
      </c>
      <c r="F211" s="38"/>
      <c r="G211" s="34">
        <v>363.5</v>
      </c>
    </row>
    <row r="212" spans="1:7" s="270" customFormat="1" ht="56.25">
      <c r="A212" s="283" t="s">
        <v>507</v>
      </c>
      <c r="B212" s="284" t="s">
        <v>508</v>
      </c>
      <c r="C212" s="285"/>
      <c r="D212" s="285"/>
      <c r="E212" s="286">
        <f>E217+E274+E278+E265+E213</f>
        <v>315469.18000000005</v>
      </c>
      <c r="F212" s="286">
        <f>F217+F274+F278+F265+F213</f>
        <v>-9951.369999999999</v>
      </c>
      <c r="G212" s="286">
        <f>E212+F212</f>
        <v>305517.81000000006</v>
      </c>
    </row>
    <row r="213" spans="1:7" s="270" customFormat="1" ht="37.5">
      <c r="A213" s="30" t="s">
        <v>509</v>
      </c>
      <c r="B213" s="56" t="s">
        <v>508</v>
      </c>
      <c r="C213" s="32" t="s">
        <v>510</v>
      </c>
      <c r="D213" s="32"/>
      <c r="E213" s="34">
        <f aca="true" t="shared" si="11" ref="E213:F215">E214</f>
        <v>12452.3</v>
      </c>
      <c r="F213" s="34">
        <f t="shared" si="11"/>
        <v>0</v>
      </c>
      <c r="G213" s="34">
        <f aca="true" t="shared" si="12" ref="G213:G218">E213+F213</f>
        <v>12452.3</v>
      </c>
    </row>
    <row r="214" spans="1:7" s="270" customFormat="1" ht="58.5">
      <c r="A214" s="39" t="s">
        <v>511</v>
      </c>
      <c r="B214" s="56" t="s">
        <v>508</v>
      </c>
      <c r="C214" s="32" t="s">
        <v>512</v>
      </c>
      <c r="D214" s="32"/>
      <c r="E214" s="34">
        <f t="shared" si="11"/>
        <v>12452.3</v>
      </c>
      <c r="F214" s="34">
        <f t="shared" si="11"/>
        <v>0</v>
      </c>
      <c r="G214" s="34">
        <f t="shared" si="12"/>
        <v>12452.3</v>
      </c>
    </row>
    <row r="215" spans="1:7" s="270" customFormat="1" ht="18.75">
      <c r="A215" s="36" t="s">
        <v>513</v>
      </c>
      <c r="B215" s="56" t="s">
        <v>508</v>
      </c>
      <c r="C215" s="32" t="s">
        <v>514</v>
      </c>
      <c r="D215" s="32"/>
      <c r="E215" s="34">
        <f t="shared" si="11"/>
        <v>12452.3</v>
      </c>
      <c r="F215" s="34">
        <f t="shared" si="11"/>
        <v>0</v>
      </c>
      <c r="G215" s="34">
        <f t="shared" si="12"/>
        <v>12452.3</v>
      </c>
    </row>
    <row r="216" spans="1:7" s="270" customFormat="1" ht="37.5">
      <c r="A216" s="261" t="s">
        <v>296</v>
      </c>
      <c r="B216" s="32" t="s">
        <v>508</v>
      </c>
      <c r="C216" s="32" t="s">
        <v>514</v>
      </c>
      <c r="D216" s="32" t="s">
        <v>297</v>
      </c>
      <c r="E216" s="34">
        <v>12452.3</v>
      </c>
      <c r="F216" s="34">
        <v>0</v>
      </c>
      <c r="G216" s="34">
        <f t="shared" si="12"/>
        <v>12452.3</v>
      </c>
    </row>
    <row r="217" spans="1:7" s="270" customFormat="1" ht="56.25">
      <c r="A217" s="30" t="s">
        <v>320</v>
      </c>
      <c r="B217" s="33" t="s">
        <v>508</v>
      </c>
      <c r="C217" s="33" t="s">
        <v>321</v>
      </c>
      <c r="D217" s="32"/>
      <c r="E217" s="34">
        <f>E218+E260</f>
        <v>297303.27</v>
      </c>
      <c r="F217" s="34">
        <f>F218+F260</f>
        <v>-11760.07</v>
      </c>
      <c r="G217" s="34">
        <f t="shared" si="12"/>
        <v>285543.2</v>
      </c>
    </row>
    <row r="218" spans="1:7" s="270" customFormat="1" ht="39">
      <c r="A218" s="39" t="s">
        <v>515</v>
      </c>
      <c r="B218" s="33" t="s">
        <v>508</v>
      </c>
      <c r="C218" s="33" t="s">
        <v>516</v>
      </c>
      <c r="D218" s="33"/>
      <c r="E218" s="34">
        <f>E219+E221+E223+E226+E231+E233+E235+E237+E240+E243+E245+E247+E249+E254+E256</f>
        <v>287237.41000000003</v>
      </c>
      <c r="F218" s="34">
        <f>F219+F221+F223+F226+F231+F233+F235+F237+F240+F243+F245+F247+F249+F254+F256</f>
        <v>-11760.07</v>
      </c>
      <c r="G218" s="34">
        <f t="shared" si="12"/>
        <v>275477.34</v>
      </c>
    </row>
    <row r="219" spans="1:7" s="270" customFormat="1" ht="56.25">
      <c r="A219" s="261" t="s">
        <v>517</v>
      </c>
      <c r="B219" s="33" t="s">
        <v>508</v>
      </c>
      <c r="C219" s="33" t="s">
        <v>518</v>
      </c>
      <c r="D219" s="33"/>
      <c r="E219" s="34">
        <f>E220</f>
        <v>5174.22</v>
      </c>
      <c r="F219" s="34">
        <f>F220</f>
        <v>-5000</v>
      </c>
      <c r="G219" s="34">
        <f>G220</f>
        <v>174.22000000000025</v>
      </c>
    </row>
    <row r="220" spans="1:7" s="270" customFormat="1" ht="18.75">
      <c r="A220" s="261" t="s">
        <v>306</v>
      </c>
      <c r="B220" s="33" t="s">
        <v>508</v>
      </c>
      <c r="C220" s="33" t="s">
        <v>518</v>
      </c>
      <c r="D220" s="33" t="s">
        <v>307</v>
      </c>
      <c r="E220" s="34">
        <v>5174.22</v>
      </c>
      <c r="F220" s="34">
        <v>-5000</v>
      </c>
      <c r="G220" s="34">
        <f>E220+F220</f>
        <v>174.22000000000025</v>
      </c>
    </row>
    <row r="221" spans="1:7" s="270" customFormat="1" ht="75">
      <c r="A221" s="261" t="s">
        <v>519</v>
      </c>
      <c r="B221" s="31" t="s">
        <v>508</v>
      </c>
      <c r="C221" s="31" t="s">
        <v>520</v>
      </c>
      <c r="D221" s="33"/>
      <c r="E221" s="34">
        <f>E222</f>
        <v>7050</v>
      </c>
      <c r="F221" s="34">
        <f>F222</f>
        <v>-2698.79</v>
      </c>
      <c r="G221" s="34">
        <f>G222</f>
        <v>4351.21</v>
      </c>
    </row>
    <row r="222" spans="1:7" s="270" customFormat="1" ht="37.5">
      <c r="A222" s="261" t="s">
        <v>296</v>
      </c>
      <c r="B222" s="31" t="s">
        <v>508</v>
      </c>
      <c r="C222" s="31" t="s">
        <v>520</v>
      </c>
      <c r="D222" s="33" t="s">
        <v>297</v>
      </c>
      <c r="E222" s="34">
        <v>7050</v>
      </c>
      <c r="F222" s="34">
        <f>-1794.7-14-890.09</f>
        <v>-2698.79</v>
      </c>
      <c r="G222" s="34">
        <f>E222+F222</f>
        <v>4351.21</v>
      </c>
    </row>
    <row r="223" spans="1:7" s="270" customFormat="1" ht="37.5">
      <c r="A223" s="261" t="s">
        <v>521</v>
      </c>
      <c r="B223" s="31" t="s">
        <v>508</v>
      </c>
      <c r="C223" s="31" t="s">
        <v>522</v>
      </c>
      <c r="D223" s="33"/>
      <c r="E223" s="34">
        <f>E224+E225</f>
        <v>500</v>
      </c>
      <c r="F223" s="34">
        <f>F224+F225</f>
        <v>0</v>
      </c>
      <c r="G223" s="34">
        <f>F223+E223</f>
        <v>500</v>
      </c>
    </row>
    <row r="224" spans="1:7" s="270" customFormat="1" ht="37.5">
      <c r="A224" s="261" t="s">
        <v>296</v>
      </c>
      <c r="B224" s="31" t="s">
        <v>508</v>
      </c>
      <c r="C224" s="31" t="s">
        <v>522</v>
      </c>
      <c r="D224" s="33" t="s">
        <v>297</v>
      </c>
      <c r="E224" s="34">
        <v>500</v>
      </c>
      <c r="F224" s="34">
        <v>0</v>
      </c>
      <c r="G224" s="34">
        <f>F224+E224</f>
        <v>500</v>
      </c>
    </row>
    <row r="225" spans="1:7" s="270" customFormat="1" ht="18.75">
      <c r="A225" s="261" t="s">
        <v>347</v>
      </c>
      <c r="B225" s="31" t="s">
        <v>508</v>
      </c>
      <c r="C225" s="31" t="s">
        <v>522</v>
      </c>
      <c r="D225" s="33" t="s">
        <v>348</v>
      </c>
      <c r="E225" s="34">
        <v>0</v>
      </c>
      <c r="F225" s="34">
        <v>0</v>
      </c>
      <c r="G225" s="34">
        <f>F225+E225</f>
        <v>0</v>
      </c>
    </row>
    <row r="226" spans="1:7" s="270" customFormat="1" ht="37.5">
      <c r="A226" s="36" t="s">
        <v>523</v>
      </c>
      <c r="B226" s="33" t="s">
        <v>508</v>
      </c>
      <c r="C226" s="33" t="s">
        <v>524</v>
      </c>
      <c r="D226" s="33"/>
      <c r="E226" s="34">
        <f>E227</f>
        <v>6727.02</v>
      </c>
      <c r="F226" s="34">
        <f>F227</f>
        <v>0</v>
      </c>
      <c r="G226" s="34">
        <f>E226+F226</f>
        <v>6727.02</v>
      </c>
    </row>
    <row r="227" spans="1:7" s="270" customFormat="1" ht="37.5">
      <c r="A227" s="261" t="s">
        <v>481</v>
      </c>
      <c r="B227" s="33" t="s">
        <v>508</v>
      </c>
      <c r="C227" s="33" t="s">
        <v>524</v>
      </c>
      <c r="D227" s="33" t="s">
        <v>326</v>
      </c>
      <c r="E227" s="34">
        <v>6727.02</v>
      </c>
      <c r="F227" s="34">
        <v>0</v>
      </c>
      <c r="G227" s="34">
        <f>E227+F227</f>
        <v>6727.02</v>
      </c>
    </row>
    <row r="228" spans="1:7" s="278" customFormat="1" ht="15">
      <c r="A228" s="276" t="s">
        <v>525</v>
      </c>
      <c r="B228" s="47" t="s">
        <v>508</v>
      </c>
      <c r="C228" s="47" t="s">
        <v>524</v>
      </c>
      <c r="D228" s="47" t="s">
        <v>326</v>
      </c>
      <c r="E228" s="48">
        <v>0</v>
      </c>
      <c r="F228" s="48"/>
      <c r="G228" s="48">
        <f aca="true" t="shared" si="13" ref="G228:G234">E228+F228</f>
        <v>0</v>
      </c>
    </row>
    <row r="229" spans="1:7" s="278" customFormat="1" ht="15">
      <c r="A229" s="276" t="s">
        <v>526</v>
      </c>
      <c r="B229" s="47" t="s">
        <v>508</v>
      </c>
      <c r="C229" s="47" t="s">
        <v>524</v>
      </c>
      <c r="D229" s="47" t="s">
        <v>326</v>
      </c>
      <c r="E229" s="48">
        <v>1691.01</v>
      </c>
      <c r="F229" s="48"/>
      <c r="G229" s="48">
        <f t="shared" si="13"/>
        <v>1691.01</v>
      </c>
    </row>
    <row r="230" spans="1:7" s="278" customFormat="1" ht="15">
      <c r="A230" s="276" t="s">
        <v>527</v>
      </c>
      <c r="B230" s="47" t="s">
        <v>508</v>
      </c>
      <c r="C230" s="47" t="s">
        <v>524</v>
      </c>
      <c r="D230" s="47" t="s">
        <v>326</v>
      </c>
      <c r="E230" s="48">
        <v>5036.01</v>
      </c>
      <c r="F230" s="48">
        <v>0</v>
      </c>
      <c r="G230" s="48">
        <f>E230+F230</f>
        <v>5036.01</v>
      </c>
    </row>
    <row r="231" spans="1:7" s="270" customFormat="1" ht="18.75">
      <c r="A231" s="261" t="s">
        <v>528</v>
      </c>
      <c r="B231" s="33" t="s">
        <v>508</v>
      </c>
      <c r="C231" s="33" t="s">
        <v>529</v>
      </c>
      <c r="D231" s="33"/>
      <c r="E231" s="34">
        <f>E232</f>
        <v>18372.3</v>
      </c>
      <c r="F231" s="34">
        <f>F232</f>
        <v>0</v>
      </c>
      <c r="G231" s="34">
        <f>G232</f>
        <v>18372.3</v>
      </c>
    </row>
    <row r="232" spans="1:7" s="270" customFormat="1" ht="37.5">
      <c r="A232" s="261" t="s">
        <v>481</v>
      </c>
      <c r="B232" s="33" t="s">
        <v>508</v>
      </c>
      <c r="C232" s="33" t="s">
        <v>529</v>
      </c>
      <c r="D232" s="33" t="s">
        <v>326</v>
      </c>
      <c r="E232" s="34">
        <v>18372.3</v>
      </c>
      <c r="F232" s="34"/>
      <c r="G232" s="34">
        <f t="shared" si="13"/>
        <v>18372.3</v>
      </c>
    </row>
    <row r="233" spans="1:7" s="270" customFormat="1" ht="75">
      <c r="A233" s="36" t="s">
        <v>530</v>
      </c>
      <c r="B233" s="31" t="s">
        <v>508</v>
      </c>
      <c r="C233" s="31" t="s">
        <v>531</v>
      </c>
      <c r="D233" s="31"/>
      <c r="E233" s="34">
        <f>E234</f>
        <v>344.2</v>
      </c>
      <c r="F233" s="38">
        <f>F234</f>
        <v>0</v>
      </c>
      <c r="G233" s="34">
        <f t="shared" si="13"/>
        <v>344.2</v>
      </c>
    </row>
    <row r="234" spans="1:7" s="270" customFormat="1" ht="37.5">
      <c r="A234" s="261" t="s">
        <v>481</v>
      </c>
      <c r="B234" s="31" t="s">
        <v>508</v>
      </c>
      <c r="C234" s="31" t="s">
        <v>531</v>
      </c>
      <c r="D234" s="31" t="s">
        <v>326</v>
      </c>
      <c r="E234" s="34">
        <v>344.2</v>
      </c>
      <c r="F234" s="38"/>
      <c r="G234" s="34">
        <f t="shared" si="13"/>
        <v>344.2</v>
      </c>
    </row>
    <row r="235" spans="1:7" s="270" customFormat="1" ht="75">
      <c r="A235" s="261" t="s">
        <v>532</v>
      </c>
      <c r="B235" s="31" t="s">
        <v>508</v>
      </c>
      <c r="C235" s="31" t="s">
        <v>533</v>
      </c>
      <c r="D235" s="31" t="s">
        <v>393</v>
      </c>
      <c r="E235" s="34">
        <f>E236</f>
        <v>1026.1</v>
      </c>
      <c r="F235" s="38">
        <f>F236</f>
        <v>0</v>
      </c>
      <c r="G235" s="34">
        <f>G236</f>
        <v>1026.1</v>
      </c>
    </row>
    <row r="236" spans="1:7" s="270" customFormat="1" ht="18.75">
      <c r="A236" s="261" t="s">
        <v>347</v>
      </c>
      <c r="B236" s="31" t="s">
        <v>508</v>
      </c>
      <c r="C236" s="31" t="s">
        <v>533</v>
      </c>
      <c r="D236" s="31" t="s">
        <v>348</v>
      </c>
      <c r="E236" s="34">
        <v>1026.1</v>
      </c>
      <c r="F236" s="38">
        <f>F237</f>
        <v>0</v>
      </c>
      <c r="G236" s="34">
        <v>1026.1</v>
      </c>
    </row>
    <row r="237" spans="1:7" s="270" customFormat="1" ht="131.25">
      <c r="A237" s="274" t="s">
        <v>534</v>
      </c>
      <c r="B237" s="31" t="s">
        <v>508</v>
      </c>
      <c r="C237" s="31" t="s">
        <v>535</v>
      </c>
      <c r="D237" s="31" t="s">
        <v>393</v>
      </c>
      <c r="E237" s="34">
        <f>E238+E239</f>
        <v>987.1</v>
      </c>
      <c r="F237" s="38">
        <f>F238+F239</f>
        <v>0</v>
      </c>
      <c r="G237" s="34">
        <f aca="true" t="shared" si="14" ref="G237:G242">E237+F237</f>
        <v>987.1</v>
      </c>
    </row>
    <row r="238" spans="1:7" s="270" customFormat="1" ht="18.75" hidden="1">
      <c r="A238" s="261" t="s">
        <v>347</v>
      </c>
      <c r="B238" s="31" t="s">
        <v>508</v>
      </c>
      <c r="C238" s="31" t="s">
        <v>535</v>
      </c>
      <c r="D238" s="31" t="s">
        <v>348</v>
      </c>
      <c r="E238" s="34">
        <v>0</v>
      </c>
      <c r="F238" s="38"/>
      <c r="G238" s="34">
        <f t="shared" si="14"/>
        <v>0</v>
      </c>
    </row>
    <row r="239" spans="1:7" s="270" customFormat="1" ht="37.5">
      <c r="A239" s="261" t="s">
        <v>481</v>
      </c>
      <c r="B239" s="31" t="s">
        <v>508</v>
      </c>
      <c r="C239" s="31" t="s">
        <v>535</v>
      </c>
      <c r="D239" s="31" t="s">
        <v>326</v>
      </c>
      <c r="E239" s="34">
        <v>987.1</v>
      </c>
      <c r="F239" s="38"/>
      <c r="G239" s="34">
        <f t="shared" si="14"/>
        <v>987.1</v>
      </c>
    </row>
    <row r="240" spans="1:7" s="270" customFormat="1" ht="112.5">
      <c r="A240" s="274" t="s">
        <v>244</v>
      </c>
      <c r="B240" s="31" t="s">
        <v>508</v>
      </c>
      <c r="C240" s="31" t="s">
        <v>536</v>
      </c>
      <c r="D240" s="31" t="s">
        <v>393</v>
      </c>
      <c r="E240" s="34">
        <f>E241+E242</f>
        <v>1501.5</v>
      </c>
      <c r="F240" s="38">
        <f>F241+F242</f>
        <v>0</v>
      </c>
      <c r="G240" s="34">
        <f t="shared" si="14"/>
        <v>1501.5</v>
      </c>
    </row>
    <row r="241" spans="1:7" s="270" customFormat="1" ht="18.75">
      <c r="A241" s="261" t="s">
        <v>347</v>
      </c>
      <c r="B241" s="31" t="s">
        <v>508</v>
      </c>
      <c r="C241" s="31" t="s">
        <v>536</v>
      </c>
      <c r="D241" s="31" t="s">
        <v>348</v>
      </c>
      <c r="E241" s="34">
        <v>0</v>
      </c>
      <c r="F241" s="38"/>
      <c r="G241" s="34">
        <f t="shared" si="14"/>
        <v>0</v>
      </c>
    </row>
    <row r="242" spans="1:7" s="270" customFormat="1" ht="37.5">
      <c r="A242" s="261" t="s">
        <v>481</v>
      </c>
      <c r="B242" s="31" t="s">
        <v>508</v>
      </c>
      <c r="C242" s="31" t="s">
        <v>536</v>
      </c>
      <c r="D242" s="31" t="s">
        <v>326</v>
      </c>
      <c r="E242" s="34">
        <v>1501.5</v>
      </c>
      <c r="F242" s="38"/>
      <c r="G242" s="34">
        <f t="shared" si="14"/>
        <v>1501.5</v>
      </c>
    </row>
    <row r="243" spans="1:7" s="270" customFormat="1" ht="37.5">
      <c r="A243" s="261" t="s">
        <v>537</v>
      </c>
      <c r="B243" s="33" t="s">
        <v>508</v>
      </c>
      <c r="C243" s="33" t="s">
        <v>538</v>
      </c>
      <c r="D243" s="33"/>
      <c r="E243" s="34">
        <f>E244</f>
        <v>4346.05</v>
      </c>
      <c r="F243" s="34">
        <f>F244</f>
        <v>-4346.05</v>
      </c>
      <c r="G243" s="34">
        <f>E243+F243</f>
        <v>0</v>
      </c>
    </row>
    <row r="244" spans="1:7" s="270" customFormat="1" ht="18.75">
      <c r="A244" s="261" t="s">
        <v>306</v>
      </c>
      <c r="B244" s="33" t="s">
        <v>508</v>
      </c>
      <c r="C244" s="33" t="s">
        <v>538</v>
      </c>
      <c r="D244" s="33" t="s">
        <v>307</v>
      </c>
      <c r="E244" s="34">
        <v>4346.05</v>
      </c>
      <c r="F244" s="34">
        <v>-4346.05</v>
      </c>
      <c r="G244" s="34">
        <f>E244+F244</f>
        <v>0</v>
      </c>
    </row>
    <row r="245" spans="1:7" s="270" customFormat="1" ht="37.5">
      <c r="A245" s="261" t="s">
        <v>539</v>
      </c>
      <c r="B245" s="31" t="s">
        <v>508</v>
      </c>
      <c r="C245" s="31" t="s">
        <v>540</v>
      </c>
      <c r="D245" s="31"/>
      <c r="E245" s="34">
        <f>E246</f>
        <v>14860.56</v>
      </c>
      <c r="F245" s="38"/>
      <c r="G245" s="34">
        <f>G246</f>
        <v>14860.56</v>
      </c>
    </row>
    <row r="246" spans="1:7" s="270" customFormat="1" ht="37.5">
      <c r="A246" s="261" t="s">
        <v>481</v>
      </c>
      <c r="B246" s="33" t="s">
        <v>508</v>
      </c>
      <c r="C246" s="33" t="s">
        <v>540</v>
      </c>
      <c r="D246" s="33" t="s">
        <v>326</v>
      </c>
      <c r="E246" s="34">
        <v>14860.56</v>
      </c>
      <c r="F246" s="34"/>
      <c r="G246" s="34">
        <f>E246+F246</f>
        <v>14860.56</v>
      </c>
    </row>
    <row r="247" spans="1:7" s="270" customFormat="1" ht="75">
      <c r="A247" s="261" t="s">
        <v>541</v>
      </c>
      <c r="B247" s="33" t="s">
        <v>508</v>
      </c>
      <c r="C247" s="33" t="s">
        <v>542</v>
      </c>
      <c r="D247" s="33"/>
      <c r="E247" s="34">
        <f>E248</f>
        <v>76131.89</v>
      </c>
      <c r="F247" s="34">
        <f>F248</f>
        <v>0</v>
      </c>
      <c r="G247" s="34">
        <f>E247+F247</f>
        <v>76131.89</v>
      </c>
    </row>
    <row r="248" spans="1:7" s="270" customFormat="1" ht="37.5">
      <c r="A248" s="261" t="s">
        <v>481</v>
      </c>
      <c r="B248" s="33" t="s">
        <v>508</v>
      </c>
      <c r="C248" s="33" t="s">
        <v>542</v>
      </c>
      <c r="D248" s="33" t="s">
        <v>326</v>
      </c>
      <c r="E248" s="34">
        <v>76131.89</v>
      </c>
      <c r="F248" s="34">
        <v>0</v>
      </c>
      <c r="G248" s="34">
        <v>76131.89</v>
      </c>
    </row>
    <row r="249" spans="1:7" s="270" customFormat="1" ht="37.5">
      <c r="A249" s="261" t="s">
        <v>543</v>
      </c>
      <c r="B249" s="33" t="s">
        <v>544</v>
      </c>
      <c r="C249" s="33" t="s">
        <v>545</v>
      </c>
      <c r="D249" s="33"/>
      <c r="E249" s="34">
        <f>E250+E251</f>
        <v>4715.23</v>
      </c>
      <c r="F249" s="34">
        <f>F250+F251</f>
        <v>284.77000000000044</v>
      </c>
      <c r="G249" s="34">
        <f>E249+F249</f>
        <v>5000</v>
      </c>
    </row>
    <row r="250" spans="1:7" s="278" customFormat="1" ht="15">
      <c r="A250" s="276" t="s">
        <v>546</v>
      </c>
      <c r="B250" s="47" t="s">
        <v>508</v>
      </c>
      <c r="C250" s="47" t="s">
        <v>545</v>
      </c>
      <c r="D250" s="47"/>
      <c r="E250" s="48">
        <v>4715.23</v>
      </c>
      <c r="F250" s="48">
        <v>-4715.23</v>
      </c>
      <c r="G250" s="48">
        <f>E250+F250</f>
        <v>0</v>
      </c>
    </row>
    <row r="251" spans="1:7" s="278" customFormat="1" ht="15">
      <c r="A251" s="276" t="s">
        <v>526</v>
      </c>
      <c r="B251" s="47" t="s">
        <v>508</v>
      </c>
      <c r="C251" s="47" t="s">
        <v>545</v>
      </c>
      <c r="D251" s="47"/>
      <c r="E251" s="48"/>
      <c r="F251" s="48">
        <v>5000</v>
      </c>
      <c r="G251" s="48">
        <f>E251+F251</f>
        <v>5000</v>
      </c>
    </row>
    <row r="252" spans="1:7" s="270" customFormat="1" ht="37.5">
      <c r="A252" s="261" t="s">
        <v>438</v>
      </c>
      <c r="B252" s="33" t="s">
        <v>508</v>
      </c>
      <c r="C252" s="33" t="s">
        <v>545</v>
      </c>
      <c r="D252" s="33" t="s">
        <v>415</v>
      </c>
      <c r="E252" s="34"/>
      <c r="F252" s="34">
        <v>5000</v>
      </c>
      <c r="G252" s="34">
        <f>E252+F252</f>
        <v>5000</v>
      </c>
    </row>
    <row r="253" spans="1:7" s="270" customFormat="1" ht="18.75">
      <c r="A253" s="261" t="s">
        <v>306</v>
      </c>
      <c r="B253" s="33" t="s">
        <v>508</v>
      </c>
      <c r="C253" s="33" t="s">
        <v>545</v>
      </c>
      <c r="D253" s="33" t="s">
        <v>307</v>
      </c>
      <c r="E253" s="34">
        <v>4715.23</v>
      </c>
      <c r="F253" s="34">
        <v>-4715.23</v>
      </c>
      <c r="G253" s="34">
        <f>E253+F253</f>
        <v>0</v>
      </c>
    </row>
    <row r="254" spans="1:7" s="270" customFormat="1" ht="56.25">
      <c r="A254" s="261" t="s">
        <v>547</v>
      </c>
      <c r="B254" s="33" t="s">
        <v>508</v>
      </c>
      <c r="C254" s="33" t="s">
        <v>548</v>
      </c>
      <c r="D254" s="33"/>
      <c r="E254" s="34">
        <f>E255</f>
        <v>3080</v>
      </c>
      <c r="F254" s="34"/>
      <c r="G254" s="34">
        <f>G255</f>
        <v>3080</v>
      </c>
    </row>
    <row r="255" spans="1:7" s="270" customFormat="1" ht="37.5">
      <c r="A255" s="261" t="s">
        <v>481</v>
      </c>
      <c r="B255" s="33" t="s">
        <v>508</v>
      </c>
      <c r="C255" s="33" t="s">
        <v>548</v>
      </c>
      <c r="D255" s="33" t="s">
        <v>326</v>
      </c>
      <c r="E255" s="34">
        <v>3080</v>
      </c>
      <c r="F255" s="34"/>
      <c r="G255" s="34">
        <f aca="true" t="shared" si="15" ref="G255:G268">E255+F255</f>
        <v>3080</v>
      </c>
    </row>
    <row r="256" spans="1:7" s="270" customFormat="1" ht="56.25">
      <c r="A256" s="261" t="s">
        <v>549</v>
      </c>
      <c r="B256" s="33" t="s">
        <v>508</v>
      </c>
      <c r="C256" s="33" t="s">
        <v>550</v>
      </c>
      <c r="D256" s="33"/>
      <c r="E256" s="34">
        <f>E257</f>
        <v>142421.24</v>
      </c>
      <c r="F256" s="34">
        <f>F257</f>
        <v>0</v>
      </c>
      <c r="G256" s="34">
        <f t="shared" si="15"/>
        <v>142421.24</v>
      </c>
    </row>
    <row r="257" spans="1:7" s="270" customFormat="1" ht="37.5">
      <c r="A257" s="261" t="s">
        <v>481</v>
      </c>
      <c r="B257" s="33" t="s">
        <v>508</v>
      </c>
      <c r="C257" s="33" t="s">
        <v>550</v>
      </c>
      <c r="D257" s="33" t="s">
        <v>326</v>
      </c>
      <c r="E257" s="34">
        <f>E258+E259</f>
        <v>142421.24</v>
      </c>
      <c r="F257" s="34">
        <f>F258+F259</f>
        <v>0</v>
      </c>
      <c r="G257" s="34">
        <f>E257+F257</f>
        <v>142421.24</v>
      </c>
    </row>
    <row r="258" spans="1:8" s="278" customFormat="1" ht="15">
      <c r="A258" s="276" t="s">
        <v>551</v>
      </c>
      <c r="B258" s="47" t="s">
        <v>508</v>
      </c>
      <c r="C258" s="47" t="s">
        <v>550</v>
      </c>
      <c r="D258" s="47" t="s">
        <v>326</v>
      </c>
      <c r="E258" s="48">
        <v>103003.48</v>
      </c>
      <c r="F258" s="48">
        <v>0</v>
      </c>
      <c r="G258" s="48">
        <f>E258+F258</f>
        <v>103003.48</v>
      </c>
      <c r="H258" s="278" t="s">
        <v>552</v>
      </c>
    </row>
    <row r="259" spans="1:8" s="278" customFormat="1" ht="15">
      <c r="A259" s="276" t="s">
        <v>526</v>
      </c>
      <c r="B259" s="47" t="s">
        <v>508</v>
      </c>
      <c r="C259" s="47" t="s">
        <v>550</v>
      </c>
      <c r="D259" s="47" t="s">
        <v>326</v>
      </c>
      <c r="E259" s="48">
        <v>39417.76</v>
      </c>
      <c r="F259" s="48">
        <v>0</v>
      </c>
      <c r="G259" s="48">
        <f>E259+F259</f>
        <v>39417.76</v>
      </c>
      <c r="H259" s="278" t="s">
        <v>553</v>
      </c>
    </row>
    <row r="260" spans="1:7" s="270" customFormat="1" ht="39">
      <c r="A260" s="272" t="s">
        <v>322</v>
      </c>
      <c r="B260" s="31" t="s">
        <v>508</v>
      </c>
      <c r="C260" s="31" t="s">
        <v>323</v>
      </c>
      <c r="D260" s="31"/>
      <c r="E260" s="34">
        <f>E263+E261</f>
        <v>10065.86</v>
      </c>
      <c r="F260" s="38">
        <f>F263+F261</f>
        <v>0</v>
      </c>
      <c r="G260" s="34">
        <f t="shared" si="15"/>
        <v>10065.86</v>
      </c>
    </row>
    <row r="261" spans="1:7" s="270" customFormat="1" ht="56.25">
      <c r="A261" s="261" t="s">
        <v>554</v>
      </c>
      <c r="B261" s="31" t="s">
        <v>508</v>
      </c>
      <c r="C261" s="31" t="s">
        <v>555</v>
      </c>
      <c r="D261" s="31"/>
      <c r="E261" s="34">
        <f>E262</f>
        <v>10000</v>
      </c>
      <c r="F261" s="38">
        <f>F262</f>
        <v>0</v>
      </c>
      <c r="G261" s="34">
        <f t="shared" si="15"/>
        <v>10000</v>
      </c>
    </row>
    <row r="262" spans="1:7" s="270" customFormat="1" ht="18.75">
      <c r="A262" s="261" t="s">
        <v>306</v>
      </c>
      <c r="B262" s="31" t="s">
        <v>508</v>
      </c>
      <c r="C262" s="31" t="s">
        <v>555</v>
      </c>
      <c r="D262" s="31" t="s">
        <v>307</v>
      </c>
      <c r="E262" s="34">
        <v>10000</v>
      </c>
      <c r="F262" s="38"/>
      <c r="G262" s="34">
        <f t="shared" si="15"/>
        <v>10000</v>
      </c>
    </row>
    <row r="263" spans="1:7" s="270" customFormat="1" ht="37.5">
      <c r="A263" s="261" t="s">
        <v>556</v>
      </c>
      <c r="B263" s="31" t="s">
        <v>508</v>
      </c>
      <c r="C263" s="31" t="s">
        <v>557</v>
      </c>
      <c r="D263" s="31"/>
      <c r="E263" s="34">
        <f>E264</f>
        <v>65.86</v>
      </c>
      <c r="F263" s="38">
        <f>F264</f>
        <v>0</v>
      </c>
      <c r="G263" s="34">
        <f t="shared" si="15"/>
        <v>65.86</v>
      </c>
    </row>
    <row r="264" spans="1:7" s="270" customFormat="1" ht="37.5">
      <c r="A264" s="261" t="s">
        <v>296</v>
      </c>
      <c r="B264" s="31" t="s">
        <v>508</v>
      </c>
      <c r="C264" s="31" t="s">
        <v>557</v>
      </c>
      <c r="D264" s="31" t="s">
        <v>297</v>
      </c>
      <c r="E264" s="34">
        <v>65.86</v>
      </c>
      <c r="F264" s="38">
        <v>0</v>
      </c>
      <c r="G264" s="34">
        <f t="shared" si="15"/>
        <v>65.86</v>
      </c>
    </row>
    <row r="265" spans="1:7" s="270" customFormat="1" ht="37.5">
      <c r="A265" s="30" t="s">
        <v>349</v>
      </c>
      <c r="B265" s="31" t="s">
        <v>508</v>
      </c>
      <c r="C265" s="31" t="s">
        <v>350</v>
      </c>
      <c r="D265" s="31"/>
      <c r="E265" s="34">
        <f>E266+E269</f>
        <v>3315</v>
      </c>
      <c r="F265" s="38">
        <f>F266+F269</f>
        <v>1808.7</v>
      </c>
      <c r="G265" s="34">
        <f t="shared" si="15"/>
        <v>5123.7</v>
      </c>
    </row>
    <row r="266" spans="1:7" s="270" customFormat="1" ht="39">
      <c r="A266" s="272" t="s">
        <v>362</v>
      </c>
      <c r="B266" s="31" t="s">
        <v>508</v>
      </c>
      <c r="C266" s="33" t="s">
        <v>363</v>
      </c>
      <c r="D266" s="31"/>
      <c r="E266" s="34">
        <f>E267</f>
        <v>17</v>
      </c>
      <c r="F266" s="38">
        <f>F267</f>
        <v>0</v>
      </c>
      <c r="G266" s="34">
        <f t="shared" si="15"/>
        <v>17</v>
      </c>
    </row>
    <row r="267" spans="1:7" s="270" customFormat="1" ht="37.5">
      <c r="A267" s="261" t="s">
        <v>364</v>
      </c>
      <c r="B267" s="31" t="s">
        <v>508</v>
      </c>
      <c r="C267" s="33" t="s">
        <v>365</v>
      </c>
      <c r="D267" s="31"/>
      <c r="E267" s="34">
        <f>E268</f>
        <v>17</v>
      </c>
      <c r="F267" s="38">
        <f>F268</f>
        <v>0</v>
      </c>
      <c r="G267" s="34">
        <f t="shared" si="15"/>
        <v>17</v>
      </c>
    </row>
    <row r="268" spans="1:7" s="270" customFormat="1" ht="37.5">
      <c r="A268" s="261" t="s">
        <v>296</v>
      </c>
      <c r="B268" s="31" t="s">
        <v>508</v>
      </c>
      <c r="C268" s="33" t="s">
        <v>365</v>
      </c>
      <c r="D268" s="31" t="s">
        <v>297</v>
      </c>
      <c r="E268" s="34">
        <v>17</v>
      </c>
      <c r="F268" s="38">
        <v>0</v>
      </c>
      <c r="G268" s="34">
        <f t="shared" si="15"/>
        <v>17</v>
      </c>
    </row>
    <row r="269" spans="1:7" s="270" customFormat="1" ht="37.5">
      <c r="A269" s="273" t="s">
        <v>558</v>
      </c>
      <c r="B269" s="31" t="s">
        <v>508</v>
      </c>
      <c r="C269" s="33" t="s">
        <v>559</v>
      </c>
      <c r="D269" s="33"/>
      <c r="E269" s="34">
        <f>E270</f>
        <v>3298</v>
      </c>
      <c r="F269" s="34">
        <f>F270</f>
        <v>1808.7</v>
      </c>
      <c r="G269" s="34">
        <f>G270</f>
        <v>5106.7</v>
      </c>
    </row>
    <row r="270" spans="1:7" s="270" customFormat="1" ht="18.75">
      <c r="A270" s="261" t="s">
        <v>560</v>
      </c>
      <c r="B270" s="31" t="s">
        <v>508</v>
      </c>
      <c r="C270" s="33" t="s">
        <v>561</v>
      </c>
      <c r="D270" s="33"/>
      <c r="E270" s="34">
        <f>E271+E272+E273</f>
        <v>3298</v>
      </c>
      <c r="F270" s="34">
        <f>F271+F272+F273</f>
        <v>1808.7</v>
      </c>
      <c r="G270" s="34">
        <f>G271+G272+G273</f>
        <v>5106.7</v>
      </c>
    </row>
    <row r="271" spans="1:7" s="270" customFormat="1" ht="75">
      <c r="A271" s="261" t="s">
        <v>292</v>
      </c>
      <c r="B271" s="31" t="s">
        <v>508</v>
      </c>
      <c r="C271" s="33" t="s">
        <v>561</v>
      </c>
      <c r="D271" s="31" t="s">
        <v>293</v>
      </c>
      <c r="E271" s="34">
        <v>3019.54</v>
      </c>
      <c r="F271" s="38">
        <f>2+1794.7</f>
        <v>1796.7</v>
      </c>
      <c r="G271" s="34">
        <f>E271+F271</f>
        <v>4816.24</v>
      </c>
    </row>
    <row r="272" spans="1:7" s="270" customFormat="1" ht="37.5">
      <c r="A272" s="261" t="s">
        <v>296</v>
      </c>
      <c r="B272" s="31" t="s">
        <v>508</v>
      </c>
      <c r="C272" s="33" t="s">
        <v>561</v>
      </c>
      <c r="D272" s="31" t="s">
        <v>297</v>
      </c>
      <c r="E272" s="34">
        <v>275.66</v>
      </c>
      <c r="F272" s="38">
        <f>-2+14</f>
        <v>12</v>
      </c>
      <c r="G272" s="34">
        <f>E272+F272</f>
        <v>287.66</v>
      </c>
    </row>
    <row r="273" spans="1:7" s="270" customFormat="1" ht="18.75">
      <c r="A273" s="261" t="s">
        <v>306</v>
      </c>
      <c r="B273" s="31" t="s">
        <v>508</v>
      </c>
      <c r="C273" s="33" t="s">
        <v>561</v>
      </c>
      <c r="D273" s="31" t="s">
        <v>307</v>
      </c>
      <c r="E273" s="34">
        <v>2.8</v>
      </c>
      <c r="F273" s="38"/>
      <c r="G273" s="34">
        <f>E273+F273</f>
        <v>2.8</v>
      </c>
    </row>
    <row r="274" spans="1:7" s="270" customFormat="1" ht="37.5">
      <c r="A274" s="273" t="s">
        <v>562</v>
      </c>
      <c r="B274" s="31" t="s">
        <v>508</v>
      </c>
      <c r="C274" s="31" t="s">
        <v>371</v>
      </c>
      <c r="D274" s="31"/>
      <c r="E274" s="34">
        <f aca="true" t="shared" si="16" ref="E274:G276">E275</f>
        <v>2389.71</v>
      </c>
      <c r="F274" s="38">
        <f t="shared" si="16"/>
        <v>0</v>
      </c>
      <c r="G274" s="34">
        <f t="shared" si="16"/>
        <v>2389.71</v>
      </c>
    </row>
    <row r="275" spans="1:7" s="270" customFormat="1" ht="19.5">
      <c r="A275" s="272" t="s">
        <v>372</v>
      </c>
      <c r="B275" s="31" t="s">
        <v>508</v>
      </c>
      <c r="C275" s="31" t="s">
        <v>373</v>
      </c>
      <c r="D275" s="31"/>
      <c r="E275" s="34">
        <f t="shared" si="16"/>
        <v>2389.71</v>
      </c>
      <c r="F275" s="38">
        <f t="shared" si="16"/>
        <v>0</v>
      </c>
      <c r="G275" s="34">
        <f t="shared" si="16"/>
        <v>2389.71</v>
      </c>
    </row>
    <row r="276" spans="1:7" s="270" customFormat="1" ht="18.75">
      <c r="A276" s="261" t="s">
        <v>439</v>
      </c>
      <c r="B276" s="31" t="s">
        <v>508</v>
      </c>
      <c r="C276" s="31" t="s">
        <v>563</v>
      </c>
      <c r="D276" s="31"/>
      <c r="E276" s="34">
        <f t="shared" si="16"/>
        <v>2389.71</v>
      </c>
      <c r="F276" s="38">
        <f t="shared" si="16"/>
        <v>0</v>
      </c>
      <c r="G276" s="34">
        <f t="shared" si="16"/>
        <v>2389.71</v>
      </c>
    </row>
    <row r="277" spans="1:7" s="270" customFormat="1" ht="37.5">
      <c r="A277" s="261" t="s">
        <v>296</v>
      </c>
      <c r="B277" s="31" t="s">
        <v>508</v>
      </c>
      <c r="C277" s="31" t="s">
        <v>563</v>
      </c>
      <c r="D277" s="31" t="s">
        <v>297</v>
      </c>
      <c r="E277" s="34">
        <v>2389.71</v>
      </c>
      <c r="F277" s="38"/>
      <c r="G277" s="34">
        <f>E277+F277</f>
        <v>2389.71</v>
      </c>
    </row>
    <row r="278" spans="1:7" s="270" customFormat="1" ht="19.5">
      <c r="A278" s="272" t="s">
        <v>288</v>
      </c>
      <c r="B278" s="31" t="s">
        <v>508</v>
      </c>
      <c r="C278" s="31" t="s">
        <v>392</v>
      </c>
      <c r="D278" s="31" t="s">
        <v>393</v>
      </c>
      <c r="E278" s="34">
        <f aca="true" t="shared" si="17" ref="E278:G280">E279</f>
        <v>8.9</v>
      </c>
      <c r="F278" s="38">
        <f t="shared" si="17"/>
        <v>0</v>
      </c>
      <c r="G278" s="34">
        <f t="shared" si="17"/>
        <v>8.9</v>
      </c>
    </row>
    <row r="279" spans="1:7" s="270" customFormat="1" ht="18.75">
      <c r="A279" s="261" t="s">
        <v>394</v>
      </c>
      <c r="B279" s="31" t="s">
        <v>508</v>
      </c>
      <c r="C279" s="31" t="s">
        <v>395</v>
      </c>
      <c r="D279" s="31"/>
      <c r="E279" s="34">
        <f t="shared" si="17"/>
        <v>8.9</v>
      </c>
      <c r="F279" s="38">
        <f>F280</f>
        <v>0</v>
      </c>
      <c r="G279" s="34">
        <f t="shared" si="17"/>
        <v>8.9</v>
      </c>
    </row>
    <row r="280" spans="1:7" s="270" customFormat="1" ht="93.75">
      <c r="A280" s="274" t="s">
        <v>564</v>
      </c>
      <c r="B280" s="31" t="s">
        <v>508</v>
      </c>
      <c r="C280" s="31" t="s">
        <v>565</v>
      </c>
      <c r="D280" s="31" t="s">
        <v>393</v>
      </c>
      <c r="E280" s="34">
        <f t="shared" si="17"/>
        <v>8.9</v>
      </c>
      <c r="F280" s="38">
        <f t="shared" si="17"/>
        <v>0</v>
      </c>
      <c r="G280" s="34">
        <f t="shared" si="17"/>
        <v>8.9</v>
      </c>
    </row>
    <row r="281" spans="1:7" s="270" customFormat="1" ht="37.5">
      <c r="A281" s="261" t="s">
        <v>296</v>
      </c>
      <c r="B281" s="31" t="s">
        <v>508</v>
      </c>
      <c r="C281" s="31" t="s">
        <v>565</v>
      </c>
      <c r="D281" s="31" t="s">
        <v>297</v>
      </c>
      <c r="E281" s="34">
        <v>8.9</v>
      </c>
      <c r="F281" s="38"/>
      <c r="G281" s="34">
        <v>8.9</v>
      </c>
    </row>
    <row r="282" spans="1:8" s="270" customFormat="1" ht="56.25">
      <c r="A282" s="283" t="s">
        <v>566</v>
      </c>
      <c r="B282" s="284" t="s">
        <v>567</v>
      </c>
      <c r="C282" s="284"/>
      <c r="D282" s="285"/>
      <c r="E282" s="286">
        <f>E283+E403+E407</f>
        <v>383212.15</v>
      </c>
      <c r="F282" s="286">
        <f>F283+F403+F407</f>
        <v>2917.6630000000005</v>
      </c>
      <c r="G282" s="286">
        <f>E282+F282</f>
        <v>386129.813</v>
      </c>
      <c r="H282" s="207"/>
    </row>
    <row r="283" spans="1:7" s="270" customFormat="1" ht="37.5">
      <c r="A283" s="30" t="s">
        <v>568</v>
      </c>
      <c r="B283" s="33" t="s">
        <v>567</v>
      </c>
      <c r="C283" s="33" t="s">
        <v>569</v>
      </c>
      <c r="D283" s="32"/>
      <c r="E283" s="34">
        <f>E284+E311+E346+E380+E389+E396</f>
        <v>383155.35000000003</v>
      </c>
      <c r="F283" s="34">
        <f>F284+F311+F346+F380+F389+F396</f>
        <v>2917.6630000000005</v>
      </c>
      <c r="G283" s="34">
        <f>E283+F283</f>
        <v>386073.01300000004</v>
      </c>
    </row>
    <row r="284" spans="1:7" s="270" customFormat="1" ht="39">
      <c r="A284" s="39" t="s">
        <v>570</v>
      </c>
      <c r="B284" s="33" t="s">
        <v>567</v>
      </c>
      <c r="C284" s="33" t="s">
        <v>571</v>
      </c>
      <c r="D284" s="32"/>
      <c r="E284" s="34">
        <f>E285+E287+E289+E291+E293+E295+E307+E309+E305+E299+E303+E301</f>
        <v>138375.2</v>
      </c>
      <c r="F284" s="34">
        <f>F285+F287+F289+F291+F293+F295+F307+F309+F305+F299+F303+F301</f>
        <v>1193.683</v>
      </c>
      <c r="G284" s="34">
        <f>E284+F284</f>
        <v>139568.883</v>
      </c>
    </row>
    <row r="285" spans="1:7" s="270" customFormat="1" ht="37.5">
      <c r="A285" s="36" t="s">
        <v>572</v>
      </c>
      <c r="B285" s="33" t="s">
        <v>567</v>
      </c>
      <c r="C285" s="33" t="s">
        <v>573</v>
      </c>
      <c r="D285" s="32"/>
      <c r="E285" s="34">
        <f>E286</f>
        <v>40930.2</v>
      </c>
      <c r="F285" s="34">
        <f>F286</f>
        <v>0</v>
      </c>
      <c r="G285" s="34">
        <f>G286</f>
        <v>40930.2</v>
      </c>
    </row>
    <row r="286" spans="1:7" s="270" customFormat="1" ht="37.5">
      <c r="A286" s="261" t="s">
        <v>438</v>
      </c>
      <c r="B286" s="33" t="s">
        <v>567</v>
      </c>
      <c r="C286" s="33" t="s">
        <v>573</v>
      </c>
      <c r="D286" s="33" t="s">
        <v>415</v>
      </c>
      <c r="E286" s="34">
        <v>40930.2</v>
      </c>
      <c r="F286" s="34">
        <v>0</v>
      </c>
      <c r="G286" s="34">
        <f>E286+F286</f>
        <v>40930.2</v>
      </c>
    </row>
    <row r="287" spans="1:7" s="270" customFormat="1" ht="37.5" hidden="1">
      <c r="A287" s="36" t="s">
        <v>574</v>
      </c>
      <c r="B287" s="33" t="s">
        <v>567</v>
      </c>
      <c r="C287" s="33" t="s">
        <v>575</v>
      </c>
      <c r="D287" s="32"/>
      <c r="E287" s="34">
        <f>E288</f>
        <v>0</v>
      </c>
      <c r="F287" s="34">
        <f>F288</f>
        <v>0</v>
      </c>
      <c r="G287" s="34">
        <f>G288</f>
        <v>0</v>
      </c>
    </row>
    <row r="288" spans="1:7" s="270" customFormat="1" ht="37.5" hidden="1">
      <c r="A288" s="261" t="s">
        <v>438</v>
      </c>
      <c r="B288" s="33" t="s">
        <v>567</v>
      </c>
      <c r="C288" s="33" t="s">
        <v>575</v>
      </c>
      <c r="D288" s="33" t="s">
        <v>415</v>
      </c>
      <c r="E288" s="34">
        <v>0</v>
      </c>
      <c r="F288" s="34">
        <v>0</v>
      </c>
      <c r="G288" s="34">
        <f>E288+F288</f>
        <v>0</v>
      </c>
    </row>
    <row r="289" spans="1:7" s="270" customFormat="1" ht="37.5">
      <c r="A289" s="261" t="s">
        <v>576</v>
      </c>
      <c r="B289" s="33" t="s">
        <v>567</v>
      </c>
      <c r="C289" s="33" t="s">
        <v>577</v>
      </c>
      <c r="D289" s="33"/>
      <c r="E289" s="34">
        <f>E290</f>
        <v>725</v>
      </c>
      <c r="F289" s="34">
        <f>F290</f>
        <v>0</v>
      </c>
      <c r="G289" s="34">
        <f>G290</f>
        <v>725</v>
      </c>
    </row>
    <row r="290" spans="1:7" s="270" customFormat="1" ht="37.5">
      <c r="A290" s="261" t="s">
        <v>438</v>
      </c>
      <c r="B290" s="33" t="s">
        <v>567</v>
      </c>
      <c r="C290" s="33" t="s">
        <v>577</v>
      </c>
      <c r="D290" s="42">
        <v>600</v>
      </c>
      <c r="E290" s="34">
        <v>725</v>
      </c>
      <c r="F290" s="34">
        <v>0</v>
      </c>
      <c r="G290" s="34">
        <f>E290+F290</f>
        <v>725</v>
      </c>
    </row>
    <row r="291" spans="1:7" s="270" customFormat="1" ht="37.5">
      <c r="A291" s="261" t="s">
        <v>578</v>
      </c>
      <c r="B291" s="31" t="s">
        <v>567</v>
      </c>
      <c r="C291" s="33" t="s">
        <v>579</v>
      </c>
      <c r="D291" s="33"/>
      <c r="E291" s="34">
        <f>E292</f>
        <v>1000</v>
      </c>
      <c r="F291" s="34">
        <f>F292</f>
        <v>-134.57</v>
      </c>
      <c r="G291" s="34">
        <f>G292</f>
        <v>865.4300000000001</v>
      </c>
    </row>
    <row r="292" spans="1:7" s="270" customFormat="1" ht="37.5">
      <c r="A292" s="261" t="s">
        <v>438</v>
      </c>
      <c r="B292" s="33" t="s">
        <v>567</v>
      </c>
      <c r="C292" s="33" t="s">
        <v>579</v>
      </c>
      <c r="D292" s="42">
        <v>600</v>
      </c>
      <c r="E292" s="34">
        <v>1000</v>
      </c>
      <c r="F292" s="34">
        <v>-134.57</v>
      </c>
      <c r="G292" s="34">
        <f>E292+F292</f>
        <v>865.4300000000001</v>
      </c>
    </row>
    <row r="293" spans="1:7" s="270" customFormat="1" ht="37.5">
      <c r="A293" s="261" t="s">
        <v>580</v>
      </c>
      <c r="B293" s="33" t="s">
        <v>567</v>
      </c>
      <c r="C293" s="33" t="s">
        <v>581</v>
      </c>
      <c r="D293" s="33"/>
      <c r="E293" s="34">
        <f>E294</f>
        <v>15</v>
      </c>
      <c r="F293" s="34">
        <f>F294</f>
        <v>0</v>
      </c>
      <c r="G293" s="34">
        <f>G294</f>
        <v>15</v>
      </c>
    </row>
    <row r="294" spans="1:7" s="270" customFormat="1" ht="37.5">
      <c r="A294" s="261" t="s">
        <v>296</v>
      </c>
      <c r="B294" s="33" t="s">
        <v>567</v>
      </c>
      <c r="C294" s="33" t="s">
        <v>581</v>
      </c>
      <c r="D294" s="42">
        <v>200</v>
      </c>
      <c r="E294" s="34">
        <v>15</v>
      </c>
      <c r="F294" s="34">
        <v>0</v>
      </c>
      <c r="G294" s="34">
        <v>15</v>
      </c>
    </row>
    <row r="295" spans="1:7" s="270" customFormat="1" ht="37.5">
      <c r="A295" s="261" t="s">
        <v>582</v>
      </c>
      <c r="B295" s="33" t="s">
        <v>567</v>
      </c>
      <c r="C295" s="33" t="s">
        <v>583</v>
      </c>
      <c r="D295" s="33"/>
      <c r="E295" s="34">
        <f>E296+E297+E298</f>
        <v>386</v>
      </c>
      <c r="F295" s="34">
        <f>F296+F297+F298</f>
        <v>0</v>
      </c>
      <c r="G295" s="34">
        <f>E295+F295</f>
        <v>386</v>
      </c>
    </row>
    <row r="296" spans="1:7" s="270" customFormat="1" ht="37.5">
      <c r="A296" s="261" t="s">
        <v>296</v>
      </c>
      <c r="B296" s="33" t="s">
        <v>567</v>
      </c>
      <c r="C296" s="33" t="s">
        <v>583</v>
      </c>
      <c r="D296" s="33" t="s">
        <v>297</v>
      </c>
      <c r="E296" s="34">
        <v>326</v>
      </c>
      <c r="F296" s="34">
        <v>-306</v>
      </c>
      <c r="G296" s="34">
        <f>E296+F296</f>
        <v>20</v>
      </c>
    </row>
    <row r="297" spans="1:7" s="270" customFormat="1" ht="18.75">
      <c r="A297" s="261" t="s">
        <v>347</v>
      </c>
      <c r="B297" s="33" t="s">
        <v>567</v>
      </c>
      <c r="C297" s="33" t="s">
        <v>583</v>
      </c>
      <c r="D297" s="33" t="s">
        <v>348</v>
      </c>
      <c r="E297" s="34">
        <v>60</v>
      </c>
      <c r="F297" s="34">
        <v>0</v>
      </c>
      <c r="G297" s="34">
        <f>E297+F297</f>
        <v>60</v>
      </c>
    </row>
    <row r="298" spans="1:7" s="270" customFormat="1" ht="37.5">
      <c r="A298" s="261" t="s">
        <v>438</v>
      </c>
      <c r="B298" s="33" t="s">
        <v>567</v>
      </c>
      <c r="C298" s="33" t="s">
        <v>583</v>
      </c>
      <c r="D298" s="33" t="s">
        <v>415</v>
      </c>
      <c r="E298" s="34">
        <v>0</v>
      </c>
      <c r="F298" s="34">
        <v>306</v>
      </c>
      <c r="G298" s="34">
        <f>E298+F298</f>
        <v>306</v>
      </c>
    </row>
    <row r="299" spans="1:7" s="270" customFormat="1" ht="37.5">
      <c r="A299" s="261" t="s">
        <v>584</v>
      </c>
      <c r="B299" s="33" t="s">
        <v>567</v>
      </c>
      <c r="C299" s="33" t="s">
        <v>585</v>
      </c>
      <c r="D299" s="33"/>
      <c r="E299" s="34">
        <f>E300</f>
        <v>600</v>
      </c>
      <c r="F299" s="34">
        <f>F300</f>
        <v>720.893</v>
      </c>
      <c r="G299" s="34">
        <f>G300</f>
        <v>1320.893</v>
      </c>
    </row>
    <row r="300" spans="1:7" s="270" customFormat="1" ht="37.5">
      <c r="A300" s="261" t="s">
        <v>438</v>
      </c>
      <c r="B300" s="33" t="s">
        <v>567</v>
      </c>
      <c r="C300" s="33" t="s">
        <v>585</v>
      </c>
      <c r="D300" s="33" t="s">
        <v>415</v>
      </c>
      <c r="E300" s="34">
        <v>600</v>
      </c>
      <c r="F300" s="34">
        <v>720.893</v>
      </c>
      <c r="G300" s="34">
        <f aca="true" t="shared" si="18" ref="G300:G306">E300+F300</f>
        <v>1320.893</v>
      </c>
    </row>
    <row r="301" spans="1:7" s="270" customFormat="1" ht="37.5">
      <c r="A301" s="261" t="s">
        <v>848</v>
      </c>
      <c r="B301" s="33" t="s">
        <v>567</v>
      </c>
      <c r="C301" s="33" t="s">
        <v>849</v>
      </c>
      <c r="D301" s="33"/>
      <c r="E301" s="34">
        <f>E302</f>
        <v>0</v>
      </c>
      <c r="F301" s="34">
        <f>F302</f>
        <v>161</v>
      </c>
      <c r="G301" s="34">
        <f t="shared" si="18"/>
        <v>161</v>
      </c>
    </row>
    <row r="302" spans="1:7" s="270" customFormat="1" ht="37.5">
      <c r="A302" s="261" t="s">
        <v>438</v>
      </c>
      <c r="B302" s="33" t="s">
        <v>567</v>
      </c>
      <c r="C302" s="33" t="s">
        <v>849</v>
      </c>
      <c r="D302" s="33" t="s">
        <v>415</v>
      </c>
      <c r="E302" s="34"/>
      <c r="F302" s="34">
        <v>161</v>
      </c>
      <c r="G302" s="34">
        <f t="shared" si="18"/>
        <v>161</v>
      </c>
    </row>
    <row r="303" spans="1:7" s="270" customFormat="1" ht="75">
      <c r="A303" s="261" t="s">
        <v>586</v>
      </c>
      <c r="B303" s="33" t="s">
        <v>567</v>
      </c>
      <c r="C303" s="33" t="s">
        <v>587</v>
      </c>
      <c r="D303" s="33"/>
      <c r="E303" s="34">
        <f>E304</f>
        <v>103.2</v>
      </c>
      <c r="F303" s="34">
        <f>F304</f>
        <v>0</v>
      </c>
      <c r="G303" s="34">
        <f t="shared" si="18"/>
        <v>103.2</v>
      </c>
    </row>
    <row r="304" spans="1:7" s="270" customFormat="1" ht="37.5">
      <c r="A304" s="261" t="s">
        <v>438</v>
      </c>
      <c r="B304" s="33" t="s">
        <v>567</v>
      </c>
      <c r="C304" s="33" t="s">
        <v>587</v>
      </c>
      <c r="D304" s="33" t="s">
        <v>415</v>
      </c>
      <c r="E304" s="34">
        <v>103.2</v>
      </c>
      <c r="F304" s="34">
        <v>0</v>
      </c>
      <c r="G304" s="34">
        <f t="shared" si="18"/>
        <v>103.2</v>
      </c>
    </row>
    <row r="305" spans="1:7" s="270" customFormat="1" ht="37.5">
      <c r="A305" s="261" t="s">
        <v>588</v>
      </c>
      <c r="B305" s="33" t="s">
        <v>567</v>
      </c>
      <c r="C305" s="33" t="s">
        <v>589</v>
      </c>
      <c r="D305" s="33"/>
      <c r="E305" s="34">
        <f>E306</f>
        <v>258.5</v>
      </c>
      <c r="F305" s="34">
        <f>F306</f>
        <v>-21.64</v>
      </c>
      <c r="G305" s="34">
        <f t="shared" si="18"/>
        <v>236.86</v>
      </c>
    </row>
    <row r="306" spans="1:7" s="270" customFormat="1" ht="37.5">
      <c r="A306" s="261" t="s">
        <v>438</v>
      </c>
      <c r="B306" s="33" t="s">
        <v>567</v>
      </c>
      <c r="C306" s="33" t="s">
        <v>589</v>
      </c>
      <c r="D306" s="33" t="s">
        <v>415</v>
      </c>
      <c r="E306" s="34">
        <v>258.5</v>
      </c>
      <c r="F306" s="34">
        <v>-21.64</v>
      </c>
      <c r="G306" s="34">
        <f t="shared" si="18"/>
        <v>236.86</v>
      </c>
    </row>
    <row r="307" spans="1:7" s="270" customFormat="1" ht="56.25">
      <c r="A307" s="261" t="s">
        <v>590</v>
      </c>
      <c r="B307" s="31" t="s">
        <v>567</v>
      </c>
      <c r="C307" s="31" t="s">
        <v>591</v>
      </c>
      <c r="D307" s="33"/>
      <c r="E307" s="34">
        <f>E308</f>
        <v>92272.8</v>
      </c>
      <c r="F307" s="34">
        <f>F308</f>
        <v>0</v>
      </c>
      <c r="G307" s="34">
        <f>G308</f>
        <v>92272.8</v>
      </c>
    </row>
    <row r="308" spans="1:7" s="270" customFormat="1" ht="37.5">
      <c r="A308" s="261" t="s">
        <v>438</v>
      </c>
      <c r="B308" s="33" t="s">
        <v>567</v>
      </c>
      <c r="C308" s="33" t="s">
        <v>591</v>
      </c>
      <c r="D308" s="33" t="s">
        <v>415</v>
      </c>
      <c r="E308" s="34">
        <v>92272.8</v>
      </c>
      <c r="F308" s="34"/>
      <c r="G308" s="34">
        <f>E308+F308</f>
        <v>92272.8</v>
      </c>
    </row>
    <row r="309" spans="1:7" s="270" customFormat="1" ht="93.75">
      <c r="A309" s="261" t="s">
        <v>592</v>
      </c>
      <c r="B309" s="31" t="s">
        <v>567</v>
      </c>
      <c r="C309" s="31" t="s">
        <v>593</v>
      </c>
      <c r="D309" s="262"/>
      <c r="E309" s="52">
        <f>E310</f>
        <v>2084.5</v>
      </c>
      <c r="F309" s="52">
        <f>F310</f>
        <v>468</v>
      </c>
      <c r="G309" s="52">
        <f>G310</f>
        <v>2552.5</v>
      </c>
    </row>
    <row r="310" spans="1:7" s="270" customFormat="1" ht="37.5">
      <c r="A310" s="261" t="s">
        <v>438</v>
      </c>
      <c r="B310" s="31" t="s">
        <v>567</v>
      </c>
      <c r="C310" s="31" t="s">
        <v>593</v>
      </c>
      <c r="D310" s="42">
        <v>600</v>
      </c>
      <c r="E310" s="52">
        <v>2084.5</v>
      </c>
      <c r="F310" s="52">
        <v>468</v>
      </c>
      <c r="G310" s="52">
        <f>E310+F310</f>
        <v>2552.5</v>
      </c>
    </row>
    <row r="311" spans="1:7" s="270" customFormat="1" ht="39">
      <c r="A311" s="272" t="s">
        <v>594</v>
      </c>
      <c r="B311" s="33" t="s">
        <v>567</v>
      </c>
      <c r="C311" s="33" t="s">
        <v>595</v>
      </c>
      <c r="D311" s="33"/>
      <c r="E311" s="34">
        <f>E312+E314+E318+E320+E322+E324+E330+E333+E340+E342+E344+E327+E338+E336+E316</f>
        <v>204462.1</v>
      </c>
      <c r="F311" s="34">
        <f>F312+F314+F318+F320+F322+F324+F330+F333+F340+F342+F344+F327+F338+F336+F316</f>
        <v>194.45999999999992</v>
      </c>
      <c r="G311" s="34">
        <f>E311+F311</f>
        <v>204656.56</v>
      </c>
    </row>
    <row r="312" spans="1:7" s="270" customFormat="1" ht="37.5">
      <c r="A312" s="261" t="s">
        <v>596</v>
      </c>
      <c r="B312" s="33" t="s">
        <v>567</v>
      </c>
      <c r="C312" s="33" t="s">
        <v>597</v>
      </c>
      <c r="D312" s="33"/>
      <c r="E312" s="34">
        <f>E313</f>
        <v>41300.4</v>
      </c>
      <c r="F312" s="34">
        <f>F313</f>
        <v>0</v>
      </c>
      <c r="G312" s="34">
        <f>G313</f>
        <v>41300.4</v>
      </c>
    </row>
    <row r="313" spans="1:7" s="270" customFormat="1" ht="37.5">
      <c r="A313" s="261" t="s">
        <v>438</v>
      </c>
      <c r="B313" s="33" t="s">
        <v>567</v>
      </c>
      <c r="C313" s="33" t="s">
        <v>597</v>
      </c>
      <c r="D313" s="33" t="s">
        <v>415</v>
      </c>
      <c r="E313" s="34">
        <v>41300.4</v>
      </c>
      <c r="F313" s="34">
        <v>0</v>
      </c>
      <c r="G313" s="34">
        <f>E313+F313</f>
        <v>41300.4</v>
      </c>
    </row>
    <row r="314" spans="1:7" s="270" customFormat="1" ht="18.75">
      <c r="A314" s="261" t="s">
        <v>598</v>
      </c>
      <c r="B314" s="33" t="s">
        <v>567</v>
      </c>
      <c r="C314" s="33" t="s">
        <v>599</v>
      </c>
      <c r="D314" s="33"/>
      <c r="E314" s="34">
        <f>E315</f>
        <v>1799.8</v>
      </c>
      <c r="F314" s="34">
        <f>F315</f>
        <v>-80</v>
      </c>
      <c r="G314" s="34">
        <f>G315</f>
        <v>1719.8</v>
      </c>
    </row>
    <row r="315" spans="1:7" s="270" customFormat="1" ht="37.5">
      <c r="A315" s="261" t="s">
        <v>438</v>
      </c>
      <c r="B315" s="33" t="s">
        <v>567</v>
      </c>
      <c r="C315" s="33" t="s">
        <v>599</v>
      </c>
      <c r="D315" s="33" t="s">
        <v>415</v>
      </c>
      <c r="E315" s="34">
        <v>1799.8</v>
      </c>
      <c r="F315" s="34">
        <v>-80</v>
      </c>
      <c r="G315" s="34">
        <f>E315+F315</f>
        <v>1719.8</v>
      </c>
    </row>
    <row r="316" spans="1:7" s="270" customFormat="1" ht="18.75">
      <c r="A316" s="261" t="s">
        <v>439</v>
      </c>
      <c r="B316" s="33" t="s">
        <v>567</v>
      </c>
      <c r="C316" s="33" t="s">
        <v>847</v>
      </c>
      <c r="D316" s="33"/>
      <c r="E316" s="34">
        <f>E317</f>
        <v>0</v>
      </c>
      <c r="F316" s="34">
        <f>F317</f>
        <v>346.5</v>
      </c>
      <c r="G316" s="34">
        <f>E316+F316</f>
        <v>346.5</v>
      </c>
    </row>
    <row r="317" spans="1:7" s="270" customFormat="1" ht="37.5">
      <c r="A317" s="261" t="s">
        <v>438</v>
      </c>
      <c r="B317" s="33" t="s">
        <v>567</v>
      </c>
      <c r="C317" s="33" t="s">
        <v>847</v>
      </c>
      <c r="D317" s="33" t="s">
        <v>415</v>
      </c>
      <c r="E317" s="34"/>
      <c r="F317" s="34">
        <v>346.5</v>
      </c>
      <c r="G317" s="34">
        <f>E317+F317</f>
        <v>346.5</v>
      </c>
    </row>
    <row r="318" spans="1:7" s="270" customFormat="1" ht="37.5">
      <c r="A318" s="261" t="s">
        <v>600</v>
      </c>
      <c r="B318" s="33" t="s">
        <v>567</v>
      </c>
      <c r="C318" s="33" t="s">
        <v>601</v>
      </c>
      <c r="D318" s="33"/>
      <c r="E318" s="34">
        <f>E319</f>
        <v>5600</v>
      </c>
      <c r="F318" s="34">
        <f>F319</f>
        <v>615.17</v>
      </c>
      <c r="G318" s="34">
        <f>G319</f>
        <v>6215.17</v>
      </c>
    </row>
    <row r="319" spans="1:7" s="270" customFormat="1" ht="37.5">
      <c r="A319" s="261" t="s">
        <v>438</v>
      </c>
      <c r="B319" s="33" t="s">
        <v>567</v>
      </c>
      <c r="C319" s="33" t="s">
        <v>601</v>
      </c>
      <c r="D319" s="33" t="s">
        <v>415</v>
      </c>
      <c r="E319" s="34">
        <v>5600</v>
      </c>
      <c r="F319" s="34">
        <f>516.17+99</f>
        <v>615.17</v>
      </c>
      <c r="G319" s="34">
        <f>E319+F319</f>
        <v>6215.17</v>
      </c>
    </row>
    <row r="320" spans="1:7" s="270" customFormat="1" ht="37.5">
      <c r="A320" s="261" t="s">
        <v>602</v>
      </c>
      <c r="B320" s="33" t="s">
        <v>567</v>
      </c>
      <c r="C320" s="33" t="s">
        <v>603</v>
      </c>
      <c r="D320" s="33"/>
      <c r="E320" s="34">
        <f>E321</f>
        <v>3459</v>
      </c>
      <c r="F320" s="34">
        <f>F321</f>
        <v>215.65</v>
      </c>
      <c r="G320" s="34">
        <f>G321</f>
        <v>3674.65</v>
      </c>
    </row>
    <row r="321" spans="1:7" s="270" customFormat="1" ht="37.5">
      <c r="A321" s="261" t="s">
        <v>438</v>
      </c>
      <c r="B321" s="33" t="s">
        <v>567</v>
      </c>
      <c r="C321" s="33" t="s">
        <v>603</v>
      </c>
      <c r="D321" s="33" t="s">
        <v>415</v>
      </c>
      <c r="E321" s="34">
        <v>3459</v>
      </c>
      <c r="F321" s="34">
        <f>135.65+80</f>
        <v>215.65</v>
      </c>
      <c r="G321" s="34">
        <f>E321+F321</f>
        <v>3674.65</v>
      </c>
    </row>
    <row r="322" spans="1:7" s="270" customFormat="1" ht="37.5">
      <c r="A322" s="261" t="s">
        <v>604</v>
      </c>
      <c r="B322" s="33" t="s">
        <v>567</v>
      </c>
      <c r="C322" s="33" t="s">
        <v>605</v>
      </c>
      <c r="D322" s="33"/>
      <c r="E322" s="34">
        <f>E323</f>
        <v>1160</v>
      </c>
      <c r="F322" s="34">
        <f>F323</f>
        <v>0</v>
      </c>
      <c r="G322" s="34">
        <f>G323</f>
        <v>1160</v>
      </c>
    </row>
    <row r="323" spans="1:7" s="270" customFormat="1" ht="37.5">
      <c r="A323" s="261" t="s">
        <v>438</v>
      </c>
      <c r="B323" s="33" t="s">
        <v>567</v>
      </c>
      <c r="C323" s="33" t="s">
        <v>605</v>
      </c>
      <c r="D323" s="33" t="s">
        <v>415</v>
      </c>
      <c r="E323" s="34">
        <v>1160</v>
      </c>
      <c r="F323" s="34">
        <v>0</v>
      </c>
      <c r="G323" s="34">
        <f>E323+F323</f>
        <v>1160</v>
      </c>
    </row>
    <row r="324" spans="1:7" s="270" customFormat="1" ht="56.25">
      <c r="A324" s="261" t="s">
        <v>606</v>
      </c>
      <c r="B324" s="33" t="s">
        <v>567</v>
      </c>
      <c r="C324" s="33" t="s">
        <v>607</v>
      </c>
      <c r="D324" s="33"/>
      <c r="E324" s="34">
        <f>E325</f>
        <v>1616.5</v>
      </c>
      <c r="F324" s="34">
        <f>F325</f>
        <v>-825.5</v>
      </c>
      <c r="G324" s="34">
        <f>G325</f>
        <v>791</v>
      </c>
    </row>
    <row r="325" spans="1:7" s="270" customFormat="1" ht="37.5">
      <c r="A325" s="261" t="s">
        <v>481</v>
      </c>
      <c r="B325" s="33" t="s">
        <v>567</v>
      </c>
      <c r="C325" s="33" t="s">
        <v>607</v>
      </c>
      <c r="D325" s="33" t="s">
        <v>326</v>
      </c>
      <c r="E325" s="34">
        <v>1616.5</v>
      </c>
      <c r="F325" s="34">
        <v>-825.5</v>
      </c>
      <c r="G325" s="34">
        <f aca="true" t="shared" si="19" ref="G325:G332">E325+F325</f>
        <v>791</v>
      </c>
    </row>
    <row r="326" spans="1:7" s="270" customFormat="1" ht="37.5">
      <c r="A326" s="261" t="s">
        <v>438</v>
      </c>
      <c r="B326" s="33" t="s">
        <v>567</v>
      </c>
      <c r="C326" s="33" t="s">
        <v>607</v>
      </c>
      <c r="D326" s="33" t="s">
        <v>415</v>
      </c>
      <c r="E326" s="34">
        <v>0</v>
      </c>
      <c r="F326" s="34">
        <v>0</v>
      </c>
      <c r="G326" s="34">
        <f t="shared" si="19"/>
        <v>0</v>
      </c>
    </row>
    <row r="327" spans="1:7" s="270" customFormat="1" ht="18.75">
      <c r="A327" s="261" t="s">
        <v>608</v>
      </c>
      <c r="B327" s="33" t="s">
        <v>567</v>
      </c>
      <c r="C327" s="33" t="s">
        <v>609</v>
      </c>
      <c r="D327" s="33"/>
      <c r="E327" s="34">
        <f>E328+E329</f>
        <v>18.9</v>
      </c>
      <c r="F327" s="34">
        <f>F328+F329</f>
        <v>0</v>
      </c>
      <c r="G327" s="34">
        <f t="shared" si="19"/>
        <v>18.9</v>
      </c>
    </row>
    <row r="328" spans="1:7" s="270" customFormat="1" ht="37.5">
      <c r="A328" s="261" t="s">
        <v>296</v>
      </c>
      <c r="B328" s="33" t="s">
        <v>567</v>
      </c>
      <c r="C328" s="33" t="s">
        <v>609</v>
      </c>
      <c r="D328" s="33" t="s">
        <v>297</v>
      </c>
      <c r="E328" s="34">
        <v>18.9</v>
      </c>
      <c r="F328" s="34">
        <v>0</v>
      </c>
      <c r="G328" s="34">
        <f t="shared" si="19"/>
        <v>18.9</v>
      </c>
    </row>
    <row r="329" spans="1:7" s="270" customFormat="1" ht="37.5">
      <c r="A329" s="261" t="s">
        <v>438</v>
      </c>
      <c r="B329" s="33" t="s">
        <v>567</v>
      </c>
      <c r="C329" s="33" t="s">
        <v>609</v>
      </c>
      <c r="D329" s="33" t="s">
        <v>415</v>
      </c>
      <c r="E329" s="34">
        <v>0</v>
      </c>
      <c r="F329" s="34">
        <v>0</v>
      </c>
      <c r="G329" s="34">
        <f t="shared" si="19"/>
        <v>0</v>
      </c>
    </row>
    <row r="330" spans="1:7" s="270" customFormat="1" ht="37.5">
      <c r="A330" s="261" t="s">
        <v>610</v>
      </c>
      <c r="B330" s="33" t="s">
        <v>567</v>
      </c>
      <c r="C330" s="33" t="s">
        <v>611</v>
      </c>
      <c r="D330" s="33"/>
      <c r="E330" s="34">
        <f>E331+E332</f>
        <v>494.9</v>
      </c>
      <c r="F330" s="34">
        <f>F331+F332</f>
        <v>0</v>
      </c>
      <c r="G330" s="34">
        <f t="shared" si="19"/>
        <v>494.9</v>
      </c>
    </row>
    <row r="331" spans="1:7" s="270" customFormat="1" ht="37.5">
      <c r="A331" s="261" t="s">
        <v>296</v>
      </c>
      <c r="B331" s="33" t="s">
        <v>567</v>
      </c>
      <c r="C331" s="33" t="s">
        <v>611</v>
      </c>
      <c r="D331" s="33" t="s">
        <v>297</v>
      </c>
      <c r="E331" s="34">
        <v>494.9</v>
      </c>
      <c r="F331" s="34">
        <v>-459</v>
      </c>
      <c r="G331" s="34">
        <f t="shared" si="19"/>
        <v>35.89999999999998</v>
      </c>
    </row>
    <row r="332" spans="1:7" s="270" customFormat="1" ht="37.5">
      <c r="A332" s="261" t="s">
        <v>438</v>
      </c>
      <c r="B332" s="33" t="s">
        <v>567</v>
      </c>
      <c r="C332" s="33" t="s">
        <v>611</v>
      </c>
      <c r="D332" s="33" t="s">
        <v>415</v>
      </c>
      <c r="E332" s="34">
        <v>0</v>
      </c>
      <c r="F332" s="34">
        <v>459</v>
      </c>
      <c r="G332" s="34">
        <f t="shared" si="19"/>
        <v>459</v>
      </c>
    </row>
    <row r="333" spans="1:7" s="270" customFormat="1" ht="18.75">
      <c r="A333" s="261" t="s">
        <v>612</v>
      </c>
      <c r="B333" s="33" t="s">
        <v>567</v>
      </c>
      <c r="C333" s="33" t="s">
        <v>613</v>
      </c>
      <c r="D333" s="33"/>
      <c r="E333" s="34">
        <f>E334+E335</f>
        <v>135</v>
      </c>
      <c r="F333" s="34">
        <f>F334+F335</f>
        <v>0</v>
      </c>
      <c r="G333" s="34">
        <f aca="true" t="shared" si="20" ref="G333:G339">E333+F333</f>
        <v>135</v>
      </c>
    </row>
    <row r="334" spans="1:7" s="270" customFormat="1" ht="37.5">
      <c r="A334" s="261" t="s">
        <v>296</v>
      </c>
      <c r="B334" s="33" t="s">
        <v>614</v>
      </c>
      <c r="C334" s="33" t="s">
        <v>613</v>
      </c>
      <c r="D334" s="33" t="s">
        <v>297</v>
      </c>
      <c r="E334" s="34">
        <v>35</v>
      </c>
      <c r="F334" s="34"/>
      <c r="G334" s="34">
        <f t="shared" si="20"/>
        <v>35</v>
      </c>
    </row>
    <row r="335" spans="1:7" s="270" customFormat="1" ht="18.75">
      <c r="A335" s="261" t="s">
        <v>347</v>
      </c>
      <c r="B335" s="33" t="s">
        <v>614</v>
      </c>
      <c r="C335" s="33" t="s">
        <v>613</v>
      </c>
      <c r="D335" s="33" t="s">
        <v>348</v>
      </c>
      <c r="E335" s="34">
        <v>100</v>
      </c>
      <c r="F335" s="34"/>
      <c r="G335" s="34">
        <f t="shared" si="20"/>
        <v>100</v>
      </c>
    </row>
    <row r="336" spans="1:7" s="270" customFormat="1" ht="37.5">
      <c r="A336" s="261" t="s">
        <v>615</v>
      </c>
      <c r="B336" s="33" t="s">
        <v>567</v>
      </c>
      <c r="C336" s="33" t="s">
        <v>616</v>
      </c>
      <c r="D336" s="33"/>
      <c r="E336" s="34">
        <f>E337</f>
        <v>161</v>
      </c>
      <c r="F336" s="34">
        <f>F337</f>
        <v>-161</v>
      </c>
      <c r="G336" s="34">
        <f t="shared" si="20"/>
        <v>0</v>
      </c>
    </row>
    <row r="337" spans="1:7" s="270" customFormat="1" ht="37.5">
      <c r="A337" s="261" t="s">
        <v>438</v>
      </c>
      <c r="B337" s="33" t="s">
        <v>614</v>
      </c>
      <c r="C337" s="33" t="s">
        <v>616</v>
      </c>
      <c r="D337" s="33" t="s">
        <v>415</v>
      </c>
      <c r="E337" s="34">
        <v>161</v>
      </c>
      <c r="F337" s="34">
        <v>-161</v>
      </c>
      <c r="G337" s="34">
        <f t="shared" si="20"/>
        <v>0</v>
      </c>
    </row>
    <row r="338" spans="1:7" s="270" customFormat="1" ht="37.5">
      <c r="A338" s="261" t="s">
        <v>588</v>
      </c>
      <c r="B338" s="33" t="s">
        <v>567</v>
      </c>
      <c r="C338" s="33" t="s">
        <v>617</v>
      </c>
      <c r="D338" s="33"/>
      <c r="E338" s="34">
        <f>E339</f>
        <v>143.5</v>
      </c>
      <c r="F338" s="34">
        <f>F339</f>
        <v>21.64</v>
      </c>
      <c r="G338" s="34">
        <f t="shared" si="20"/>
        <v>165.14</v>
      </c>
    </row>
    <row r="339" spans="1:7" s="270" customFormat="1" ht="37.5">
      <c r="A339" s="261" t="s">
        <v>438</v>
      </c>
      <c r="B339" s="33" t="s">
        <v>567</v>
      </c>
      <c r="C339" s="33" t="s">
        <v>617</v>
      </c>
      <c r="D339" s="33" t="s">
        <v>415</v>
      </c>
      <c r="E339" s="34">
        <v>143.5</v>
      </c>
      <c r="F339" s="34">
        <v>21.64</v>
      </c>
      <c r="G339" s="34">
        <f t="shared" si="20"/>
        <v>165.14</v>
      </c>
    </row>
    <row r="340" spans="1:7" s="270" customFormat="1" ht="56.25">
      <c r="A340" s="261" t="s">
        <v>590</v>
      </c>
      <c r="B340" s="31" t="s">
        <v>567</v>
      </c>
      <c r="C340" s="31" t="s">
        <v>618</v>
      </c>
      <c r="D340" s="33"/>
      <c r="E340" s="34">
        <f>E341</f>
        <v>140784.5</v>
      </c>
      <c r="F340" s="34">
        <f>F341</f>
        <v>0</v>
      </c>
      <c r="G340" s="34">
        <f>G341</f>
        <v>140784.5</v>
      </c>
    </row>
    <row r="341" spans="1:7" s="270" customFormat="1" ht="37.5">
      <c r="A341" s="261" t="s">
        <v>438</v>
      </c>
      <c r="B341" s="33" t="s">
        <v>567</v>
      </c>
      <c r="C341" s="33" t="s">
        <v>618</v>
      </c>
      <c r="D341" s="33" t="s">
        <v>415</v>
      </c>
      <c r="E341" s="34">
        <v>140784.5</v>
      </c>
      <c r="F341" s="34"/>
      <c r="G341" s="34">
        <f>E341+F341</f>
        <v>140784.5</v>
      </c>
    </row>
    <row r="342" spans="1:7" s="270" customFormat="1" ht="93.75">
      <c r="A342" s="261" t="s">
        <v>592</v>
      </c>
      <c r="B342" s="31" t="s">
        <v>567</v>
      </c>
      <c r="C342" s="31" t="s">
        <v>619</v>
      </c>
      <c r="D342" s="262"/>
      <c r="E342" s="34">
        <f>E343</f>
        <v>301.4</v>
      </c>
      <c r="F342" s="34">
        <f>F343</f>
        <v>62</v>
      </c>
      <c r="G342" s="34">
        <f>G343</f>
        <v>363.4</v>
      </c>
    </row>
    <row r="343" spans="1:7" s="270" customFormat="1" ht="37.5">
      <c r="A343" s="261" t="s">
        <v>438</v>
      </c>
      <c r="B343" s="31" t="s">
        <v>567</v>
      </c>
      <c r="C343" s="31" t="s">
        <v>619</v>
      </c>
      <c r="D343" s="42">
        <v>600</v>
      </c>
      <c r="E343" s="34">
        <v>301.4</v>
      </c>
      <c r="F343" s="34">
        <v>62</v>
      </c>
      <c r="G343" s="34">
        <f>E343+F343</f>
        <v>363.4</v>
      </c>
    </row>
    <row r="344" spans="1:7" s="270" customFormat="1" ht="56.25">
      <c r="A344" s="261" t="s">
        <v>626</v>
      </c>
      <c r="B344" s="33" t="s">
        <v>567</v>
      </c>
      <c r="C344" s="33" t="s">
        <v>627</v>
      </c>
      <c r="D344" s="33"/>
      <c r="E344" s="34">
        <f>E345</f>
        <v>7487.2</v>
      </c>
      <c r="F344" s="34">
        <f>F345</f>
        <v>0</v>
      </c>
      <c r="G344" s="34">
        <f>G345</f>
        <v>7487.2</v>
      </c>
    </row>
    <row r="345" spans="1:7" s="270" customFormat="1" ht="37.5">
      <c r="A345" s="261" t="s">
        <v>438</v>
      </c>
      <c r="B345" s="33" t="s">
        <v>567</v>
      </c>
      <c r="C345" s="33" t="s">
        <v>627</v>
      </c>
      <c r="D345" s="33" t="s">
        <v>415</v>
      </c>
      <c r="E345" s="34">
        <v>7487.2</v>
      </c>
      <c r="F345" s="34"/>
      <c r="G345" s="34">
        <v>7487.2</v>
      </c>
    </row>
    <row r="346" spans="1:7" s="270" customFormat="1" ht="29.25" customHeight="1">
      <c r="A346" s="272" t="s">
        <v>628</v>
      </c>
      <c r="B346" s="33" t="s">
        <v>567</v>
      </c>
      <c r="C346" s="33" t="s">
        <v>620</v>
      </c>
      <c r="D346" s="33"/>
      <c r="E346" s="34">
        <f>E347+E349+E351+E353+E355+E359+E362+E364+E366+E368+E370+E374+E376+E378+E372</f>
        <v>23898.699999999997</v>
      </c>
      <c r="F346" s="34">
        <f>F347+F349+F351+F353+F355+F359+F362+F364+F366+F368+F370+F374+F376+F378+F372</f>
        <v>2021.7200000000003</v>
      </c>
      <c r="G346" s="34">
        <f>E346+F346</f>
        <v>25920.42</v>
      </c>
    </row>
    <row r="347" spans="1:7" s="270" customFormat="1" ht="37.5">
      <c r="A347" s="261" t="s">
        <v>629</v>
      </c>
      <c r="B347" s="33" t="s">
        <v>567</v>
      </c>
      <c r="C347" s="33" t="s">
        <v>630</v>
      </c>
      <c r="D347" s="33"/>
      <c r="E347" s="34">
        <f>E348</f>
        <v>6</v>
      </c>
      <c r="F347" s="34">
        <f>F348</f>
        <v>0</v>
      </c>
      <c r="G347" s="34">
        <f>G348</f>
        <v>6</v>
      </c>
    </row>
    <row r="348" spans="1:7" s="270" customFormat="1" ht="37.5">
      <c r="A348" s="261" t="s">
        <v>296</v>
      </c>
      <c r="B348" s="33" t="s">
        <v>567</v>
      </c>
      <c r="C348" s="33" t="s">
        <v>630</v>
      </c>
      <c r="D348" s="33" t="s">
        <v>297</v>
      </c>
      <c r="E348" s="34">
        <v>6</v>
      </c>
      <c r="F348" s="34"/>
      <c r="G348" s="34">
        <v>6</v>
      </c>
    </row>
    <row r="349" spans="1:7" s="270" customFormat="1" ht="18.75">
      <c r="A349" s="261" t="s">
        <v>631</v>
      </c>
      <c r="B349" s="33" t="s">
        <v>567</v>
      </c>
      <c r="C349" s="33" t="s">
        <v>632</v>
      </c>
      <c r="D349" s="33"/>
      <c r="E349" s="34">
        <f>E350</f>
        <v>800</v>
      </c>
      <c r="F349" s="34">
        <f>F350</f>
        <v>0</v>
      </c>
      <c r="G349" s="34">
        <f>G350</f>
        <v>800</v>
      </c>
    </row>
    <row r="350" spans="1:7" s="270" customFormat="1" ht="37.5">
      <c r="A350" s="261" t="s">
        <v>296</v>
      </c>
      <c r="B350" s="33" t="s">
        <v>567</v>
      </c>
      <c r="C350" s="33" t="s">
        <v>632</v>
      </c>
      <c r="D350" s="33" t="s">
        <v>297</v>
      </c>
      <c r="E350" s="34">
        <v>800</v>
      </c>
      <c r="F350" s="34"/>
      <c r="G350" s="34">
        <v>800</v>
      </c>
    </row>
    <row r="351" spans="1:7" s="270" customFormat="1" ht="18.75">
      <c r="A351" s="261" t="s">
        <v>633</v>
      </c>
      <c r="B351" s="33" t="s">
        <v>567</v>
      </c>
      <c r="C351" s="33" t="s">
        <v>634</v>
      </c>
      <c r="D351" s="33"/>
      <c r="E351" s="34">
        <f>E352</f>
        <v>9</v>
      </c>
      <c r="F351" s="34">
        <f>F352</f>
        <v>0</v>
      </c>
      <c r="G351" s="34">
        <f>G352</f>
        <v>9</v>
      </c>
    </row>
    <row r="352" spans="1:7" s="270" customFormat="1" ht="37.5">
      <c r="A352" s="261" t="s">
        <v>296</v>
      </c>
      <c r="B352" s="33" t="s">
        <v>567</v>
      </c>
      <c r="C352" s="33" t="s">
        <v>634</v>
      </c>
      <c r="D352" s="33" t="s">
        <v>297</v>
      </c>
      <c r="E352" s="34">
        <v>9</v>
      </c>
      <c r="F352" s="34"/>
      <c r="G352" s="34">
        <v>9</v>
      </c>
    </row>
    <row r="353" spans="1:7" s="270" customFormat="1" ht="18.75">
      <c r="A353" s="261" t="s">
        <v>635</v>
      </c>
      <c r="B353" s="33" t="s">
        <v>567</v>
      </c>
      <c r="C353" s="33" t="s">
        <v>636</v>
      </c>
      <c r="D353" s="33"/>
      <c r="E353" s="34">
        <f>E354</f>
        <v>187.5</v>
      </c>
      <c r="F353" s="34">
        <f>F354</f>
        <v>0</v>
      </c>
      <c r="G353" s="34">
        <f>G354</f>
        <v>187.5</v>
      </c>
    </row>
    <row r="354" spans="1:7" s="270" customFormat="1" ht="37.5">
      <c r="A354" s="261" t="s">
        <v>296</v>
      </c>
      <c r="B354" s="33" t="s">
        <v>567</v>
      </c>
      <c r="C354" s="33" t="s">
        <v>636</v>
      </c>
      <c r="D354" s="33" t="s">
        <v>297</v>
      </c>
      <c r="E354" s="34">
        <v>187.5</v>
      </c>
      <c r="F354" s="34"/>
      <c r="G354" s="34">
        <v>187.5</v>
      </c>
    </row>
    <row r="355" spans="1:7" s="270" customFormat="1" ht="37.5">
      <c r="A355" s="261" t="s">
        <v>637</v>
      </c>
      <c r="B355" s="33" t="s">
        <v>567</v>
      </c>
      <c r="C355" s="33" t="s">
        <v>638</v>
      </c>
      <c r="D355" s="33"/>
      <c r="E355" s="34">
        <f>E356</f>
        <v>650</v>
      </c>
      <c r="F355" s="34">
        <f>F356</f>
        <v>-650</v>
      </c>
      <c r="G355" s="34">
        <f>G356</f>
        <v>0</v>
      </c>
    </row>
    <row r="356" spans="1:7" s="270" customFormat="1" ht="37.5">
      <c r="A356" s="261" t="s">
        <v>296</v>
      </c>
      <c r="B356" s="33" t="s">
        <v>567</v>
      </c>
      <c r="C356" s="33" t="s">
        <v>638</v>
      </c>
      <c r="D356" s="33" t="s">
        <v>297</v>
      </c>
      <c r="E356" s="34">
        <v>650</v>
      </c>
      <c r="F356" s="34">
        <f>F358+F357</f>
        <v>-650</v>
      </c>
      <c r="G356" s="34">
        <f aca="true" t="shared" si="21" ref="G356:G361">E356+F356</f>
        <v>0</v>
      </c>
    </row>
    <row r="357" spans="1:7" s="279" customFormat="1" ht="15">
      <c r="A357" s="276" t="s">
        <v>639</v>
      </c>
      <c r="B357" s="47" t="s">
        <v>567</v>
      </c>
      <c r="C357" s="47" t="s">
        <v>640</v>
      </c>
      <c r="D357" s="47" t="s">
        <v>297</v>
      </c>
      <c r="E357" s="48">
        <v>200</v>
      </c>
      <c r="F357" s="48">
        <v>-200</v>
      </c>
      <c r="G357" s="48">
        <f t="shared" si="21"/>
        <v>0</v>
      </c>
    </row>
    <row r="358" spans="1:7" s="279" customFormat="1" ht="15">
      <c r="A358" s="276" t="s">
        <v>641</v>
      </c>
      <c r="B358" s="47" t="s">
        <v>614</v>
      </c>
      <c r="C358" s="47" t="s">
        <v>638</v>
      </c>
      <c r="D358" s="47" t="s">
        <v>297</v>
      </c>
      <c r="E358" s="48">
        <v>450</v>
      </c>
      <c r="F358" s="48">
        <f>-345.1-104.9</f>
        <v>-450</v>
      </c>
      <c r="G358" s="48">
        <f t="shared" si="21"/>
        <v>0</v>
      </c>
    </row>
    <row r="359" spans="1:7" s="270" customFormat="1" ht="18.75">
      <c r="A359" s="261" t="s">
        <v>642</v>
      </c>
      <c r="B359" s="33" t="s">
        <v>567</v>
      </c>
      <c r="C359" s="33" t="s">
        <v>643</v>
      </c>
      <c r="D359" s="33"/>
      <c r="E359" s="34">
        <f>E360+E361</f>
        <v>192</v>
      </c>
      <c r="F359" s="34">
        <f>F360+F361</f>
        <v>0</v>
      </c>
      <c r="G359" s="34">
        <f t="shared" si="21"/>
        <v>192</v>
      </c>
    </row>
    <row r="360" spans="1:7" s="270" customFormat="1" ht="37.5">
      <c r="A360" s="261" t="s">
        <v>296</v>
      </c>
      <c r="B360" s="33" t="s">
        <v>567</v>
      </c>
      <c r="C360" s="33" t="s">
        <v>643</v>
      </c>
      <c r="D360" s="33" t="s">
        <v>297</v>
      </c>
      <c r="E360" s="34">
        <v>102</v>
      </c>
      <c r="F360" s="34"/>
      <c r="G360" s="34">
        <f t="shared" si="21"/>
        <v>102</v>
      </c>
    </row>
    <row r="361" spans="1:7" s="270" customFormat="1" ht="18.75">
      <c r="A361" s="261" t="s">
        <v>347</v>
      </c>
      <c r="B361" s="33" t="s">
        <v>567</v>
      </c>
      <c r="C361" s="33" t="s">
        <v>643</v>
      </c>
      <c r="D361" s="33" t="s">
        <v>348</v>
      </c>
      <c r="E361" s="34">
        <v>90</v>
      </c>
      <c r="F361" s="34"/>
      <c r="G361" s="34">
        <f t="shared" si="21"/>
        <v>90</v>
      </c>
    </row>
    <row r="362" spans="1:7" s="270" customFormat="1" ht="37.5">
      <c r="A362" s="261" t="s">
        <v>644</v>
      </c>
      <c r="B362" s="33" t="s">
        <v>567</v>
      </c>
      <c r="C362" s="33" t="s">
        <v>645</v>
      </c>
      <c r="D362" s="33"/>
      <c r="E362" s="34">
        <f>E363</f>
        <v>761.1</v>
      </c>
      <c r="F362" s="34">
        <f>F363</f>
        <v>430.32</v>
      </c>
      <c r="G362" s="34">
        <f>G363</f>
        <v>1191.42</v>
      </c>
    </row>
    <row r="363" spans="1:7" s="270" customFormat="1" ht="18.75">
      <c r="A363" s="261" t="s">
        <v>347</v>
      </c>
      <c r="B363" s="33" t="s">
        <v>567</v>
      </c>
      <c r="C363" s="33" t="s">
        <v>645</v>
      </c>
      <c r="D363" s="33" t="s">
        <v>348</v>
      </c>
      <c r="E363" s="34">
        <v>761.1</v>
      </c>
      <c r="F363" s="34">
        <v>430.32</v>
      </c>
      <c r="G363" s="34">
        <f>E363+F363</f>
        <v>1191.42</v>
      </c>
    </row>
    <row r="364" spans="1:7" s="270" customFormat="1" ht="37.5">
      <c r="A364" s="261" t="s">
        <v>572</v>
      </c>
      <c r="B364" s="33" t="s">
        <v>567</v>
      </c>
      <c r="C364" s="33" t="s">
        <v>621</v>
      </c>
      <c r="D364" s="33"/>
      <c r="E364" s="34">
        <f>E365</f>
        <v>20978.1</v>
      </c>
      <c r="F364" s="34">
        <f>F365</f>
        <v>0</v>
      </c>
      <c r="G364" s="34">
        <f>G365</f>
        <v>20978.1</v>
      </c>
    </row>
    <row r="365" spans="1:7" s="270" customFormat="1" ht="37.5">
      <c r="A365" s="261" t="s">
        <v>438</v>
      </c>
      <c r="B365" s="33" t="s">
        <v>567</v>
      </c>
      <c r="C365" s="33" t="s">
        <v>621</v>
      </c>
      <c r="D365" s="33" t="s">
        <v>415</v>
      </c>
      <c r="E365" s="34">
        <v>20978.1</v>
      </c>
      <c r="F365" s="34"/>
      <c r="G365" s="34">
        <v>20978.1</v>
      </c>
    </row>
    <row r="366" spans="1:7" s="270" customFormat="1" ht="37.5" hidden="1">
      <c r="A366" s="261" t="s">
        <v>622</v>
      </c>
      <c r="B366" s="33" t="s">
        <v>567</v>
      </c>
      <c r="C366" s="33" t="s">
        <v>623</v>
      </c>
      <c r="D366" s="33"/>
      <c r="E366" s="34">
        <f>E367</f>
        <v>0</v>
      </c>
      <c r="F366" s="34">
        <f>F367</f>
        <v>0</v>
      </c>
      <c r="G366" s="34">
        <f>G367</f>
        <v>0</v>
      </c>
    </row>
    <row r="367" spans="1:7" s="270" customFormat="1" ht="37.5" hidden="1">
      <c r="A367" s="261" t="s">
        <v>438</v>
      </c>
      <c r="B367" s="33" t="s">
        <v>567</v>
      </c>
      <c r="C367" s="33" t="s">
        <v>623</v>
      </c>
      <c r="D367" s="33" t="s">
        <v>415</v>
      </c>
      <c r="E367" s="34">
        <v>0</v>
      </c>
      <c r="F367" s="34">
        <v>0</v>
      </c>
      <c r="G367" s="34">
        <f>E367+F367</f>
        <v>0</v>
      </c>
    </row>
    <row r="368" spans="1:7" s="270" customFormat="1" ht="37.5">
      <c r="A368" s="261" t="s">
        <v>646</v>
      </c>
      <c r="B368" s="33" t="s">
        <v>567</v>
      </c>
      <c r="C368" s="33" t="s">
        <v>624</v>
      </c>
      <c r="D368" s="33"/>
      <c r="E368" s="34">
        <f>E369</f>
        <v>115</v>
      </c>
      <c r="F368" s="34">
        <f>F369</f>
        <v>0</v>
      </c>
      <c r="G368" s="34">
        <f>G369</f>
        <v>115</v>
      </c>
    </row>
    <row r="369" spans="1:7" s="270" customFormat="1" ht="37.5">
      <c r="A369" s="261" t="s">
        <v>438</v>
      </c>
      <c r="B369" s="33" t="s">
        <v>567</v>
      </c>
      <c r="C369" s="33" t="s">
        <v>624</v>
      </c>
      <c r="D369" s="33" t="s">
        <v>415</v>
      </c>
      <c r="E369" s="34">
        <v>115</v>
      </c>
      <c r="F369" s="34">
        <v>0</v>
      </c>
      <c r="G369" s="34">
        <f>E369+F369</f>
        <v>115</v>
      </c>
    </row>
    <row r="370" spans="1:7" s="270" customFormat="1" ht="18.75">
      <c r="A370" s="261" t="s">
        <v>436</v>
      </c>
      <c r="B370" s="33" t="s">
        <v>567</v>
      </c>
      <c r="C370" s="33" t="s">
        <v>625</v>
      </c>
      <c r="D370" s="33"/>
      <c r="E370" s="34">
        <f>E371</f>
        <v>200</v>
      </c>
      <c r="F370" s="34">
        <f>F371</f>
        <v>-20.84</v>
      </c>
      <c r="G370" s="34">
        <f>G371</f>
        <v>179.16</v>
      </c>
    </row>
    <row r="371" spans="1:7" s="270" customFormat="1" ht="37.5">
      <c r="A371" s="261" t="s">
        <v>438</v>
      </c>
      <c r="B371" s="33" t="s">
        <v>567</v>
      </c>
      <c r="C371" s="33" t="s">
        <v>625</v>
      </c>
      <c r="D371" s="33" t="s">
        <v>415</v>
      </c>
      <c r="E371" s="34">
        <v>200</v>
      </c>
      <c r="F371" s="34">
        <v>-20.84</v>
      </c>
      <c r="G371" s="34">
        <f aca="true" t="shared" si="22" ref="G371:G377">E371+F371</f>
        <v>179.16</v>
      </c>
    </row>
    <row r="372" spans="1:7" s="270" customFormat="1" ht="75">
      <c r="A372" s="261" t="s">
        <v>842</v>
      </c>
      <c r="B372" s="33" t="s">
        <v>567</v>
      </c>
      <c r="C372" s="33" t="s">
        <v>841</v>
      </c>
      <c r="D372" s="33"/>
      <c r="E372" s="34">
        <f>E373</f>
        <v>0</v>
      </c>
      <c r="F372" s="34">
        <f>F373</f>
        <v>304.9</v>
      </c>
      <c r="G372" s="34">
        <f t="shared" si="22"/>
        <v>304.9</v>
      </c>
    </row>
    <row r="373" spans="1:7" s="270" customFormat="1" ht="37.5">
      <c r="A373" s="261" t="s">
        <v>438</v>
      </c>
      <c r="B373" s="33" t="s">
        <v>567</v>
      </c>
      <c r="C373" s="33" t="s">
        <v>841</v>
      </c>
      <c r="D373" s="33" t="s">
        <v>415</v>
      </c>
      <c r="E373" s="34"/>
      <c r="F373" s="34">
        <v>304.9</v>
      </c>
      <c r="G373" s="34">
        <f t="shared" si="22"/>
        <v>304.9</v>
      </c>
    </row>
    <row r="374" spans="1:7" s="270" customFormat="1" ht="56.25">
      <c r="A374" s="261" t="s">
        <v>1018</v>
      </c>
      <c r="B374" s="33" t="s">
        <v>567</v>
      </c>
      <c r="C374" s="33" t="s">
        <v>865</v>
      </c>
      <c r="D374" s="33"/>
      <c r="E374" s="34">
        <f>E375</f>
        <v>0</v>
      </c>
      <c r="F374" s="34">
        <f>F375</f>
        <v>386.4</v>
      </c>
      <c r="G374" s="34">
        <f t="shared" si="22"/>
        <v>386.4</v>
      </c>
    </row>
    <row r="375" spans="1:7" s="270" customFormat="1" ht="18.75">
      <c r="A375" s="261" t="s">
        <v>347</v>
      </c>
      <c r="B375" s="33" t="s">
        <v>567</v>
      </c>
      <c r="C375" s="33" t="s">
        <v>865</v>
      </c>
      <c r="D375" s="33" t="s">
        <v>348</v>
      </c>
      <c r="E375" s="34"/>
      <c r="F375" s="34">
        <f>240+146.4</f>
        <v>386.4</v>
      </c>
      <c r="G375" s="34">
        <f t="shared" si="22"/>
        <v>386.4</v>
      </c>
    </row>
    <row r="376" spans="1:7" s="270" customFormat="1" ht="75">
      <c r="A376" s="280" t="s">
        <v>827</v>
      </c>
      <c r="B376" s="33" t="s">
        <v>567</v>
      </c>
      <c r="C376" s="33" t="s">
        <v>846</v>
      </c>
      <c r="D376" s="33"/>
      <c r="E376" s="34">
        <f>E377</f>
        <v>0</v>
      </c>
      <c r="F376" s="34">
        <f>F377</f>
        <v>800</v>
      </c>
      <c r="G376" s="34">
        <f t="shared" si="22"/>
        <v>800</v>
      </c>
    </row>
    <row r="377" spans="1:7" s="270" customFormat="1" ht="37.5">
      <c r="A377" s="261" t="s">
        <v>438</v>
      </c>
      <c r="B377" s="33" t="s">
        <v>567</v>
      </c>
      <c r="C377" s="33" t="s">
        <v>846</v>
      </c>
      <c r="D377" s="33" t="s">
        <v>415</v>
      </c>
      <c r="E377" s="34"/>
      <c r="F377" s="34">
        <v>800</v>
      </c>
      <c r="G377" s="34">
        <f t="shared" si="22"/>
        <v>800</v>
      </c>
    </row>
    <row r="378" spans="1:7" s="270" customFormat="1" ht="56.25">
      <c r="A378" s="261" t="s">
        <v>845</v>
      </c>
      <c r="B378" s="33" t="s">
        <v>567</v>
      </c>
      <c r="C378" s="33" t="s">
        <v>862</v>
      </c>
      <c r="D378" s="33"/>
      <c r="E378" s="34">
        <f>E379</f>
        <v>0</v>
      </c>
      <c r="F378" s="34">
        <f>F379</f>
        <v>770.94</v>
      </c>
      <c r="G378" s="34">
        <f>G379</f>
        <v>770.94</v>
      </c>
    </row>
    <row r="379" spans="1:7" s="270" customFormat="1" ht="18.75">
      <c r="A379" s="261" t="s">
        <v>347</v>
      </c>
      <c r="B379" s="33" t="s">
        <v>567</v>
      </c>
      <c r="C379" s="33" t="s">
        <v>862</v>
      </c>
      <c r="D379" s="33" t="s">
        <v>348</v>
      </c>
      <c r="E379" s="34"/>
      <c r="F379" s="34">
        <f>603.056+167.884</f>
        <v>770.94</v>
      </c>
      <c r="G379" s="34">
        <f>E379+F379</f>
        <v>770.94</v>
      </c>
    </row>
    <row r="380" spans="1:7" s="270" customFormat="1" ht="39">
      <c r="A380" s="272" t="s">
        <v>647</v>
      </c>
      <c r="B380" s="33" t="s">
        <v>567</v>
      </c>
      <c r="C380" s="33" t="s">
        <v>648</v>
      </c>
      <c r="D380" s="33"/>
      <c r="E380" s="34">
        <f>E381+E384+E387</f>
        <v>1907.8</v>
      </c>
      <c r="F380" s="34">
        <f>F381+F384+F387</f>
        <v>-492.19999999999993</v>
      </c>
      <c r="G380" s="34">
        <f>E380+F380</f>
        <v>1415.6</v>
      </c>
    </row>
    <row r="381" spans="1:7" s="270" customFormat="1" ht="18.75">
      <c r="A381" s="261" t="s">
        <v>649</v>
      </c>
      <c r="B381" s="33" t="s">
        <v>567</v>
      </c>
      <c r="C381" s="33" t="s">
        <v>650</v>
      </c>
      <c r="D381" s="33"/>
      <c r="E381" s="34">
        <f>E382+E383</f>
        <v>554.6999999999999</v>
      </c>
      <c r="F381" s="34">
        <f>F382+F383</f>
        <v>-204.67</v>
      </c>
      <c r="G381" s="34">
        <f>G382+G383</f>
        <v>350.03</v>
      </c>
    </row>
    <row r="382" spans="1:7" s="270" customFormat="1" ht="37.5">
      <c r="A382" s="261" t="s">
        <v>296</v>
      </c>
      <c r="B382" s="33" t="s">
        <v>567</v>
      </c>
      <c r="C382" s="33" t="s">
        <v>650</v>
      </c>
      <c r="D382" s="33" t="s">
        <v>297</v>
      </c>
      <c r="E382" s="34">
        <v>204.67</v>
      </c>
      <c r="F382" s="34">
        <v>-204.67</v>
      </c>
      <c r="G382" s="34">
        <f aca="true" t="shared" si="23" ref="G382:G388">E382+F382</f>
        <v>0</v>
      </c>
    </row>
    <row r="383" spans="1:7" s="270" customFormat="1" ht="37.5">
      <c r="A383" s="261" t="s">
        <v>438</v>
      </c>
      <c r="B383" s="33" t="s">
        <v>567</v>
      </c>
      <c r="C383" s="33" t="s">
        <v>650</v>
      </c>
      <c r="D383" s="33" t="s">
        <v>415</v>
      </c>
      <c r="E383" s="34">
        <v>350.03</v>
      </c>
      <c r="F383" s="34"/>
      <c r="G383" s="34">
        <f t="shared" si="23"/>
        <v>350.03</v>
      </c>
    </row>
    <row r="384" spans="1:7" s="270" customFormat="1" ht="37.5">
      <c r="A384" s="261" t="s">
        <v>651</v>
      </c>
      <c r="B384" s="33" t="s">
        <v>567</v>
      </c>
      <c r="C384" s="33" t="s">
        <v>652</v>
      </c>
      <c r="D384" s="33"/>
      <c r="E384" s="34">
        <f>E385+E386</f>
        <v>645.3</v>
      </c>
      <c r="F384" s="34">
        <f>F385+F386</f>
        <v>-287.53</v>
      </c>
      <c r="G384" s="34">
        <f t="shared" si="23"/>
        <v>357.77</v>
      </c>
    </row>
    <row r="385" spans="1:7" s="270" customFormat="1" ht="37.5">
      <c r="A385" s="261" t="s">
        <v>296</v>
      </c>
      <c r="B385" s="33" t="s">
        <v>567</v>
      </c>
      <c r="C385" s="33" t="s">
        <v>652</v>
      </c>
      <c r="D385" s="33" t="s">
        <v>297</v>
      </c>
      <c r="E385" s="34">
        <v>405.9</v>
      </c>
      <c r="F385" s="34">
        <v>-287.53</v>
      </c>
      <c r="G385" s="34">
        <f t="shared" si="23"/>
        <v>118.37</v>
      </c>
    </row>
    <row r="386" spans="1:7" s="270" customFormat="1" ht="37.5">
      <c r="A386" s="261" t="s">
        <v>438</v>
      </c>
      <c r="B386" s="33" t="s">
        <v>567</v>
      </c>
      <c r="C386" s="33" t="s">
        <v>652</v>
      </c>
      <c r="D386" s="33" t="s">
        <v>415</v>
      </c>
      <c r="E386" s="34">
        <v>239.4</v>
      </c>
      <c r="F386" s="34"/>
      <c r="G386" s="34">
        <f t="shared" si="23"/>
        <v>239.4</v>
      </c>
    </row>
    <row r="387" spans="1:7" s="270" customFormat="1" ht="37.5">
      <c r="A387" s="261" t="s">
        <v>653</v>
      </c>
      <c r="B387" s="33" t="s">
        <v>567</v>
      </c>
      <c r="C387" s="33" t="s">
        <v>654</v>
      </c>
      <c r="D387" s="33"/>
      <c r="E387" s="34">
        <f>E388</f>
        <v>707.8</v>
      </c>
      <c r="F387" s="34">
        <f>F388</f>
        <v>0</v>
      </c>
      <c r="G387" s="34">
        <f t="shared" si="23"/>
        <v>707.8</v>
      </c>
    </row>
    <row r="388" spans="1:7" s="270" customFormat="1" ht="37.5">
      <c r="A388" s="261" t="s">
        <v>438</v>
      </c>
      <c r="B388" s="33" t="s">
        <v>567</v>
      </c>
      <c r="C388" s="33" t="s">
        <v>654</v>
      </c>
      <c r="D388" s="33" t="s">
        <v>415</v>
      </c>
      <c r="E388" s="34">
        <v>707.8</v>
      </c>
      <c r="F388" s="34">
        <v>0</v>
      </c>
      <c r="G388" s="34">
        <f t="shared" si="23"/>
        <v>707.8</v>
      </c>
    </row>
    <row r="389" spans="1:7" s="270" customFormat="1" ht="39">
      <c r="A389" s="272" t="s">
        <v>655</v>
      </c>
      <c r="B389" s="33" t="s">
        <v>567</v>
      </c>
      <c r="C389" s="33" t="s">
        <v>656</v>
      </c>
      <c r="D389" s="33"/>
      <c r="E389" s="34">
        <f>E390+E393</f>
        <v>48.61</v>
      </c>
      <c r="F389" s="34">
        <f>F390</f>
        <v>0</v>
      </c>
      <c r="G389" s="34">
        <f>G390+G393</f>
        <v>48.61</v>
      </c>
    </row>
    <row r="390" spans="1:7" s="270" customFormat="1" ht="37.5">
      <c r="A390" s="261" t="s">
        <v>657</v>
      </c>
      <c r="B390" s="33" t="s">
        <v>567</v>
      </c>
      <c r="C390" s="33" t="s">
        <v>658</v>
      </c>
      <c r="D390" s="33"/>
      <c r="E390" s="34">
        <f>E391+E392</f>
        <v>27.5</v>
      </c>
      <c r="F390" s="34">
        <f>F391+F392</f>
        <v>0</v>
      </c>
      <c r="G390" s="34">
        <f aca="true" t="shared" si="24" ref="G390:G398">E390+F390</f>
        <v>27.5</v>
      </c>
    </row>
    <row r="391" spans="1:7" s="270" customFormat="1" ht="37.5">
      <c r="A391" s="261" t="s">
        <v>296</v>
      </c>
      <c r="B391" s="33" t="s">
        <v>567</v>
      </c>
      <c r="C391" s="33" t="s">
        <v>658</v>
      </c>
      <c r="D391" s="33" t="s">
        <v>297</v>
      </c>
      <c r="E391" s="34">
        <v>11.9</v>
      </c>
      <c r="F391" s="34">
        <v>0</v>
      </c>
      <c r="G391" s="34">
        <f t="shared" si="24"/>
        <v>11.9</v>
      </c>
    </row>
    <row r="392" spans="1:7" s="270" customFormat="1" ht="37.5">
      <c r="A392" s="261" t="s">
        <v>438</v>
      </c>
      <c r="B392" s="33" t="s">
        <v>567</v>
      </c>
      <c r="C392" s="33" t="s">
        <v>658</v>
      </c>
      <c r="D392" s="33" t="s">
        <v>415</v>
      </c>
      <c r="E392" s="34">
        <v>15.6</v>
      </c>
      <c r="F392" s="34">
        <v>0</v>
      </c>
      <c r="G392" s="34">
        <f t="shared" si="24"/>
        <v>15.6</v>
      </c>
    </row>
    <row r="393" spans="1:7" s="270" customFormat="1" ht="37.5">
      <c r="A393" s="261" t="s">
        <v>659</v>
      </c>
      <c r="B393" s="33" t="s">
        <v>567</v>
      </c>
      <c r="C393" s="33" t="s">
        <v>660</v>
      </c>
      <c r="D393" s="33"/>
      <c r="E393" s="34">
        <f>E394+E395</f>
        <v>21.11</v>
      </c>
      <c r="F393" s="34">
        <f>F394+F395</f>
        <v>0</v>
      </c>
      <c r="G393" s="34">
        <f t="shared" si="24"/>
        <v>21.11</v>
      </c>
    </row>
    <row r="394" spans="1:7" s="270" customFormat="1" ht="37.5">
      <c r="A394" s="261" t="s">
        <v>296</v>
      </c>
      <c r="B394" s="33" t="s">
        <v>567</v>
      </c>
      <c r="C394" s="33" t="s">
        <v>660</v>
      </c>
      <c r="D394" s="33" t="s">
        <v>297</v>
      </c>
      <c r="E394" s="34">
        <v>6.18</v>
      </c>
      <c r="F394" s="34"/>
      <c r="G394" s="34">
        <f t="shared" si="24"/>
        <v>6.18</v>
      </c>
    </row>
    <row r="395" spans="1:7" s="270" customFormat="1" ht="37.5">
      <c r="A395" s="261" t="s">
        <v>438</v>
      </c>
      <c r="B395" s="33" t="s">
        <v>567</v>
      </c>
      <c r="C395" s="33" t="s">
        <v>660</v>
      </c>
      <c r="D395" s="33" t="s">
        <v>415</v>
      </c>
      <c r="E395" s="34">
        <v>14.93</v>
      </c>
      <c r="F395" s="34"/>
      <c r="G395" s="34">
        <f t="shared" si="24"/>
        <v>14.93</v>
      </c>
    </row>
    <row r="396" spans="1:8" s="270" customFormat="1" ht="37.5">
      <c r="A396" s="273" t="s">
        <v>494</v>
      </c>
      <c r="B396" s="33" t="s">
        <v>567</v>
      </c>
      <c r="C396" s="33" t="s">
        <v>661</v>
      </c>
      <c r="D396" s="33"/>
      <c r="E396" s="34">
        <f>E397+E399</f>
        <v>14462.939999999999</v>
      </c>
      <c r="F396" s="34">
        <f>F397+F399</f>
        <v>0</v>
      </c>
      <c r="G396" s="34">
        <f>G397+G399</f>
        <v>14462.939999999999</v>
      </c>
      <c r="H396" s="209"/>
    </row>
    <row r="397" spans="1:7" s="270" customFormat="1" ht="18.75">
      <c r="A397" s="261" t="s">
        <v>496</v>
      </c>
      <c r="B397" s="33" t="s">
        <v>567</v>
      </c>
      <c r="C397" s="33" t="s">
        <v>662</v>
      </c>
      <c r="D397" s="33"/>
      <c r="E397" s="34">
        <f>E398</f>
        <v>2517.7</v>
      </c>
      <c r="F397" s="34">
        <f>F398</f>
        <v>0</v>
      </c>
      <c r="G397" s="34">
        <f t="shared" si="24"/>
        <v>2517.7</v>
      </c>
    </row>
    <row r="398" spans="1:7" s="270" customFormat="1" ht="75">
      <c r="A398" s="261" t="s">
        <v>292</v>
      </c>
      <c r="B398" s="33" t="s">
        <v>567</v>
      </c>
      <c r="C398" s="33" t="s">
        <v>662</v>
      </c>
      <c r="D398" s="33" t="s">
        <v>293</v>
      </c>
      <c r="E398" s="34">
        <v>2517.7</v>
      </c>
      <c r="F398" s="34"/>
      <c r="G398" s="34">
        <f t="shared" si="24"/>
        <v>2517.7</v>
      </c>
    </row>
    <row r="399" spans="1:7" s="270" customFormat="1" ht="18.75">
      <c r="A399" s="261" t="s">
        <v>663</v>
      </c>
      <c r="B399" s="33" t="s">
        <v>567</v>
      </c>
      <c r="C399" s="33" t="s">
        <v>664</v>
      </c>
      <c r="D399" s="33"/>
      <c r="E399" s="34">
        <f>E400+E401+E402</f>
        <v>11945.24</v>
      </c>
      <c r="F399" s="34">
        <f>F400+F401+F402</f>
        <v>0</v>
      </c>
      <c r="G399" s="34">
        <f>G400+G401+G402</f>
        <v>11945.24</v>
      </c>
    </row>
    <row r="400" spans="1:7" s="270" customFormat="1" ht="75">
      <c r="A400" s="261" t="s">
        <v>292</v>
      </c>
      <c r="B400" s="33" t="s">
        <v>567</v>
      </c>
      <c r="C400" s="33" t="s">
        <v>664</v>
      </c>
      <c r="D400" s="31" t="s">
        <v>293</v>
      </c>
      <c r="E400" s="34">
        <v>8513.21</v>
      </c>
      <c r="F400" s="38">
        <v>0</v>
      </c>
      <c r="G400" s="34">
        <v>8513.21</v>
      </c>
    </row>
    <row r="401" spans="1:7" s="270" customFormat="1" ht="37.5">
      <c r="A401" s="261" t="s">
        <v>296</v>
      </c>
      <c r="B401" s="33" t="s">
        <v>567</v>
      </c>
      <c r="C401" s="33" t="s">
        <v>664</v>
      </c>
      <c r="D401" s="33" t="s">
        <v>297</v>
      </c>
      <c r="E401" s="34">
        <v>3430.03</v>
      </c>
      <c r="F401" s="34"/>
      <c r="G401" s="34">
        <f>E401+F401</f>
        <v>3430.03</v>
      </c>
    </row>
    <row r="402" spans="1:7" s="270" customFormat="1" ht="18.75">
      <c r="A402" s="261" t="s">
        <v>306</v>
      </c>
      <c r="B402" s="33" t="s">
        <v>567</v>
      </c>
      <c r="C402" s="33" t="s">
        <v>664</v>
      </c>
      <c r="D402" s="33" t="s">
        <v>307</v>
      </c>
      <c r="E402" s="34">
        <v>2</v>
      </c>
      <c r="F402" s="34">
        <v>0</v>
      </c>
      <c r="G402" s="34">
        <v>2</v>
      </c>
    </row>
    <row r="403" spans="1:7" s="270" customFormat="1" ht="37.5">
      <c r="A403" s="273" t="s">
        <v>370</v>
      </c>
      <c r="B403" s="31" t="s">
        <v>567</v>
      </c>
      <c r="C403" s="31" t="s">
        <v>371</v>
      </c>
      <c r="D403" s="33"/>
      <c r="E403" s="34">
        <f aca="true" t="shared" si="25" ref="E403:G405">E404</f>
        <v>30</v>
      </c>
      <c r="F403" s="34">
        <f t="shared" si="25"/>
        <v>0</v>
      </c>
      <c r="G403" s="34">
        <f t="shared" si="25"/>
        <v>30</v>
      </c>
    </row>
    <row r="404" spans="1:7" s="270" customFormat="1" ht="19.5">
      <c r="A404" s="272" t="s">
        <v>503</v>
      </c>
      <c r="B404" s="31" t="s">
        <v>567</v>
      </c>
      <c r="C404" s="31" t="s">
        <v>504</v>
      </c>
      <c r="D404" s="33"/>
      <c r="E404" s="34">
        <f t="shared" si="25"/>
        <v>30</v>
      </c>
      <c r="F404" s="34">
        <f t="shared" si="25"/>
        <v>0</v>
      </c>
      <c r="G404" s="34">
        <f t="shared" si="25"/>
        <v>30</v>
      </c>
    </row>
    <row r="405" spans="1:7" s="270" customFormat="1" ht="37.5">
      <c r="A405" s="261" t="s">
        <v>505</v>
      </c>
      <c r="B405" s="31" t="s">
        <v>567</v>
      </c>
      <c r="C405" s="31" t="s">
        <v>506</v>
      </c>
      <c r="D405" s="33"/>
      <c r="E405" s="34">
        <f t="shared" si="25"/>
        <v>30</v>
      </c>
      <c r="F405" s="34">
        <f t="shared" si="25"/>
        <v>0</v>
      </c>
      <c r="G405" s="34">
        <f t="shared" si="25"/>
        <v>30</v>
      </c>
    </row>
    <row r="406" spans="1:7" s="270" customFormat="1" ht="18.75">
      <c r="A406" s="261" t="s">
        <v>347</v>
      </c>
      <c r="B406" s="31" t="s">
        <v>567</v>
      </c>
      <c r="C406" s="31" t="s">
        <v>506</v>
      </c>
      <c r="D406" s="31" t="s">
        <v>348</v>
      </c>
      <c r="E406" s="34">
        <v>30</v>
      </c>
      <c r="F406" s="38">
        <f>F407</f>
        <v>0</v>
      </c>
      <c r="G406" s="34">
        <v>30</v>
      </c>
    </row>
    <row r="407" spans="1:7" s="270" customFormat="1" ht="18.75">
      <c r="A407" s="273" t="s">
        <v>288</v>
      </c>
      <c r="B407" s="31" t="s">
        <v>567</v>
      </c>
      <c r="C407" s="31" t="s">
        <v>392</v>
      </c>
      <c r="D407" s="33"/>
      <c r="E407" s="34">
        <f>E408</f>
        <v>26.8</v>
      </c>
      <c r="F407" s="34">
        <f>F408</f>
        <v>0</v>
      </c>
      <c r="G407" s="34">
        <f>G408</f>
        <v>26.8</v>
      </c>
    </row>
    <row r="408" spans="1:7" s="270" customFormat="1" ht="18.75">
      <c r="A408" s="261" t="s">
        <v>394</v>
      </c>
      <c r="B408" s="31" t="s">
        <v>567</v>
      </c>
      <c r="C408" s="31" t="s">
        <v>395</v>
      </c>
      <c r="D408" s="33"/>
      <c r="E408" s="34">
        <f>E409</f>
        <v>26.8</v>
      </c>
      <c r="F408" s="34">
        <f>F409</f>
        <v>0</v>
      </c>
      <c r="G408" s="34">
        <f>G409</f>
        <v>26.8</v>
      </c>
    </row>
    <row r="409" spans="1:7" s="270" customFormat="1" ht="131.25">
      <c r="A409" s="274" t="s">
        <v>665</v>
      </c>
      <c r="B409" s="31" t="s">
        <v>567</v>
      </c>
      <c r="C409" s="31" t="s">
        <v>666</v>
      </c>
      <c r="D409" s="33"/>
      <c r="E409" s="34">
        <f>E411+E410</f>
        <v>26.8</v>
      </c>
      <c r="F409" s="34">
        <f>F411+F410</f>
        <v>0</v>
      </c>
      <c r="G409" s="34">
        <f>G411+G410</f>
        <v>26.8</v>
      </c>
    </row>
    <row r="410" spans="1:7" s="270" customFormat="1" ht="75">
      <c r="A410" s="261" t="s">
        <v>292</v>
      </c>
      <c r="B410" s="31" t="s">
        <v>567</v>
      </c>
      <c r="C410" s="31" t="s">
        <v>666</v>
      </c>
      <c r="D410" s="33" t="s">
        <v>293</v>
      </c>
      <c r="E410" s="34">
        <v>25.87</v>
      </c>
      <c r="F410" s="34"/>
      <c r="G410" s="34">
        <f>E410+F410</f>
        <v>25.87</v>
      </c>
    </row>
    <row r="411" spans="1:7" s="270" customFormat="1" ht="37.5">
      <c r="A411" s="261" t="s">
        <v>296</v>
      </c>
      <c r="B411" s="31" t="s">
        <v>567</v>
      </c>
      <c r="C411" s="31" t="s">
        <v>666</v>
      </c>
      <c r="D411" s="31" t="s">
        <v>297</v>
      </c>
      <c r="E411" s="34">
        <v>0.93</v>
      </c>
      <c r="F411" s="38"/>
      <c r="G411" s="34">
        <f>E411+F411</f>
        <v>0.93</v>
      </c>
    </row>
    <row r="412" spans="1:7" s="270" customFormat="1" ht="37.5">
      <c r="A412" s="283" t="s">
        <v>667</v>
      </c>
      <c r="B412" s="293" t="s">
        <v>668</v>
      </c>
      <c r="C412" s="290"/>
      <c r="D412" s="285"/>
      <c r="E412" s="286">
        <f>E413+E425+E458+E468+E481+E450+E477+E444</f>
        <v>108413.84199999999</v>
      </c>
      <c r="F412" s="286">
        <f>F413+F425+F458+F468+F481+F450+F477+F444</f>
        <v>9981.77</v>
      </c>
      <c r="G412" s="286">
        <f>E412+F412</f>
        <v>118395.612</v>
      </c>
    </row>
    <row r="413" spans="1:9" s="270" customFormat="1" ht="37.5">
      <c r="A413" s="30" t="s">
        <v>509</v>
      </c>
      <c r="B413" s="31">
        <v>992</v>
      </c>
      <c r="C413" s="33" t="s">
        <v>510</v>
      </c>
      <c r="D413" s="33"/>
      <c r="E413" s="28">
        <f>E414</f>
        <v>15281.322</v>
      </c>
      <c r="F413" s="34">
        <f>F414</f>
        <v>0</v>
      </c>
      <c r="G413" s="28">
        <f>G414</f>
        <v>15281.322</v>
      </c>
      <c r="I413" s="281"/>
    </row>
    <row r="414" spans="1:9" s="270" customFormat="1" ht="58.5">
      <c r="A414" s="39" t="s">
        <v>511</v>
      </c>
      <c r="B414" s="31">
        <v>992</v>
      </c>
      <c r="C414" s="33" t="s">
        <v>512</v>
      </c>
      <c r="D414" s="33"/>
      <c r="E414" s="34">
        <f>E415+E417+E419+E423+E421</f>
        <v>15281.322</v>
      </c>
      <c r="F414" s="34">
        <f>F415+F417+F421+F423+F419</f>
        <v>0</v>
      </c>
      <c r="G414" s="34">
        <f>E414+F414</f>
        <v>15281.322</v>
      </c>
      <c r="I414" s="281">
        <f>G416+G418+G420+G422+G424+G428+G433+G435+G438+G443+G447+G449+G453+G455+G457+G461+G467+G471+G476+G480+G484+G486+G494+G492+G496+G440+G473</f>
        <v>108737.38200000001</v>
      </c>
    </row>
    <row r="415" spans="1:7" s="270" customFormat="1" ht="37.5">
      <c r="A415" s="36" t="s">
        <v>669</v>
      </c>
      <c r="B415" s="31" t="s">
        <v>668</v>
      </c>
      <c r="C415" s="33" t="s">
        <v>670</v>
      </c>
      <c r="D415" s="33"/>
      <c r="E415" s="34">
        <f>E416</f>
        <v>70.01</v>
      </c>
      <c r="F415" s="34">
        <f>F416</f>
        <v>0</v>
      </c>
      <c r="G415" s="34">
        <f>G416</f>
        <v>70.01</v>
      </c>
    </row>
    <row r="416" spans="1:7" s="270" customFormat="1" ht="18.75">
      <c r="A416" s="261" t="s">
        <v>671</v>
      </c>
      <c r="B416" s="31" t="s">
        <v>668</v>
      </c>
      <c r="C416" s="33" t="s">
        <v>670</v>
      </c>
      <c r="D416" s="33" t="s">
        <v>672</v>
      </c>
      <c r="E416" s="34">
        <v>70.01</v>
      </c>
      <c r="F416" s="34">
        <v>0</v>
      </c>
      <c r="G416" s="34">
        <f>E416+F416</f>
        <v>70.01</v>
      </c>
    </row>
    <row r="417" spans="1:7" s="270" customFormat="1" ht="18.75">
      <c r="A417" s="36" t="s">
        <v>673</v>
      </c>
      <c r="B417" s="31" t="s">
        <v>668</v>
      </c>
      <c r="C417" s="33" t="s">
        <v>674</v>
      </c>
      <c r="D417" s="33"/>
      <c r="E417" s="34">
        <f>E418</f>
        <v>15.822</v>
      </c>
      <c r="F417" s="34">
        <f>F418</f>
        <v>0</v>
      </c>
      <c r="G417" s="34">
        <f>G418</f>
        <v>15.822</v>
      </c>
    </row>
    <row r="418" spans="1:7" s="270" customFormat="1" ht="18.75">
      <c r="A418" s="261" t="s">
        <v>671</v>
      </c>
      <c r="B418" s="31" t="s">
        <v>668</v>
      </c>
      <c r="C418" s="33" t="s">
        <v>674</v>
      </c>
      <c r="D418" s="33" t="s">
        <v>672</v>
      </c>
      <c r="E418" s="34">
        <v>15.822</v>
      </c>
      <c r="F418" s="34"/>
      <c r="G418" s="34">
        <v>15.822</v>
      </c>
    </row>
    <row r="419" spans="1:10" s="270" customFormat="1" ht="56.25">
      <c r="A419" s="261" t="s">
        <v>675</v>
      </c>
      <c r="B419" s="31" t="s">
        <v>668</v>
      </c>
      <c r="C419" s="33" t="s">
        <v>676</v>
      </c>
      <c r="D419" s="33"/>
      <c r="E419" s="34">
        <f>E420</f>
        <v>7964.99</v>
      </c>
      <c r="F419" s="34">
        <f>F420</f>
        <v>0</v>
      </c>
      <c r="G419" s="34">
        <f>G420</f>
        <v>7964.99</v>
      </c>
      <c r="J419" s="281"/>
    </row>
    <row r="420" spans="1:10" s="270" customFormat="1" ht="18.75">
      <c r="A420" s="261" t="s">
        <v>671</v>
      </c>
      <c r="B420" s="31" t="s">
        <v>668</v>
      </c>
      <c r="C420" s="33" t="s">
        <v>676</v>
      </c>
      <c r="D420" s="33" t="s">
        <v>672</v>
      </c>
      <c r="E420" s="34">
        <v>7964.99</v>
      </c>
      <c r="F420" s="34">
        <v>0</v>
      </c>
      <c r="G420" s="34">
        <f>E420+F420</f>
        <v>7964.99</v>
      </c>
      <c r="J420" s="281"/>
    </row>
    <row r="421" spans="1:7" s="270" customFormat="1" ht="56.25">
      <c r="A421" s="282" t="s">
        <v>210</v>
      </c>
      <c r="B421" s="31" t="s">
        <v>668</v>
      </c>
      <c r="C421" s="33" t="s">
        <v>679</v>
      </c>
      <c r="D421" s="33"/>
      <c r="E421" s="34">
        <f>E422</f>
        <v>300.6</v>
      </c>
      <c r="F421" s="34">
        <f>F422</f>
        <v>0</v>
      </c>
      <c r="G421" s="34">
        <f>G422</f>
        <v>300.6</v>
      </c>
    </row>
    <row r="422" spans="1:7" s="270" customFormat="1" ht="18.75">
      <c r="A422" s="261" t="s">
        <v>671</v>
      </c>
      <c r="B422" s="33" t="s">
        <v>668</v>
      </c>
      <c r="C422" s="33" t="s">
        <v>679</v>
      </c>
      <c r="D422" s="33">
        <v>500</v>
      </c>
      <c r="E422" s="34">
        <v>300.6</v>
      </c>
      <c r="F422" s="34"/>
      <c r="G422" s="34">
        <v>300.6</v>
      </c>
    </row>
    <row r="423" spans="1:11" s="270" customFormat="1" ht="37.5">
      <c r="A423" s="261" t="s">
        <v>680</v>
      </c>
      <c r="B423" s="31" t="s">
        <v>668</v>
      </c>
      <c r="C423" s="33" t="s">
        <v>681</v>
      </c>
      <c r="D423" s="33"/>
      <c r="E423" s="34">
        <f>E424</f>
        <v>6929.9</v>
      </c>
      <c r="F423" s="34">
        <f>F424</f>
        <v>0</v>
      </c>
      <c r="G423" s="34">
        <f>G424</f>
        <v>6929.9</v>
      </c>
      <c r="K423" s="281"/>
    </row>
    <row r="424" spans="1:7" s="270" customFormat="1" ht="18.75">
      <c r="A424" s="261" t="s">
        <v>671</v>
      </c>
      <c r="B424" s="31" t="s">
        <v>668</v>
      </c>
      <c r="C424" s="33" t="s">
        <v>681</v>
      </c>
      <c r="D424" s="33" t="s">
        <v>672</v>
      </c>
      <c r="E424" s="34">
        <v>6929.9</v>
      </c>
      <c r="F424" s="34"/>
      <c r="G424" s="34">
        <v>6929.9</v>
      </c>
    </row>
    <row r="425" spans="1:7" s="270" customFormat="1" ht="56.25">
      <c r="A425" s="30" t="s">
        <v>320</v>
      </c>
      <c r="B425" s="33" t="s">
        <v>668</v>
      </c>
      <c r="C425" s="33" t="s">
        <v>321</v>
      </c>
      <c r="D425" s="26"/>
      <c r="E425" s="34">
        <f>E429+E441+E426</f>
        <v>9944.96</v>
      </c>
      <c r="F425" s="34">
        <f>F429+F426</f>
        <v>8582.39</v>
      </c>
      <c r="G425" s="34">
        <f>F425+E425</f>
        <v>18527.35</v>
      </c>
    </row>
    <row r="426" spans="1:7" s="270" customFormat="1" ht="39">
      <c r="A426" s="39" t="s">
        <v>515</v>
      </c>
      <c r="B426" s="33" t="s">
        <v>668</v>
      </c>
      <c r="C426" s="33" t="s">
        <v>516</v>
      </c>
      <c r="D426" s="26"/>
      <c r="E426" s="34">
        <f>E427</f>
        <v>1478.62</v>
      </c>
      <c r="F426" s="34">
        <f>F427</f>
        <v>0</v>
      </c>
      <c r="G426" s="34">
        <f>E426+F426</f>
        <v>1478.62</v>
      </c>
    </row>
    <row r="427" spans="1:7" s="270" customFormat="1" ht="56.25">
      <c r="A427" s="261" t="s">
        <v>517</v>
      </c>
      <c r="B427" s="33" t="s">
        <v>668</v>
      </c>
      <c r="C427" s="33" t="s">
        <v>518</v>
      </c>
      <c r="D427" s="26"/>
      <c r="E427" s="34">
        <f>E428</f>
        <v>1478.62</v>
      </c>
      <c r="F427" s="34">
        <f>F428</f>
        <v>0</v>
      </c>
      <c r="G427" s="34">
        <f>E427+F427</f>
        <v>1478.62</v>
      </c>
    </row>
    <row r="428" spans="1:7" s="270" customFormat="1" ht="18.75">
      <c r="A428" s="261" t="s">
        <v>671</v>
      </c>
      <c r="B428" s="33" t="s">
        <v>668</v>
      </c>
      <c r="C428" s="33" t="s">
        <v>518</v>
      </c>
      <c r="D428" s="32" t="s">
        <v>672</v>
      </c>
      <c r="E428" s="34">
        <v>1478.62</v>
      </c>
      <c r="F428" s="34">
        <v>0</v>
      </c>
      <c r="G428" s="34">
        <f>E428+F428</f>
        <v>1478.62</v>
      </c>
    </row>
    <row r="429" spans="1:7" s="270" customFormat="1" ht="39">
      <c r="A429" s="272" t="s">
        <v>322</v>
      </c>
      <c r="B429" s="31" t="s">
        <v>668</v>
      </c>
      <c r="C429" s="31" t="s">
        <v>323</v>
      </c>
      <c r="D429" s="26"/>
      <c r="E429" s="34">
        <f>E430+E434+E437+E439</f>
        <v>7366.34</v>
      </c>
      <c r="F429" s="34">
        <f>F430+F434+F437+F439</f>
        <v>8582.39</v>
      </c>
      <c r="G429" s="34">
        <f>E429+F429</f>
        <v>15948.73</v>
      </c>
    </row>
    <row r="430" spans="1:7" s="270" customFormat="1" ht="18.75">
      <c r="A430" s="261" t="s">
        <v>682</v>
      </c>
      <c r="B430" s="31" t="s">
        <v>668</v>
      </c>
      <c r="C430" s="31" t="s">
        <v>683</v>
      </c>
      <c r="D430" s="31" t="s">
        <v>393</v>
      </c>
      <c r="E430" s="34">
        <f>E431</f>
        <v>7033.01</v>
      </c>
      <c r="F430" s="38">
        <f>F431</f>
        <v>890.09</v>
      </c>
      <c r="G430" s="34">
        <f>G431</f>
        <v>7923.1</v>
      </c>
    </row>
    <row r="431" spans="1:7" s="270" customFormat="1" ht="18.75">
      <c r="A431" s="261" t="s">
        <v>671</v>
      </c>
      <c r="B431" s="31" t="s">
        <v>668</v>
      </c>
      <c r="C431" s="31" t="s">
        <v>683</v>
      </c>
      <c r="D431" s="31" t="s">
        <v>672</v>
      </c>
      <c r="E431" s="34">
        <f>E432+E433</f>
        <v>7033.01</v>
      </c>
      <c r="F431" s="38">
        <f>F432+F433</f>
        <v>890.09</v>
      </c>
      <c r="G431" s="34">
        <f>E431+F431</f>
        <v>7923.1</v>
      </c>
    </row>
    <row r="432" spans="1:7" s="278" customFormat="1" ht="15">
      <c r="A432" s="276" t="s">
        <v>546</v>
      </c>
      <c r="B432" s="46" t="s">
        <v>668</v>
      </c>
      <c r="C432" s="46" t="s">
        <v>683</v>
      </c>
      <c r="D432" s="46" t="s">
        <v>672</v>
      </c>
      <c r="E432" s="48">
        <v>0</v>
      </c>
      <c r="F432" s="182"/>
      <c r="G432" s="48">
        <f>E432+F432</f>
        <v>0</v>
      </c>
    </row>
    <row r="433" spans="1:7" s="278" customFormat="1" ht="15">
      <c r="A433" s="276" t="s">
        <v>526</v>
      </c>
      <c r="B433" s="46" t="s">
        <v>668</v>
      </c>
      <c r="C433" s="46" t="s">
        <v>683</v>
      </c>
      <c r="D433" s="46" t="s">
        <v>672</v>
      </c>
      <c r="E433" s="48">
        <v>7033.01</v>
      </c>
      <c r="F433" s="182">
        <v>890.09</v>
      </c>
      <c r="G433" s="48">
        <f>E433+F433</f>
        <v>7923.1</v>
      </c>
    </row>
    <row r="434" spans="1:7" s="270" customFormat="1" ht="18.75">
      <c r="A434" s="261" t="s">
        <v>684</v>
      </c>
      <c r="B434" s="31" t="s">
        <v>668</v>
      </c>
      <c r="C434" s="31" t="s">
        <v>685</v>
      </c>
      <c r="D434" s="31"/>
      <c r="E434" s="34">
        <f>E435</f>
        <v>33.33</v>
      </c>
      <c r="F434" s="34">
        <f>F435</f>
        <v>0</v>
      </c>
      <c r="G434" s="34">
        <f>G435</f>
        <v>33.33</v>
      </c>
    </row>
    <row r="435" spans="1:7" s="270" customFormat="1" ht="18.75">
      <c r="A435" s="261" t="s">
        <v>671</v>
      </c>
      <c r="B435" s="31" t="s">
        <v>668</v>
      </c>
      <c r="C435" s="31" t="s">
        <v>685</v>
      </c>
      <c r="D435" s="31" t="s">
        <v>672</v>
      </c>
      <c r="E435" s="34">
        <v>33.33</v>
      </c>
      <c r="F435" s="38"/>
      <c r="G435" s="34">
        <f>E435+F435</f>
        <v>33.33</v>
      </c>
    </row>
    <row r="436" spans="1:7" s="270" customFormat="1" ht="18.75">
      <c r="A436" s="261"/>
      <c r="B436" s="31"/>
      <c r="C436" s="31"/>
      <c r="D436" s="31"/>
      <c r="E436" s="34"/>
      <c r="F436" s="38"/>
      <c r="G436" s="34"/>
    </row>
    <row r="437" spans="1:7" s="270" customFormat="1" ht="37.5">
      <c r="A437" s="261" t="s">
        <v>689</v>
      </c>
      <c r="B437" s="31" t="s">
        <v>668</v>
      </c>
      <c r="C437" s="31" t="s">
        <v>690</v>
      </c>
      <c r="D437" s="31"/>
      <c r="E437" s="34">
        <f>E438</f>
        <v>300</v>
      </c>
      <c r="F437" s="38">
        <f>F438</f>
        <v>0</v>
      </c>
      <c r="G437" s="34">
        <f>G438</f>
        <v>300</v>
      </c>
    </row>
    <row r="438" spans="1:7" s="270" customFormat="1" ht="18.75">
      <c r="A438" s="261" t="s">
        <v>688</v>
      </c>
      <c r="B438" s="31" t="s">
        <v>668</v>
      </c>
      <c r="C438" s="31" t="s">
        <v>690</v>
      </c>
      <c r="D438" s="31" t="s">
        <v>672</v>
      </c>
      <c r="E438" s="34">
        <v>300</v>
      </c>
      <c r="F438" s="38"/>
      <c r="G438" s="34">
        <f>E438+F438</f>
        <v>300</v>
      </c>
    </row>
    <row r="439" spans="1:7" s="270" customFormat="1" ht="37.5">
      <c r="A439" s="261" t="s">
        <v>863</v>
      </c>
      <c r="B439" s="31" t="s">
        <v>668</v>
      </c>
      <c r="C439" s="31" t="s">
        <v>864</v>
      </c>
      <c r="D439" s="31"/>
      <c r="E439" s="34">
        <f>E440</f>
        <v>0</v>
      </c>
      <c r="F439" s="38">
        <f>F440</f>
        <v>7692.3</v>
      </c>
      <c r="G439" s="34">
        <f>E439+F439</f>
        <v>7692.3</v>
      </c>
    </row>
    <row r="440" spans="1:7" s="270" customFormat="1" ht="18.75">
      <c r="A440" s="261" t="s">
        <v>688</v>
      </c>
      <c r="B440" s="31" t="s">
        <v>668</v>
      </c>
      <c r="C440" s="31" t="s">
        <v>864</v>
      </c>
      <c r="D440" s="31" t="s">
        <v>672</v>
      </c>
      <c r="E440" s="34"/>
      <c r="F440" s="38">
        <v>7692.3</v>
      </c>
      <c r="G440" s="34">
        <f>E440+F440</f>
        <v>7692.3</v>
      </c>
    </row>
    <row r="441" spans="1:7" s="270" customFormat="1" ht="19.5">
      <c r="A441" s="272" t="s">
        <v>691</v>
      </c>
      <c r="B441" s="31" t="s">
        <v>668</v>
      </c>
      <c r="C441" s="31" t="s">
        <v>328</v>
      </c>
      <c r="D441" s="31"/>
      <c r="E441" s="34">
        <f aca="true" t="shared" si="26" ref="E441:G442">E442</f>
        <v>1100</v>
      </c>
      <c r="F441" s="38">
        <f t="shared" si="26"/>
        <v>0</v>
      </c>
      <c r="G441" s="34">
        <f t="shared" si="26"/>
        <v>1100</v>
      </c>
    </row>
    <row r="442" spans="1:7" s="270" customFormat="1" ht="37.5">
      <c r="A442" s="261" t="s">
        <v>692</v>
      </c>
      <c r="B442" s="31" t="s">
        <v>668</v>
      </c>
      <c r="C442" s="31" t="s">
        <v>693</v>
      </c>
      <c r="D442" s="31"/>
      <c r="E442" s="34">
        <f t="shared" si="26"/>
        <v>1100</v>
      </c>
      <c r="F442" s="38">
        <f t="shared" si="26"/>
        <v>0</v>
      </c>
      <c r="G442" s="34">
        <f t="shared" si="26"/>
        <v>1100</v>
      </c>
    </row>
    <row r="443" spans="1:7" s="270" customFormat="1" ht="18.75">
      <c r="A443" s="261" t="s">
        <v>671</v>
      </c>
      <c r="B443" s="31" t="s">
        <v>668</v>
      </c>
      <c r="C443" s="31" t="s">
        <v>693</v>
      </c>
      <c r="D443" s="31" t="s">
        <v>672</v>
      </c>
      <c r="E443" s="34">
        <v>1100</v>
      </c>
      <c r="F443" s="38"/>
      <c r="G443" s="34">
        <v>1100</v>
      </c>
    </row>
    <row r="444" spans="1:7" s="270" customFormat="1" ht="37.5">
      <c r="A444" s="30" t="s">
        <v>432</v>
      </c>
      <c r="B444" s="31" t="s">
        <v>668</v>
      </c>
      <c r="C444" s="31" t="s">
        <v>433</v>
      </c>
      <c r="D444" s="31"/>
      <c r="E444" s="34">
        <f>E445</f>
        <v>7743.58</v>
      </c>
      <c r="F444" s="38">
        <f>F445</f>
        <v>1300.68</v>
      </c>
      <c r="G444" s="34">
        <f>E444+F444</f>
        <v>9044.26</v>
      </c>
    </row>
    <row r="445" spans="1:7" s="270" customFormat="1" ht="39">
      <c r="A445" s="272" t="s">
        <v>468</v>
      </c>
      <c r="B445" s="31" t="s">
        <v>668</v>
      </c>
      <c r="C445" s="31" t="s">
        <v>469</v>
      </c>
      <c r="D445" s="31"/>
      <c r="E445" s="34">
        <f>E446+E448</f>
        <v>7743.58</v>
      </c>
      <c r="F445" s="34">
        <f>F446+F448</f>
        <v>1300.68</v>
      </c>
      <c r="G445" s="34">
        <f>E445+F445</f>
        <v>9044.26</v>
      </c>
    </row>
    <row r="446" spans="1:7" s="270" customFormat="1" ht="18.75">
      <c r="A446" s="261" t="s">
        <v>479</v>
      </c>
      <c r="B446" s="31" t="s">
        <v>668</v>
      </c>
      <c r="C446" s="31" t="s">
        <v>480</v>
      </c>
      <c r="D446" s="31"/>
      <c r="E446" s="34">
        <f>E447</f>
        <v>74.7</v>
      </c>
      <c r="F446" s="34">
        <f>F447</f>
        <v>405.96</v>
      </c>
      <c r="G446" s="34">
        <f>G447</f>
        <v>480.65999999999997</v>
      </c>
    </row>
    <row r="447" spans="1:7" s="270" customFormat="1" ht="18.75">
      <c r="A447" s="261" t="s">
        <v>671</v>
      </c>
      <c r="B447" s="31" t="s">
        <v>668</v>
      </c>
      <c r="C447" s="31" t="s">
        <v>480</v>
      </c>
      <c r="D447" s="31" t="s">
        <v>672</v>
      </c>
      <c r="E447" s="34">
        <v>74.7</v>
      </c>
      <c r="F447" s="38">
        <v>405.96</v>
      </c>
      <c r="G447" s="34">
        <f>E447+F447</f>
        <v>480.65999999999997</v>
      </c>
    </row>
    <row r="448" spans="1:7" s="270" customFormat="1" ht="18.75">
      <c r="A448" s="261" t="s">
        <v>694</v>
      </c>
      <c r="B448" s="31" t="s">
        <v>668</v>
      </c>
      <c r="C448" s="31" t="s">
        <v>695</v>
      </c>
      <c r="D448" s="31"/>
      <c r="E448" s="34">
        <f>E449</f>
        <v>7668.88</v>
      </c>
      <c r="F448" s="38">
        <f>F449</f>
        <v>894.72</v>
      </c>
      <c r="G448" s="34">
        <f>E448+F448</f>
        <v>8563.6</v>
      </c>
    </row>
    <row r="449" spans="1:7" s="270" customFormat="1" ht="18.75">
      <c r="A449" s="261" t="s">
        <v>671</v>
      </c>
      <c r="B449" s="31" t="s">
        <v>696</v>
      </c>
      <c r="C449" s="31" t="s">
        <v>695</v>
      </c>
      <c r="D449" s="31" t="s">
        <v>672</v>
      </c>
      <c r="E449" s="34">
        <v>7668.88</v>
      </c>
      <c r="F449" s="38">
        <v>894.72</v>
      </c>
      <c r="G449" s="34">
        <f>E449+F449</f>
        <v>8563.6</v>
      </c>
    </row>
    <row r="450" spans="1:7" s="270" customFormat="1" ht="56.25">
      <c r="A450" s="273" t="s">
        <v>697</v>
      </c>
      <c r="B450" s="31" t="s">
        <v>668</v>
      </c>
      <c r="C450" s="31" t="s">
        <v>332</v>
      </c>
      <c r="D450" s="31"/>
      <c r="E450" s="34">
        <f>E451</f>
        <v>1969.22</v>
      </c>
      <c r="F450" s="38">
        <f>F451</f>
        <v>0</v>
      </c>
      <c r="G450" s="34">
        <f>E450+F450</f>
        <v>1969.22</v>
      </c>
    </row>
    <row r="451" spans="1:7" s="270" customFormat="1" ht="39">
      <c r="A451" s="272" t="s">
        <v>333</v>
      </c>
      <c r="B451" s="31" t="s">
        <v>668</v>
      </c>
      <c r="C451" s="31" t="s">
        <v>334</v>
      </c>
      <c r="D451" s="31"/>
      <c r="E451" s="34">
        <f>E452+E454+E456</f>
        <v>1969.22</v>
      </c>
      <c r="F451" s="34">
        <f>F452+F454+F456</f>
        <v>0</v>
      </c>
      <c r="G451" s="34">
        <f>E451+F451</f>
        <v>1969.22</v>
      </c>
    </row>
    <row r="452" spans="1:7" s="270" customFormat="1" ht="37.5">
      <c r="A452" s="261" t="s">
        <v>698</v>
      </c>
      <c r="B452" s="31" t="s">
        <v>668</v>
      </c>
      <c r="C452" s="31" t="s">
        <v>699</v>
      </c>
      <c r="D452" s="31"/>
      <c r="E452" s="34">
        <f>E453</f>
        <v>1747</v>
      </c>
      <c r="F452" s="38">
        <f>F453</f>
        <v>0</v>
      </c>
      <c r="G452" s="34">
        <f aca="true" t="shared" si="27" ref="G452:G457">E452+F452</f>
        <v>1747</v>
      </c>
    </row>
    <row r="453" spans="1:7" s="270" customFormat="1" ht="18.75">
      <c r="A453" s="261" t="s">
        <v>671</v>
      </c>
      <c r="B453" s="31" t="s">
        <v>668</v>
      </c>
      <c r="C453" s="31" t="s">
        <v>699</v>
      </c>
      <c r="D453" s="31" t="s">
        <v>672</v>
      </c>
      <c r="E453" s="34">
        <v>1747</v>
      </c>
      <c r="F453" s="38">
        <v>0</v>
      </c>
      <c r="G453" s="34">
        <f t="shared" si="27"/>
        <v>1747</v>
      </c>
    </row>
    <row r="454" spans="1:7" s="270" customFormat="1" ht="37.5">
      <c r="A454" s="261" t="s">
        <v>700</v>
      </c>
      <c r="B454" s="31" t="s">
        <v>668</v>
      </c>
      <c r="C454" s="31" t="s">
        <v>701</v>
      </c>
      <c r="D454" s="31"/>
      <c r="E454" s="34">
        <f>E455</f>
        <v>22.22</v>
      </c>
      <c r="F454" s="38">
        <f>F455</f>
        <v>0</v>
      </c>
      <c r="G454" s="34">
        <f t="shared" si="27"/>
        <v>22.22</v>
      </c>
    </row>
    <row r="455" spans="1:7" s="270" customFormat="1" ht="18.75">
      <c r="A455" s="261" t="s">
        <v>671</v>
      </c>
      <c r="B455" s="31" t="s">
        <v>668</v>
      </c>
      <c r="C455" s="31" t="s">
        <v>702</v>
      </c>
      <c r="D455" s="31" t="s">
        <v>672</v>
      </c>
      <c r="E455" s="34">
        <v>22.22</v>
      </c>
      <c r="F455" s="38"/>
      <c r="G455" s="34">
        <f t="shared" si="27"/>
        <v>22.22</v>
      </c>
    </row>
    <row r="456" spans="1:7" s="270" customFormat="1" ht="37.5">
      <c r="A456" s="261" t="s">
        <v>239</v>
      </c>
      <c r="B456" s="31" t="s">
        <v>668</v>
      </c>
      <c r="C456" s="31" t="s">
        <v>703</v>
      </c>
      <c r="D456" s="31"/>
      <c r="E456" s="34">
        <f>E457</f>
        <v>200</v>
      </c>
      <c r="F456" s="38">
        <f>F457</f>
        <v>0</v>
      </c>
      <c r="G456" s="34">
        <f t="shared" si="27"/>
        <v>200</v>
      </c>
    </row>
    <row r="457" spans="1:7" s="270" customFormat="1" ht="18.75">
      <c r="A457" s="261" t="s">
        <v>671</v>
      </c>
      <c r="B457" s="31" t="s">
        <v>668</v>
      </c>
      <c r="C457" s="31" t="s">
        <v>703</v>
      </c>
      <c r="D457" s="31" t="s">
        <v>672</v>
      </c>
      <c r="E457" s="34">
        <v>200</v>
      </c>
      <c r="F457" s="38"/>
      <c r="G457" s="34">
        <f t="shared" si="27"/>
        <v>200</v>
      </c>
    </row>
    <row r="458" spans="1:7" s="270" customFormat="1" ht="37.5">
      <c r="A458" s="30" t="s">
        <v>349</v>
      </c>
      <c r="B458" s="31" t="s">
        <v>668</v>
      </c>
      <c r="C458" s="33" t="s">
        <v>350</v>
      </c>
      <c r="D458" s="31"/>
      <c r="E458" s="34">
        <f>E459</f>
        <v>67272.36</v>
      </c>
      <c r="F458" s="38">
        <f>F459</f>
        <v>1498.7</v>
      </c>
      <c r="G458" s="34">
        <f>G459</f>
        <v>68771.06</v>
      </c>
    </row>
    <row r="459" spans="1:7" s="270" customFormat="1" ht="19.5">
      <c r="A459" s="272" t="s">
        <v>704</v>
      </c>
      <c r="B459" s="31" t="s">
        <v>668</v>
      </c>
      <c r="C459" s="31" t="s">
        <v>705</v>
      </c>
      <c r="D459" s="31"/>
      <c r="E459" s="34">
        <f>E462+E460+E466</f>
        <v>67272.36</v>
      </c>
      <c r="F459" s="38">
        <f>F460+F462+F466</f>
        <v>1498.7</v>
      </c>
      <c r="G459" s="34">
        <f>G462+G460+G466</f>
        <v>68771.06</v>
      </c>
    </row>
    <row r="460" spans="1:7" s="270" customFormat="1" ht="18.75">
      <c r="A460" s="261" t="s">
        <v>706</v>
      </c>
      <c r="B460" s="31" t="s">
        <v>668</v>
      </c>
      <c r="C460" s="31" t="s">
        <v>707</v>
      </c>
      <c r="D460" s="31" t="s">
        <v>393</v>
      </c>
      <c r="E460" s="38">
        <f>E461</f>
        <v>57046.63</v>
      </c>
      <c r="F460" s="38">
        <f>F461</f>
        <v>1422.5</v>
      </c>
      <c r="G460" s="38">
        <f>G461</f>
        <v>58469.13</v>
      </c>
    </row>
    <row r="461" spans="1:7" s="270" customFormat="1" ht="18.75">
      <c r="A461" s="261" t="s">
        <v>671</v>
      </c>
      <c r="B461" s="31" t="s">
        <v>668</v>
      </c>
      <c r="C461" s="31" t="s">
        <v>707</v>
      </c>
      <c r="D461" s="31" t="s">
        <v>672</v>
      </c>
      <c r="E461" s="38">
        <v>57046.63</v>
      </c>
      <c r="F461" s="38">
        <f>22.5+1400</f>
        <v>1422.5</v>
      </c>
      <c r="G461" s="38">
        <f>E461+F461</f>
        <v>58469.13</v>
      </c>
    </row>
    <row r="462" spans="1:7" s="270" customFormat="1" ht="18.75">
      <c r="A462" s="261" t="s">
        <v>708</v>
      </c>
      <c r="B462" s="31" t="s">
        <v>668</v>
      </c>
      <c r="C462" s="31" t="s">
        <v>709</v>
      </c>
      <c r="D462" s="31" t="s">
        <v>393</v>
      </c>
      <c r="E462" s="38">
        <f>E463+E464+E465</f>
        <v>9572.53</v>
      </c>
      <c r="F462" s="38">
        <f>F463+F464+F465</f>
        <v>76.2</v>
      </c>
      <c r="G462" s="38">
        <f>E462+F462</f>
        <v>9648.730000000001</v>
      </c>
    </row>
    <row r="463" spans="1:7" s="270" customFormat="1" ht="75">
      <c r="A463" s="261" t="s">
        <v>292</v>
      </c>
      <c r="B463" s="31" t="s">
        <v>668</v>
      </c>
      <c r="C463" s="31" t="s">
        <v>709</v>
      </c>
      <c r="D463" s="31" t="s">
        <v>293</v>
      </c>
      <c r="E463" s="38">
        <v>8847.93</v>
      </c>
      <c r="F463" s="38">
        <v>76.2</v>
      </c>
      <c r="G463" s="38">
        <f>E463+F463</f>
        <v>8924.130000000001</v>
      </c>
    </row>
    <row r="464" spans="1:7" s="270" customFormat="1" ht="37.5">
      <c r="A464" s="261" t="s">
        <v>296</v>
      </c>
      <c r="B464" s="31" t="s">
        <v>668</v>
      </c>
      <c r="C464" s="31" t="s">
        <v>709</v>
      </c>
      <c r="D464" s="31" t="s">
        <v>297</v>
      </c>
      <c r="E464" s="38">
        <v>722.5</v>
      </c>
      <c r="F464" s="38"/>
      <c r="G464" s="38">
        <f>E464+F464</f>
        <v>722.5</v>
      </c>
    </row>
    <row r="465" spans="1:7" s="270" customFormat="1" ht="18.75">
      <c r="A465" s="261" t="s">
        <v>306</v>
      </c>
      <c r="B465" s="31" t="s">
        <v>668</v>
      </c>
      <c r="C465" s="31" t="s">
        <v>709</v>
      </c>
      <c r="D465" s="31" t="s">
        <v>307</v>
      </c>
      <c r="E465" s="34">
        <v>2.1</v>
      </c>
      <c r="F465" s="38">
        <v>0</v>
      </c>
      <c r="G465" s="34">
        <v>2.1</v>
      </c>
    </row>
    <row r="466" spans="1:7" s="270" customFormat="1" ht="56.25">
      <c r="A466" s="261" t="s">
        <v>710</v>
      </c>
      <c r="B466" s="31" t="s">
        <v>668</v>
      </c>
      <c r="C466" s="31" t="s">
        <v>711</v>
      </c>
      <c r="D466" s="31"/>
      <c r="E466" s="34">
        <f>E467</f>
        <v>653.2</v>
      </c>
      <c r="F466" s="38">
        <f>F467</f>
        <v>0</v>
      </c>
      <c r="G466" s="34">
        <f>G467</f>
        <v>653.2</v>
      </c>
    </row>
    <row r="467" spans="1:7" s="270" customFormat="1" ht="18.75">
      <c r="A467" s="261" t="s">
        <v>671</v>
      </c>
      <c r="B467" s="31" t="s">
        <v>668</v>
      </c>
      <c r="C467" s="31" t="s">
        <v>711</v>
      </c>
      <c r="D467" s="31" t="s">
        <v>672</v>
      </c>
      <c r="E467" s="38">
        <v>653.2</v>
      </c>
      <c r="F467" s="38"/>
      <c r="G467" s="38">
        <v>653.2</v>
      </c>
    </row>
    <row r="468" spans="1:7" s="270" customFormat="1" ht="37.5">
      <c r="A468" s="273" t="s">
        <v>370</v>
      </c>
      <c r="B468" s="31" t="s">
        <v>668</v>
      </c>
      <c r="C468" s="31" t="s">
        <v>371</v>
      </c>
      <c r="D468" s="31"/>
      <c r="E468" s="34">
        <f>E474+E469</f>
        <v>4410.29</v>
      </c>
      <c r="F468" s="38">
        <f>F469+F474</f>
        <v>-1000</v>
      </c>
      <c r="G468" s="34">
        <f>E468+F468</f>
        <v>3410.29</v>
      </c>
    </row>
    <row r="469" spans="1:7" s="270" customFormat="1" ht="58.5">
      <c r="A469" s="272" t="s">
        <v>712</v>
      </c>
      <c r="B469" s="31" t="s">
        <v>668</v>
      </c>
      <c r="C469" s="31" t="s">
        <v>713</v>
      </c>
      <c r="D469" s="31"/>
      <c r="E469" s="34">
        <f>E470+E472</f>
        <v>1910.29</v>
      </c>
      <c r="F469" s="38">
        <f>F470+F472</f>
        <v>-1000</v>
      </c>
      <c r="G469" s="34">
        <f>G470+G472</f>
        <v>910.29</v>
      </c>
    </row>
    <row r="470" spans="1:7" s="270" customFormat="1" ht="37.5">
      <c r="A470" s="261" t="s">
        <v>714</v>
      </c>
      <c r="B470" s="31" t="s">
        <v>668</v>
      </c>
      <c r="C470" s="31" t="s">
        <v>715</v>
      </c>
      <c r="D470" s="31"/>
      <c r="E470" s="34">
        <f>E471</f>
        <v>1910.29</v>
      </c>
      <c r="F470" s="38">
        <f>F471</f>
        <v>-1910.29</v>
      </c>
      <c r="G470" s="34">
        <f>G471</f>
        <v>0</v>
      </c>
    </row>
    <row r="471" spans="1:7" s="270" customFormat="1" ht="18.75">
      <c r="A471" s="261" t="s">
        <v>671</v>
      </c>
      <c r="B471" s="31" t="s">
        <v>668</v>
      </c>
      <c r="C471" s="31" t="s">
        <v>715</v>
      </c>
      <c r="D471" s="31" t="s">
        <v>672</v>
      </c>
      <c r="E471" s="34">
        <v>1910.29</v>
      </c>
      <c r="F471" s="38">
        <v>-1910.29</v>
      </c>
      <c r="G471" s="34">
        <f>E471+F471</f>
        <v>0</v>
      </c>
    </row>
    <row r="472" spans="1:7" s="270" customFormat="1" ht="37.5">
      <c r="A472" s="261" t="s">
        <v>716</v>
      </c>
      <c r="B472" s="31" t="s">
        <v>668</v>
      </c>
      <c r="C472" s="31" t="s">
        <v>717</v>
      </c>
      <c r="D472" s="31"/>
      <c r="E472" s="34">
        <f>E473</f>
        <v>0</v>
      </c>
      <c r="F472" s="38">
        <f>F473</f>
        <v>910.29</v>
      </c>
      <c r="G472" s="34">
        <f>G473</f>
        <v>910.29</v>
      </c>
    </row>
    <row r="473" spans="1:7" s="270" customFormat="1" ht="18.75">
      <c r="A473" s="261" t="s">
        <v>671</v>
      </c>
      <c r="B473" s="31" t="s">
        <v>668</v>
      </c>
      <c r="C473" s="31" t="s">
        <v>717</v>
      </c>
      <c r="D473" s="31" t="s">
        <v>672</v>
      </c>
      <c r="E473" s="34">
        <v>0</v>
      </c>
      <c r="F473" s="38">
        <v>910.29</v>
      </c>
      <c r="G473" s="34">
        <f>E473+F473</f>
        <v>910.29</v>
      </c>
    </row>
    <row r="474" spans="1:7" s="270" customFormat="1" ht="19.5">
      <c r="A474" s="272" t="s">
        <v>718</v>
      </c>
      <c r="B474" s="31" t="s">
        <v>668</v>
      </c>
      <c r="C474" s="31" t="s">
        <v>719</v>
      </c>
      <c r="D474" s="31"/>
      <c r="E474" s="34">
        <f>E475</f>
        <v>2500</v>
      </c>
      <c r="F474" s="38">
        <f>F475</f>
        <v>0</v>
      </c>
      <c r="G474" s="34">
        <f>E474+F474</f>
        <v>2500</v>
      </c>
    </row>
    <row r="475" spans="1:7" s="270" customFormat="1" ht="18.75">
      <c r="A475" s="261" t="s">
        <v>720</v>
      </c>
      <c r="B475" s="31" t="s">
        <v>668</v>
      </c>
      <c r="C475" s="31" t="s">
        <v>721</v>
      </c>
      <c r="D475" s="31"/>
      <c r="E475" s="34">
        <f>E476</f>
        <v>2500</v>
      </c>
      <c r="F475" s="38">
        <f>F476</f>
        <v>0</v>
      </c>
      <c r="G475" s="34">
        <f>E475+F475</f>
        <v>2500</v>
      </c>
    </row>
    <row r="476" spans="1:7" s="270" customFormat="1" ht="18.75">
      <c r="A476" s="261" t="s">
        <v>671</v>
      </c>
      <c r="B476" s="31" t="s">
        <v>668</v>
      </c>
      <c r="C476" s="31" t="s">
        <v>721</v>
      </c>
      <c r="D476" s="31" t="s">
        <v>672</v>
      </c>
      <c r="E476" s="34">
        <v>2500</v>
      </c>
      <c r="F476" s="38">
        <v>0</v>
      </c>
      <c r="G476" s="34">
        <f>E476+F476</f>
        <v>2500</v>
      </c>
    </row>
    <row r="477" spans="1:7" s="270" customFormat="1" ht="18.75" hidden="1">
      <c r="A477" s="273" t="s">
        <v>376</v>
      </c>
      <c r="B477" s="31" t="s">
        <v>668</v>
      </c>
      <c r="C477" s="31" t="s">
        <v>377</v>
      </c>
      <c r="D477" s="31"/>
      <c r="E477" s="34">
        <f aca="true" t="shared" si="28" ref="E477:G479">E478</f>
        <v>400</v>
      </c>
      <c r="F477" s="34">
        <f t="shared" si="28"/>
        <v>-400</v>
      </c>
      <c r="G477" s="34">
        <f t="shared" si="28"/>
        <v>0</v>
      </c>
    </row>
    <row r="478" spans="1:7" s="270" customFormat="1" ht="39" hidden="1">
      <c r="A478" s="272" t="s">
        <v>724</v>
      </c>
      <c r="B478" s="42">
        <v>992</v>
      </c>
      <c r="C478" s="42" t="s">
        <v>725</v>
      </c>
      <c r="D478" s="42"/>
      <c r="E478" s="34">
        <f t="shared" si="28"/>
        <v>400</v>
      </c>
      <c r="F478" s="34">
        <f t="shared" si="28"/>
        <v>-400</v>
      </c>
      <c r="G478" s="34">
        <f t="shared" si="28"/>
        <v>0</v>
      </c>
    </row>
    <row r="479" spans="1:7" s="270" customFormat="1" ht="56.25" hidden="1">
      <c r="A479" s="261" t="s">
        <v>726</v>
      </c>
      <c r="B479" s="42">
        <v>992</v>
      </c>
      <c r="C479" s="42" t="s">
        <v>727</v>
      </c>
      <c r="D479" s="42"/>
      <c r="E479" s="34">
        <f t="shared" si="28"/>
        <v>400</v>
      </c>
      <c r="F479" s="34">
        <f t="shared" si="28"/>
        <v>-400</v>
      </c>
      <c r="G479" s="34">
        <f t="shared" si="28"/>
        <v>0</v>
      </c>
    </row>
    <row r="480" spans="1:7" s="270" customFormat="1" ht="18.75" hidden="1">
      <c r="A480" s="261" t="s">
        <v>671</v>
      </c>
      <c r="B480" s="42">
        <v>992</v>
      </c>
      <c r="C480" s="42" t="s">
        <v>727</v>
      </c>
      <c r="D480" s="42">
        <v>500</v>
      </c>
      <c r="E480" s="34">
        <v>400</v>
      </c>
      <c r="F480" s="34">
        <v>-400</v>
      </c>
      <c r="G480" s="34">
        <f>E480+F480</f>
        <v>0</v>
      </c>
    </row>
    <row r="481" spans="1:7" s="270" customFormat="1" ht="18.75">
      <c r="A481" s="261" t="s">
        <v>288</v>
      </c>
      <c r="B481" s="31" t="s">
        <v>668</v>
      </c>
      <c r="C481" s="31" t="s">
        <v>392</v>
      </c>
      <c r="D481" s="31" t="s">
        <v>393</v>
      </c>
      <c r="E481" s="38">
        <f>E482</f>
        <v>1392.1099999999997</v>
      </c>
      <c r="F481" s="38">
        <f>F482</f>
        <v>0</v>
      </c>
      <c r="G481" s="38">
        <f>E481+F481</f>
        <v>1392.1099999999997</v>
      </c>
    </row>
    <row r="482" spans="1:7" s="270" customFormat="1" ht="18.75">
      <c r="A482" s="261" t="s">
        <v>394</v>
      </c>
      <c r="B482" s="31" t="s">
        <v>668</v>
      </c>
      <c r="C482" s="31" t="s">
        <v>289</v>
      </c>
      <c r="D482" s="31"/>
      <c r="E482" s="38">
        <f>E483+E487+E489+E485+E491+E495+E493</f>
        <v>1392.1099999999997</v>
      </c>
      <c r="F482" s="38">
        <f>F483+F485+F487+F491+F489+F493+F495</f>
        <v>0</v>
      </c>
      <c r="G482" s="38">
        <f>E482+F482</f>
        <v>1392.1099999999997</v>
      </c>
    </row>
    <row r="483" spans="1:7" s="270" customFormat="1" ht="37.5">
      <c r="A483" s="261" t="s">
        <v>728</v>
      </c>
      <c r="B483" s="31" t="s">
        <v>668</v>
      </c>
      <c r="C483" s="31" t="s">
        <v>729</v>
      </c>
      <c r="D483" s="31" t="s">
        <v>393</v>
      </c>
      <c r="E483" s="38">
        <f>E484</f>
        <v>1132.11</v>
      </c>
      <c r="F483" s="38">
        <f>F484</f>
        <v>0</v>
      </c>
      <c r="G483" s="38">
        <f>G484</f>
        <v>1132.11</v>
      </c>
    </row>
    <row r="484" spans="1:7" s="270" customFormat="1" ht="18.75">
      <c r="A484" s="261" t="s">
        <v>671</v>
      </c>
      <c r="B484" s="31" t="s">
        <v>668</v>
      </c>
      <c r="C484" s="31" t="s">
        <v>729</v>
      </c>
      <c r="D484" s="31" t="s">
        <v>672</v>
      </c>
      <c r="E484" s="38">
        <v>1132.11</v>
      </c>
      <c r="F484" s="38">
        <v>0</v>
      </c>
      <c r="G484" s="38">
        <f>E484+F484</f>
        <v>1132.11</v>
      </c>
    </row>
    <row r="485" spans="1:7" s="270" customFormat="1" ht="56.25">
      <c r="A485" s="261" t="s">
        <v>730</v>
      </c>
      <c r="B485" s="31" t="s">
        <v>668</v>
      </c>
      <c r="C485" s="31" t="s">
        <v>731</v>
      </c>
      <c r="D485" s="31"/>
      <c r="E485" s="38">
        <f>E486</f>
        <v>82</v>
      </c>
      <c r="F485" s="38">
        <f>F486</f>
        <v>0</v>
      </c>
      <c r="G485" s="38">
        <f>G486</f>
        <v>82</v>
      </c>
    </row>
    <row r="486" spans="1:7" s="270" customFormat="1" ht="18.75">
      <c r="A486" s="261" t="s">
        <v>671</v>
      </c>
      <c r="B486" s="31" t="s">
        <v>668</v>
      </c>
      <c r="C486" s="31" t="s">
        <v>731</v>
      </c>
      <c r="D486" s="31" t="s">
        <v>672</v>
      </c>
      <c r="E486" s="38">
        <v>82</v>
      </c>
      <c r="F486" s="38">
        <v>0</v>
      </c>
      <c r="G486" s="38">
        <f>E486+F486</f>
        <v>82</v>
      </c>
    </row>
    <row r="487" spans="1:7" s="270" customFormat="1" ht="112.5">
      <c r="A487" s="274" t="s">
        <v>732</v>
      </c>
      <c r="B487" s="31" t="s">
        <v>668</v>
      </c>
      <c r="C487" s="31" t="s">
        <v>733</v>
      </c>
      <c r="D487" s="31"/>
      <c r="E487" s="38">
        <f>E488</f>
        <v>4.5</v>
      </c>
      <c r="F487" s="38">
        <f>F488</f>
        <v>0</v>
      </c>
      <c r="G487" s="38">
        <f>G488</f>
        <v>4.5</v>
      </c>
    </row>
    <row r="488" spans="1:7" s="270" customFormat="1" ht="37.5">
      <c r="A488" s="261" t="s">
        <v>296</v>
      </c>
      <c r="B488" s="31" t="s">
        <v>668</v>
      </c>
      <c r="C488" s="31" t="s">
        <v>733</v>
      </c>
      <c r="D488" s="31" t="s">
        <v>297</v>
      </c>
      <c r="E488" s="38">
        <v>4.5</v>
      </c>
      <c r="F488" s="38"/>
      <c r="G488" s="38">
        <v>4.5</v>
      </c>
    </row>
    <row r="489" spans="1:7" s="270" customFormat="1" ht="187.5">
      <c r="A489" s="274" t="s">
        <v>734</v>
      </c>
      <c r="B489" s="31" t="s">
        <v>668</v>
      </c>
      <c r="C489" s="31" t="s">
        <v>735</v>
      </c>
      <c r="D489" s="31"/>
      <c r="E489" s="38">
        <f>E490</f>
        <v>5</v>
      </c>
      <c r="F489" s="38">
        <f>F490</f>
        <v>0</v>
      </c>
      <c r="G489" s="38">
        <f>G490</f>
        <v>5</v>
      </c>
    </row>
    <row r="490" spans="1:7" s="270" customFormat="1" ht="37.5">
      <c r="A490" s="261" t="s">
        <v>296</v>
      </c>
      <c r="B490" s="31" t="s">
        <v>668</v>
      </c>
      <c r="C490" s="31" t="s">
        <v>735</v>
      </c>
      <c r="D490" s="31" t="s">
        <v>297</v>
      </c>
      <c r="E490" s="38">
        <v>5</v>
      </c>
      <c r="F490" s="34"/>
      <c r="G490" s="38">
        <v>5</v>
      </c>
    </row>
    <row r="491" spans="1:7" s="270" customFormat="1" ht="150">
      <c r="A491" s="261" t="s">
        <v>736</v>
      </c>
      <c r="B491" s="31" t="s">
        <v>668</v>
      </c>
      <c r="C491" s="31" t="s">
        <v>737</v>
      </c>
      <c r="D491" s="264"/>
      <c r="E491" s="38">
        <f>E492</f>
        <v>52.3</v>
      </c>
      <c r="F491" s="34">
        <f>F492</f>
        <v>0</v>
      </c>
      <c r="G491" s="38">
        <f aca="true" t="shared" si="29" ref="G491:G496">E491+F491</f>
        <v>52.3</v>
      </c>
    </row>
    <row r="492" spans="1:7" s="270" customFormat="1" ht="18.75">
      <c r="A492" s="261" t="s">
        <v>671</v>
      </c>
      <c r="B492" s="42">
        <v>992</v>
      </c>
      <c r="C492" s="42" t="s">
        <v>737</v>
      </c>
      <c r="D492" s="53">
        <v>500</v>
      </c>
      <c r="E492" s="34">
        <v>52.3</v>
      </c>
      <c r="F492" s="34"/>
      <c r="G492" s="34">
        <f t="shared" si="29"/>
        <v>52.3</v>
      </c>
    </row>
    <row r="493" spans="1:7" s="270" customFormat="1" ht="131.25">
      <c r="A493" s="261" t="s">
        <v>738</v>
      </c>
      <c r="B493" s="42">
        <v>992</v>
      </c>
      <c r="C493" s="42" t="s">
        <v>739</v>
      </c>
      <c r="D493" s="53"/>
      <c r="E493" s="34">
        <f>E494</f>
        <v>58.1</v>
      </c>
      <c r="F493" s="34">
        <f>F494</f>
        <v>0</v>
      </c>
      <c r="G493" s="34">
        <f t="shared" si="29"/>
        <v>58.1</v>
      </c>
    </row>
    <row r="494" spans="1:7" s="270" customFormat="1" ht="18.75">
      <c r="A494" s="261" t="s">
        <v>671</v>
      </c>
      <c r="B494" s="42">
        <v>992</v>
      </c>
      <c r="C494" s="42" t="s">
        <v>739</v>
      </c>
      <c r="D494" s="53">
        <v>500</v>
      </c>
      <c r="E494" s="34">
        <v>58.1</v>
      </c>
      <c r="F494" s="34"/>
      <c r="G494" s="34">
        <f t="shared" si="29"/>
        <v>58.1</v>
      </c>
    </row>
    <row r="495" spans="1:9" s="270" customFormat="1" ht="131.25">
      <c r="A495" s="261" t="s">
        <v>740</v>
      </c>
      <c r="B495" s="31" t="s">
        <v>668</v>
      </c>
      <c r="C495" s="31" t="s">
        <v>407</v>
      </c>
      <c r="D495" s="264"/>
      <c r="E495" s="38">
        <f>E496</f>
        <v>58.1</v>
      </c>
      <c r="F495" s="34">
        <f>F496</f>
        <v>0</v>
      </c>
      <c r="G495" s="38">
        <f t="shared" si="29"/>
        <v>58.1</v>
      </c>
      <c r="I495" s="281">
        <f>G496+G494+G492+G486+G484+G480+G476+G471+G467+G461+G457+G455+G453+G449+G447+G443+G440+G438+G435+G433+G428+G424+G422+G420+G418+G416+G473</f>
        <v>108737.382</v>
      </c>
    </row>
    <row r="496" spans="1:9" s="270" customFormat="1" ht="18.75">
      <c r="A496" s="261" t="s">
        <v>671</v>
      </c>
      <c r="B496" s="42">
        <v>992</v>
      </c>
      <c r="C496" s="42" t="s">
        <v>407</v>
      </c>
      <c r="D496" s="53">
        <v>500</v>
      </c>
      <c r="E496" s="34">
        <v>58.1</v>
      </c>
      <c r="F496" s="34"/>
      <c r="G496" s="34">
        <f t="shared" si="29"/>
        <v>58.1</v>
      </c>
      <c r="I496" s="281">
        <f>I495-I414</f>
        <v>0</v>
      </c>
    </row>
    <row r="497" spans="1:7" s="270" customFormat="1" ht="15.75">
      <c r="A497" s="54"/>
      <c r="B497" s="55"/>
      <c r="C497" s="55"/>
      <c r="D497" s="55"/>
      <c r="E497" s="55"/>
      <c r="F497" s="56"/>
      <c r="G497" s="55"/>
    </row>
    <row r="498" spans="1:7" s="270" customFormat="1" ht="15.75">
      <c r="A498" s="54"/>
      <c r="B498" s="55"/>
      <c r="C498" s="55"/>
      <c r="D498" s="55"/>
      <c r="E498" s="55"/>
      <c r="F498" s="56"/>
      <c r="G498" s="55"/>
    </row>
    <row r="499" spans="1:7" s="270" customFormat="1" ht="15.75">
      <c r="A499" s="54"/>
      <c r="B499" s="55"/>
      <c r="C499" s="55"/>
      <c r="D499" s="55"/>
      <c r="E499" s="55"/>
      <c r="F499" s="56"/>
      <c r="G499" s="55"/>
    </row>
    <row r="500" spans="1:7" s="270" customFormat="1" ht="15.75">
      <c r="A500" s="54"/>
      <c r="B500" s="55"/>
      <c r="C500" s="55"/>
      <c r="D500" s="55"/>
      <c r="E500" s="55"/>
      <c r="F500" s="56"/>
      <c r="G500" s="55"/>
    </row>
    <row r="501" spans="1:7" s="270" customFormat="1" ht="15.75">
      <c r="A501" s="54"/>
      <c r="B501" s="55"/>
      <c r="C501" s="55"/>
      <c r="D501" s="55"/>
      <c r="E501" s="55"/>
      <c r="F501" s="56"/>
      <c r="G501" s="55"/>
    </row>
    <row r="502" spans="1:7" s="270" customFormat="1" ht="15.75">
      <c r="A502" s="54"/>
      <c r="B502" s="55"/>
      <c r="C502" s="55"/>
      <c r="D502" s="55"/>
      <c r="E502" s="55"/>
      <c r="F502" s="56"/>
      <c r="G502" s="55"/>
    </row>
    <row r="503" spans="1:7" s="270" customFormat="1" ht="15.75">
      <c r="A503" s="54"/>
      <c r="B503" s="55"/>
      <c r="C503" s="55"/>
      <c r="D503" s="55"/>
      <c r="E503" s="55"/>
      <c r="F503" s="56"/>
      <c r="G503" s="55"/>
    </row>
    <row r="504" spans="1:7" s="270" customFormat="1" ht="15.75">
      <c r="A504" s="54"/>
      <c r="B504" s="55"/>
      <c r="C504" s="55"/>
      <c r="D504" s="55"/>
      <c r="E504" s="55"/>
      <c r="F504" s="56"/>
      <c r="G504" s="55"/>
    </row>
    <row r="505" spans="1:7" s="270" customFormat="1" ht="15.75">
      <c r="A505" s="54"/>
      <c r="B505" s="55"/>
      <c r="C505" s="55"/>
      <c r="D505" s="55"/>
      <c r="E505" s="55"/>
      <c r="F505" s="56"/>
      <c r="G505" s="55"/>
    </row>
    <row r="506" spans="1:7" s="270" customFormat="1" ht="15.75">
      <c r="A506" s="54"/>
      <c r="B506" s="55"/>
      <c r="C506" s="55"/>
      <c r="D506" s="55"/>
      <c r="E506" s="55"/>
      <c r="F506" s="56"/>
      <c r="G506" s="55"/>
    </row>
    <row r="507" spans="1:7" s="270" customFormat="1" ht="15.75">
      <c r="A507" s="54"/>
      <c r="B507" s="55"/>
      <c r="C507" s="55"/>
      <c r="D507" s="55"/>
      <c r="E507" s="55"/>
      <c r="F507" s="56"/>
      <c r="G507" s="55"/>
    </row>
    <row r="508" spans="1:7" s="270" customFormat="1" ht="15.75">
      <c r="A508" s="54"/>
      <c r="B508" s="55"/>
      <c r="C508" s="55"/>
      <c r="D508" s="55"/>
      <c r="E508" s="55"/>
      <c r="F508" s="56"/>
      <c r="G508" s="55"/>
    </row>
    <row r="509" spans="1:7" s="270" customFormat="1" ht="15.75">
      <c r="A509" s="54"/>
      <c r="B509" s="55"/>
      <c r="C509" s="55"/>
      <c r="D509" s="55"/>
      <c r="E509" s="55"/>
      <c r="F509" s="56"/>
      <c r="G509" s="55"/>
    </row>
    <row r="510" spans="1:7" s="270" customFormat="1" ht="15.75">
      <c r="A510" s="54"/>
      <c r="B510" s="55"/>
      <c r="C510" s="55"/>
      <c r="D510" s="55"/>
      <c r="E510" s="55"/>
      <c r="F510" s="56"/>
      <c r="G510" s="55"/>
    </row>
    <row r="511" spans="1:7" s="270" customFormat="1" ht="15.75">
      <c r="A511" s="54"/>
      <c r="B511" s="55"/>
      <c r="C511" s="55"/>
      <c r="D511" s="55"/>
      <c r="E511" s="55"/>
      <c r="F511" s="56"/>
      <c r="G511" s="55"/>
    </row>
    <row r="512" spans="1:7" s="270" customFormat="1" ht="15.75">
      <c r="A512" s="54"/>
      <c r="B512" s="55"/>
      <c r="C512" s="55"/>
      <c r="D512" s="55"/>
      <c r="E512" s="55"/>
      <c r="F512" s="56"/>
      <c r="G512" s="55"/>
    </row>
    <row r="513" spans="1:7" s="270" customFormat="1" ht="15.75">
      <c r="A513" s="54"/>
      <c r="B513" s="55"/>
      <c r="C513" s="55"/>
      <c r="D513" s="55"/>
      <c r="E513" s="55"/>
      <c r="F513" s="56"/>
      <c r="G513" s="55"/>
    </row>
    <row r="514" spans="1:7" s="270" customFormat="1" ht="15.75">
      <c r="A514" s="54"/>
      <c r="B514" s="55"/>
      <c r="C514" s="55"/>
      <c r="D514" s="55"/>
      <c r="E514" s="55"/>
      <c r="F514" s="56"/>
      <c r="G514" s="55"/>
    </row>
    <row r="515" spans="1:7" s="270" customFormat="1" ht="15.75">
      <c r="A515" s="54"/>
      <c r="B515" s="55"/>
      <c r="C515" s="55"/>
      <c r="D515" s="55"/>
      <c r="E515" s="55"/>
      <c r="F515" s="56"/>
      <c r="G515" s="55"/>
    </row>
    <row r="516" spans="1:7" s="270" customFormat="1" ht="15.75">
      <c r="A516" s="54"/>
      <c r="B516" s="55"/>
      <c r="C516" s="55"/>
      <c r="D516" s="55"/>
      <c r="E516" s="55"/>
      <c r="F516" s="56"/>
      <c r="G516" s="55"/>
    </row>
    <row r="517" spans="1:7" s="270" customFormat="1" ht="15.75">
      <c r="A517" s="54"/>
      <c r="B517" s="55"/>
      <c r="C517" s="55"/>
      <c r="D517" s="55"/>
      <c r="E517" s="55"/>
      <c r="F517" s="56"/>
      <c r="G517" s="55"/>
    </row>
    <row r="518" spans="1:7" s="270" customFormat="1" ht="15.75">
      <c r="A518" s="54"/>
      <c r="B518" s="55"/>
      <c r="C518" s="55"/>
      <c r="D518" s="55"/>
      <c r="E518" s="55"/>
      <c r="F518" s="56"/>
      <c r="G518" s="55"/>
    </row>
    <row r="519" spans="1:7" s="270" customFormat="1" ht="15.75">
      <c r="A519" s="54"/>
      <c r="B519" s="55"/>
      <c r="C519" s="55"/>
      <c r="D519" s="55"/>
      <c r="E519" s="55"/>
      <c r="F519" s="56"/>
      <c r="G519" s="55"/>
    </row>
    <row r="520" spans="1:7" s="270" customFormat="1" ht="15.75">
      <c r="A520" s="54"/>
      <c r="B520" s="55"/>
      <c r="C520" s="55"/>
      <c r="D520" s="55"/>
      <c r="E520" s="55"/>
      <c r="F520" s="56"/>
      <c r="G520" s="55"/>
    </row>
    <row r="521" spans="1:7" s="270" customFormat="1" ht="15.75">
      <c r="A521" s="54"/>
      <c r="B521" s="55"/>
      <c r="C521" s="55"/>
      <c r="D521" s="55"/>
      <c r="E521" s="55"/>
      <c r="F521" s="56"/>
      <c r="G521" s="55"/>
    </row>
    <row r="522" spans="1:7" s="270" customFormat="1" ht="15.75">
      <c r="A522" s="54"/>
      <c r="B522" s="55"/>
      <c r="C522" s="55"/>
      <c r="D522" s="55"/>
      <c r="E522" s="55"/>
      <c r="F522" s="56"/>
      <c r="G522" s="55"/>
    </row>
    <row r="523" spans="1:7" s="270" customFormat="1" ht="15.75">
      <c r="A523" s="54"/>
      <c r="B523" s="55"/>
      <c r="C523" s="55"/>
      <c r="D523" s="55"/>
      <c r="E523" s="55"/>
      <c r="F523" s="56"/>
      <c r="G523" s="55"/>
    </row>
    <row r="524" spans="1:7" s="270" customFormat="1" ht="15.75">
      <c r="A524" s="54"/>
      <c r="B524" s="55"/>
      <c r="C524" s="55"/>
      <c r="D524" s="55"/>
      <c r="E524" s="55"/>
      <c r="F524" s="56"/>
      <c r="G524" s="55"/>
    </row>
    <row r="525" spans="1:7" s="270" customFormat="1" ht="15.75">
      <c r="A525" s="54"/>
      <c r="B525" s="55"/>
      <c r="C525" s="55"/>
      <c r="D525" s="55"/>
      <c r="E525" s="55"/>
      <c r="F525" s="56"/>
      <c r="G525" s="55"/>
    </row>
    <row r="526" spans="1:7" s="270" customFormat="1" ht="15.75">
      <c r="A526" s="54"/>
      <c r="B526" s="55"/>
      <c r="C526" s="55"/>
      <c r="D526" s="55"/>
      <c r="E526" s="55"/>
      <c r="F526" s="56"/>
      <c r="G526" s="55"/>
    </row>
    <row r="527" spans="1:7" s="270" customFormat="1" ht="15.75">
      <c r="A527" s="54"/>
      <c r="B527" s="55"/>
      <c r="C527" s="55"/>
      <c r="D527" s="55"/>
      <c r="E527" s="55"/>
      <c r="F527" s="56"/>
      <c r="G527" s="55"/>
    </row>
    <row r="528" spans="1:7" s="270" customFormat="1" ht="15.75">
      <c r="A528" s="54"/>
      <c r="B528" s="55"/>
      <c r="C528" s="55"/>
      <c r="D528" s="55"/>
      <c r="E528" s="55"/>
      <c r="F528" s="56"/>
      <c r="G528" s="55"/>
    </row>
    <row r="529" spans="1:7" s="270" customFormat="1" ht="15.75">
      <c r="A529" s="54"/>
      <c r="B529" s="55"/>
      <c r="C529" s="55"/>
      <c r="D529" s="55"/>
      <c r="E529" s="55"/>
      <c r="F529" s="56"/>
      <c r="G529" s="55"/>
    </row>
    <row r="530" spans="1:7" s="270" customFormat="1" ht="15.75">
      <c r="A530" s="54"/>
      <c r="B530" s="55"/>
      <c r="C530" s="55"/>
      <c r="D530" s="55"/>
      <c r="E530" s="55"/>
      <c r="F530" s="56"/>
      <c r="G530" s="55"/>
    </row>
    <row r="531" spans="1:7" s="270" customFormat="1" ht="15.75">
      <c r="A531" s="54"/>
      <c r="B531" s="55"/>
      <c r="C531" s="55"/>
      <c r="D531" s="55"/>
      <c r="E531" s="55"/>
      <c r="F531" s="56"/>
      <c r="G531" s="55"/>
    </row>
    <row r="532" spans="1:7" s="270" customFormat="1" ht="15.75">
      <c r="A532" s="54"/>
      <c r="B532" s="55"/>
      <c r="C532" s="55"/>
      <c r="D532" s="55"/>
      <c r="E532" s="55"/>
      <c r="F532" s="56"/>
      <c r="G532" s="55"/>
    </row>
    <row r="533" spans="1:7" s="270" customFormat="1" ht="15.75">
      <c r="A533" s="54"/>
      <c r="B533" s="55"/>
      <c r="C533" s="55"/>
      <c r="D533" s="55"/>
      <c r="E533" s="55"/>
      <c r="F533" s="56"/>
      <c r="G533" s="55"/>
    </row>
    <row r="534" spans="1:7" s="270" customFormat="1" ht="15.75">
      <c r="A534" s="54"/>
      <c r="B534" s="55"/>
      <c r="C534" s="55"/>
      <c r="D534" s="55"/>
      <c r="E534" s="55"/>
      <c r="F534" s="56"/>
      <c r="G534" s="55"/>
    </row>
    <row r="535" spans="1:7" s="270" customFormat="1" ht="15.75">
      <c r="A535" s="54"/>
      <c r="B535" s="55"/>
      <c r="C535" s="55"/>
      <c r="D535" s="55"/>
      <c r="E535" s="55"/>
      <c r="F535" s="56"/>
      <c r="G535" s="55"/>
    </row>
    <row r="536" spans="1:7" s="270" customFormat="1" ht="15.75">
      <c r="A536" s="54"/>
      <c r="B536" s="55"/>
      <c r="C536" s="55"/>
      <c r="D536" s="55"/>
      <c r="E536" s="55"/>
      <c r="F536" s="56"/>
      <c r="G536" s="55"/>
    </row>
    <row r="537" spans="1:7" s="270" customFormat="1" ht="15.75">
      <c r="A537" s="54"/>
      <c r="B537" s="55"/>
      <c r="C537" s="55"/>
      <c r="D537" s="55"/>
      <c r="E537" s="55"/>
      <c r="F537" s="56"/>
      <c r="G537" s="55"/>
    </row>
    <row r="538" spans="1:7" s="205" customFormat="1" ht="15.75">
      <c r="A538" s="54"/>
      <c r="B538" s="55"/>
      <c r="C538" s="55"/>
      <c r="D538" s="55"/>
      <c r="E538" s="55"/>
      <c r="F538" s="56"/>
      <c r="G538" s="55"/>
    </row>
    <row r="539" spans="1:7" s="205" customFormat="1" ht="15.75">
      <c r="A539" s="54"/>
      <c r="B539" s="55"/>
      <c r="C539" s="55"/>
      <c r="D539" s="55"/>
      <c r="E539" s="55"/>
      <c r="F539" s="56"/>
      <c r="G539" s="55"/>
    </row>
    <row r="540" spans="1:7" s="205" customFormat="1" ht="15.75">
      <c r="A540" s="54"/>
      <c r="B540" s="55"/>
      <c r="C540" s="55"/>
      <c r="D540" s="55"/>
      <c r="E540" s="55"/>
      <c r="F540" s="56"/>
      <c r="G540" s="55"/>
    </row>
    <row r="541" spans="1:7" s="205" customFormat="1" ht="15.75">
      <c r="A541" s="54"/>
      <c r="B541" s="55"/>
      <c r="C541" s="55"/>
      <c r="D541" s="55"/>
      <c r="E541" s="55"/>
      <c r="F541" s="56"/>
      <c r="G541" s="55"/>
    </row>
    <row r="542" spans="1:7" s="205" customFormat="1" ht="15.75">
      <c r="A542" s="54"/>
      <c r="B542" s="55"/>
      <c r="C542" s="55"/>
      <c r="D542" s="55"/>
      <c r="E542" s="55"/>
      <c r="F542" s="56"/>
      <c r="G542" s="55"/>
    </row>
    <row r="543" spans="1:7" s="205" customFormat="1" ht="15.75">
      <c r="A543" s="54"/>
      <c r="B543" s="55"/>
      <c r="C543" s="55"/>
      <c r="D543" s="55"/>
      <c r="E543" s="55"/>
      <c r="F543" s="56"/>
      <c r="G543" s="55"/>
    </row>
    <row r="544" spans="1:7" s="205" customFormat="1" ht="15.75">
      <c r="A544" s="57"/>
      <c r="B544" s="58"/>
      <c r="C544" s="58"/>
      <c r="D544" s="58"/>
      <c r="E544" s="58"/>
      <c r="F544" s="59"/>
      <c r="G544" s="58"/>
    </row>
    <row r="545" spans="1:7" s="205" customFormat="1" ht="15.75">
      <c r="A545" s="57"/>
      <c r="B545" s="58"/>
      <c r="C545" s="58"/>
      <c r="D545" s="58"/>
      <c r="E545" s="58"/>
      <c r="F545" s="59"/>
      <c r="G545" s="58"/>
    </row>
    <row r="546" spans="1:7" s="205" customFormat="1" ht="15.75">
      <c r="A546" s="57"/>
      <c r="B546" s="58"/>
      <c r="C546" s="58"/>
      <c r="D546" s="58"/>
      <c r="E546" s="58"/>
      <c r="F546" s="59"/>
      <c r="G546" s="58"/>
    </row>
    <row r="547" spans="1:7" s="205" customFormat="1" ht="15.75">
      <c r="A547" s="57"/>
      <c r="B547" s="57"/>
      <c r="C547" s="58"/>
      <c r="D547" s="58"/>
      <c r="E547" s="58"/>
      <c r="F547" s="59"/>
      <c r="G547" s="58"/>
    </row>
    <row r="548" spans="1:7" s="205" customFormat="1" ht="15.75">
      <c r="A548" s="57"/>
      <c r="B548" s="57"/>
      <c r="C548" s="58"/>
      <c r="D548" s="58"/>
      <c r="E548" s="58"/>
      <c r="F548" s="59"/>
      <c r="G548" s="58"/>
    </row>
    <row r="549" spans="1:7" s="205" customFormat="1" ht="15.75">
      <c r="A549" s="57"/>
      <c r="B549" s="57"/>
      <c r="C549" s="58"/>
      <c r="D549" s="58"/>
      <c r="E549" s="58"/>
      <c r="F549" s="59"/>
      <c r="G549" s="58"/>
    </row>
    <row r="550" spans="1:7" s="205" customFormat="1" ht="15.75">
      <c r="A550" s="57"/>
      <c r="B550" s="57"/>
      <c r="C550" s="58"/>
      <c r="D550" s="58"/>
      <c r="E550" s="58"/>
      <c r="F550" s="59"/>
      <c r="G550" s="58"/>
    </row>
    <row r="551" spans="1:7" s="205" customFormat="1" ht="15.75">
      <c r="A551" s="57"/>
      <c r="B551" s="57"/>
      <c r="C551" s="58"/>
      <c r="D551" s="58"/>
      <c r="E551" s="58"/>
      <c r="F551" s="59"/>
      <c r="G551" s="58"/>
    </row>
    <row r="552" spans="1:7" s="205" customFormat="1" ht="15.75">
      <c r="A552" s="57"/>
      <c r="B552" s="57"/>
      <c r="C552" s="58"/>
      <c r="D552" s="58"/>
      <c r="E552" s="58"/>
      <c r="F552" s="59"/>
      <c r="G552" s="58"/>
    </row>
    <row r="553" spans="1:7" s="205" customFormat="1" ht="15.75">
      <c r="A553" s="57"/>
      <c r="B553" s="57"/>
      <c r="C553" s="58"/>
      <c r="D553" s="58"/>
      <c r="E553" s="58"/>
      <c r="F553" s="59"/>
      <c r="G553" s="58"/>
    </row>
    <row r="554" spans="1:7" s="205" customFormat="1" ht="15.75">
      <c r="A554" s="57"/>
      <c r="B554" s="57"/>
      <c r="C554" s="58"/>
      <c r="D554" s="58"/>
      <c r="E554" s="58"/>
      <c r="F554" s="59"/>
      <c r="G554" s="58"/>
    </row>
    <row r="555" spans="1:7" s="205" customFormat="1" ht="15.75">
      <c r="A555" s="57"/>
      <c r="B555" s="57"/>
      <c r="C555" s="58"/>
      <c r="D555" s="58"/>
      <c r="E555" s="58"/>
      <c r="F555" s="59"/>
      <c r="G555" s="58"/>
    </row>
    <row r="556" spans="1:7" s="205" customFormat="1" ht="15.75">
      <c r="A556" s="57"/>
      <c r="B556" s="57"/>
      <c r="C556" s="58"/>
      <c r="D556" s="58"/>
      <c r="E556" s="58"/>
      <c r="F556" s="59"/>
      <c r="G556" s="58"/>
    </row>
    <row r="557" spans="1:7" s="205" customFormat="1" ht="15.75">
      <c r="A557" s="57"/>
      <c r="B557" s="57"/>
      <c r="C557" s="58"/>
      <c r="D557" s="58"/>
      <c r="E557" s="58"/>
      <c r="F557" s="59"/>
      <c r="G557" s="58"/>
    </row>
    <row r="558" spans="1:7" s="205" customFormat="1" ht="15.75">
      <c r="A558" s="57"/>
      <c r="B558" s="57"/>
      <c r="C558" s="58"/>
      <c r="D558" s="58"/>
      <c r="E558" s="58"/>
      <c r="F558" s="59"/>
      <c r="G558" s="58"/>
    </row>
    <row r="559" spans="1:7" s="205" customFormat="1" ht="15.75">
      <c r="A559" s="57"/>
      <c r="B559" s="57"/>
      <c r="C559" s="58"/>
      <c r="D559" s="58"/>
      <c r="E559" s="58"/>
      <c r="F559" s="59"/>
      <c r="G559" s="58"/>
    </row>
    <row r="560" spans="1:7" s="205" customFormat="1" ht="15.75">
      <c r="A560" s="57"/>
      <c r="B560" s="57"/>
      <c r="C560" s="58"/>
      <c r="D560" s="58"/>
      <c r="E560" s="58"/>
      <c r="F560" s="59"/>
      <c r="G560" s="58"/>
    </row>
    <row r="561" spans="1:7" s="205" customFormat="1" ht="15.75">
      <c r="A561" s="57"/>
      <c r="B561" s="57"/>
      <c r="C561" s="58"/>
      <c r="D561" s="58"/>
      <c r="E561" s="58"/>
      <c r="F561" s="59"/>
      <c r="G561" s="58"/>
    </row>
    <row r="562" spans="1:7" s="205" customFormat="1" ht="15.75">
      <c r="A562" s="57"/>
      <c r="B562" s="57"/>
      <c r="C562" s="58"/>
      <c r="D562" s="58"/>
      <c r="E562" s="58"/>
      <c r="F562" s="59"/>
      <c r="G562" s="58"/>
    </row>
    <row r="563" spans="1:7" s="205" customFormat="1" ht="15.75">
      <c r="A563" s="57"/>
      <c r="B563" s="57"/>
      <c r="C563" s="58"/>
      <c r="D563" s="58"/>
      <c r="E563" s="58"/>
      <c r="F563" s="59"/>
      <c r="G563" s="58"/>
    </row>
    <row r="564" spans="1:7" s="205" customFormat="1" ht="15.75">
      <c r="A564" s="57"/>
      <c r="B564" s="57"/>
      <c r="C564" s="58"/>
      <c r="D564" s="58"/>
      <c r="E564" s="58"/>
      <c r="F564" s="59"/>
      <c r="G564" s="58"/>
    </row>
    <row r="565" spans="1:7" s="205" customFormat="1" ht="15.75">
      <c r="A565" s="57"/>
      <c r="B565" s="57"/>
      <c r="C565" s="58"/>
      <c r="D565" s="58"/>
      <c r="E565" s="58"/>
      <c r="F565" s="59"/>
      <c r="G565" s="58"/>
    </row>
    <row r="566" spans="1:7" s="205" customFormat="1" ht="15.75">
      <c r="A566" s="57"/>
      <c r="B566" s="57"/>
      <c r="C566" s="58"/>
      <c r="D566" s="58"/>
      <c r="E566" s="58"/>
      <c r="F566" s="59"/>
      <c r="G566" s="58"/>
    </row>
    <row r="567" spans="1:7" s="205" customFormat="1" ht="15.75">
      <c r="A567" s="57"/>
      <c r="B567" s="57"/>
      <c r="C567" s="58"/>
      <c r="D567" s="58"/>
      <c r="E567" s="58"/>
      <c r="F567" s="59"/>
      <c r="G567" s="58"/>
    </row>
    <row r="568" spans="1:7" s="205" customFormat="1" ht="15.75">
      <c r="A568" s="57"/>
      <c r="B568" s="57"/>
      <c r="C568" s="58"/>
      <c r="D568" s="58"/>
      <c r="E568" s="58"/>
      <c r="F568" s="59"/>
      <c r="G568" s="58"/>
    </row>
    <row r="569" spans="1:7" s="205" customFormat="1" ht="15.75">
      <c r="A569" s="57"/>
      <c r="B569" s="57"/>
      <c r="C569" s="58"/>
      <c r="D569" s="58"/>
      <c r="E569" s="58"/>
      <c r="F569" s="59"/>
      <c r="G569" s="58"/>
    </row>
    <row r="570" spans="1:7" s="205" customFormat="1" ht="15.75">
      <c r="A570" s="57"/>
      <c r="B570" s="57"/>
      <c r="C570" s="58"/>
      <c r="D570" s="58"/>
      <c r="E570" s="58"/>
      <c r="F570" s="59"/>
      <c r="G570" s="58"/>
    </row>
    <row r="571" spans="1:7" s="205" customFormat="1" ht="15.75">
      <c r="A571" s="57"/>
      <c r="B571" s="57"/>
      <c r="C571" s="58"/>
      <c r="D571" s="58"/>
      <c r="E571" s="58"/>
      <c r="F571" s="59"/>
      <c r="G571" s="58"/>
    </row>
    <row r="572" spans="1:7" s="205" customFormat="1" ht="15.75">
      <c r="A572" s="57"/>
      <c r="B572" s="57"/>
      <c r="C572" s="58"/>
      <c r="D572" s="58"/>
      <c r="E572" s="58"/>
      <c r="F572" s="59"/>
      <c r="G572" s="58"/>
    </row>
    <row r="573" spans="1:7" s="205" customFormat="1" ht="15.75">
      <c r="A573" s="57"/>
      <c r="B573" s="57"/>
      <c r="C573" s="58"/>
      <c r="D573" s="58"/>
      <c r="E573" s="58"/>
      <c r="F573" s="59"/>
      <c r="G573" s="58"/>
    </row>
    <row r="574" spans="1:7" s="205" customFormat="1" ht="15.75">
      <c r="A574" s="57"/>
      <c r="B574" s="57"/>
      <c r="C574" s="58"/>
      <c r="D574" s="58"/>
      <c r="E574" s="58"/>
      <c r="F574" s="59"/>
      <c r="G574" s="58"/>
    </row>
    <row r="575" spans="1:7" s="205" customFormat="1" ht="15.75">
      <c r="A575" s="57"/>
      <c r="B575" s="57"/>
      <c r="C575" s="58"/>
      <c r="D575" s="58"/>
      <c r="E575" s="58"/>
      <c r="F575" s="59"/>
      <c r="G575" s="58"/>
    </row>
    <row r="576" spans="1:7" s="205" customFormat="1" ht="15.75">
      <c r="A576" s="57"/>
      <c r="B576" s="57"/>
      <c r="C576" s="58"/>
      <c r="D576" s="58"/>
      <c r="E576" s="58"/>
      <c r="F576" s="59"/>
      <c r="G576" s="58"/>
    </row>
    <row r="577" spans="1:7" s="205" customFormat="1" ht="15.75">
      <c r="A577" s="57"/>
      <c r="B577" s="57"/>
      <c r="C577" s="58"/>
      <c r="D577" s="58"/>
      <c r="E577" s="58"/>
      <c r="F577" s="59"/>
      <c r="G577" s="58"/>
    </row>
    <row r="578" spans="1:7" s="205" customFormat="1" ht="15.75">
      <c r="A578" s="57"/>
      <c r="B578" s="57"/>
      <c r="C578" s="58"/>
      <c r="D578" s="58"/>
      <c r="E578" s="58"/>
      <c r="F578" s="59"/>
      <c r="G578" s="58"/>
    </row>
    <row r="579" spans="1:7" s="205" customFormat="1" ht="15.75">
      <c r="A579" s="57"/>
      <c r="B579" s="57"/>
      <c r="C579" s="58"/>
      <c r="D579" s="58"/>
      <c r="E579" s="58"/>
      <c r="F579" s="59"/>
      <c r="G579" s="58"/>
    </row>
    <row r="580" spans="1:7" s="205" customFormat="1" ht="15.75">
      <c r="A580" s="57"/>
      <c r="B580" s="57"/>
      <c r="C580" s="58"/>
      <c r="D580" s="58"/>
      <c r="E580" s="58"/>
      <c r="F580" s="59"/>
      <c r="G580" s="58"/>
    </row>
    <row r="581" spans="1:7" s="205" customFormat="1" ht="15.75">
      <c r="A581" s="57"/>
      <c r="B581" s="57"/>
      <c r="C581" s="58"/>
      <c r="D581" s="58"/>
      <c r="E581" s="58"/>
      <c r="F581" s="59"/>
      <c r="G581" s="58"/>
    </row>
    <row r="582" spans="1:7" s="205" customFormat="1" ht="15.75">
      <c r="A582" s="57"/>
      <c r="B582" s="57"/>
      <c r="C582" s="58"/>
      <c r="D582" s="58"/>
      <c r="E582" s="58"/>
      <c r="F582" s="59"/>
      <c r="G582" s="58"/>
    </row>
    <row r="583" spans="1:7" s="205" customFormat="1" ht="15.75">
      <c r="A583" s="57"/>
      <c r="B583" s="57"/>
      <c r="C583" s="58"/>
      <c r="D583" s="58"/>
      <c r="E583" s="58"/>
      <c r="F583" s="59"/>
      <c r="G583" s="58"/>
    </row>
    <row r="584" spans="1:7" s="205" customFormat="1" ht="15.75">
      <c r="A584" s="57"/>
      <c r="B584" s="57"/>
      <c r="C584" s="58"/>
      <c r="D584" s="58"/>
      <c r="E584" s="58"/>
      <c r="F584" s="59"/>
      <c r="G584" s="58"/>
    </row>
    <row r="585" spans="1:7" s="205" customFormat="1" ht="15.75">
      <c r="A585" s="57"/>
      <c r="B585" s="57"/>
      <c r="C585" s="58"/>
      <c r="D585" s="58"/>
      <c r="E585" s="58"/>
      <c r="F585" s="59"/>
      <c r="G585" s="58"/>
    </row>
    <row r="586" spans="1:7" s="205" customFormat="1" ht="15.75">
      <c r="A586" s="57"/>
      <c r="B586" s="57"/>
      <c r="C586" s="58"/>
      <c r="D586" s="58"/>
      <c r="E586" s="58"/>
      <c r="F586" s="59"/>
      <c r="G586" s="58"/>
    </row>
    <row r="587" spans="1:7" s="205" customFormat="1" ht="15.75">
      <c r="A587" s="57"/>
      <c r="B587" s="57"/>
      <c r="C587" s="58"/>
      <c r="D587" s="58"/>
      <c r="E587" s="58"/>
      <c r="F587" s="59"/>
      <c r="G587" s="58"/>
    </row>
    <row r="588" spans="1:7" s="205" customFormat="1" ht="15.75">
      <c r="A588" s="57"/>
      <c r="B588" s="57"/>
      <c r="C588" s="58"/>
      <c r="D588" s="58"/>
      <c r="E588" s="58"/>
      <c r="F588" s="59"/>
      <c r="G588" s="58"/>
    </row>
    <row r="589" spans="1:7" s="205" customFormat="1" ht="15.75">
      <c r="A589" s="57"/>
      <c r="B589" s="57"/>
      <c r="C589" s="58"/>
      <c r="D589" s="58"/>
      <c r="E589" s="58"/>
      <c r="F589" s="59"/>
      <c r="G589" s="58"/>
    </row>
    <row r="590" spans="1:7" s="205" customFormat="1" ht="15.75">
      <c r="A590" s="57"/>
      <c r="B590" s="57"/>
      <c r="C590" s="58"/>
      <c r="D590" s="58"/>
      <c r="E590" s="58"/>
      <c r="F590" s="59"/>
      <c r="G590" s="58"/>
    </row>
    <row r="591" spans="1:7" s="205" customFormat="1" ht="15.75">
      <c r="A591" s="57"/>
      <c r="B591" s="57"/>
      <c r="C591" s="58"/>
      <c r="D591" s="58"/>
      <c r="E591" s="58"/>
      <c r="F591" s="59"/>
      <c r="G591" s="58"/>
    </row>
    <row r="592" spans="1:7" s="205" customFormat="1" ht="15.75">
      <c r="A592" s="57"/>
      <c r="B592" s="57"/>
      <c r="C592" s="58"/>
      <c r="D592" s="58"/>
      <c r="E592" s="58"/>
      <c r="F592" s="59"/>
      <c r="G592" s="58"/>
    </row>
    <row r="593" spans="1:7" s="205" customFormat="1" ht="15.75">
      <c r="A593" s="57"/>
      <c r="B593" s="57"/>
      <c r="C593" s="58"/>
      <c r="D593" s="58"/>
      <c r="E593" s="58"/>
      <c r="F593" s="59"/>
      <c r="G593" s="58"/>
    </row>
    <row r="594" spans="1:7" s="205" customFormat="1" ht="15.75">
      <c r="A594" s="57"/>
      <c r="B594" s="57"/>
      <c r="C594" s="58"/>
      <c r="D594" s="58"/>
      <c r="E594" s="58"/>
      <c r="F594" s="59"/>
      <c r="G594" s="58"/>
    </row>
    <row r="595" spans="1:7" s="205" customFormat="1" ht="15.75">
      <c r="A595" s="57"/>
      <c r="B595" s="57"/>
      <c r="C595" s="58"/>
      <c r="D595" s="58"/>
      <c r="E595" s="58"/>
      <c r="F595" s="59"/>
      <c r="G595" s="58"/>
    </row>
    <row r="596" spans="1:7" s="205" customFormat="1" ht="15.75">
      <c r="A596" s="57"/>
      <c r="B596" s="57"/>
      <c r="C596" s="58"/>
      <c r="D596" s="58"/>
      <c r="E596" s="58"/>
      <c r="F596" s="59"/>
      <c r="G596" s="58"/>
    </row>
    <row r="597" spans="1:7" s="205" customFormat="1" ht="15.75">
      <c r="A597" s="57"/>
      <c r="B597" s="57"/>
      <c r="C597" s="58"/>
      <c r="D597" s="58"/>
      <c r="E597" s="58"/>
      <c r="F597" s="59"/>
      <c r="G597" s="58"/>
    </row>
    <row r="598" spans="1:7" s="205" customFormat="1" ht="15.75">
      <c r="A598" s="57"/>
      <c r="B598" s="57"/>
      <c r="C598" s="58"/>
      <c r="D598" s="58"/>
      <c r="E598" s="58"/>
      <c r="F598" s="59"/>
      <c r="G598" s="58"/>
    </row>
    <row r="599" spans="1:7" s="205" customFormat="1" ht="15.75">
      <c r="A599" s="57"/>
      <c r="B599" s="57"/>
      <c r="C599" s="58"/>
      <c r="D599" s="58"/>
      <c r="E599" s="58"/>
      <c r="F599" s="59"/>
      <c r="G599" s="58"/>
    </row>
    <row r="600" spans="1:7" s="205" customFormat="1" ht="15.75">
      <c r="A600" s="57"/>
      <c r="B600" s="57"/>
      <c r="C600" s="58"/>
      <c r="D600" s="58"/>
      <c r="E600" s="58"/>
      <c r="F600" s="59"/>
      <c r="G600" s="58"/>
    </row>
    <row r="601" spans="1:7" s="205" customFormat="1" ht="15.75">
      <c r="A601" s="57"/>
      <c r="B601" s="57"/>
      <c r="C601" s="58"/>
      <c r="D601" s="58"/>
      <c r="E601" s="58"/>
      <c r="F601" s="59"/>
      <c r="G601" s="58"/>
    </row>
    <row r="602" spans="1:7" s="205" customFormat="1" ht="15.75">
      <c r="A602" s="57"/>
      <c r="B602" s="57"/>
      <c r="C602" s="58"/>
      <c r="D602" s="58"/>
      <c r="E602" s="58"/>
      <c r="F602" s="59"/>
      <c r="G602" s="58"/>
    </row>
    <row r="603" spans="1:7" s="205" customFormat="1" ht="15.75">
      <c r="A603" s="57"/>
      <c r="B603" s="57"/>
      <c r="C603" s="58"/>
      <c r="D603" s="58"/>
      <c r="E603" s="58"/>
      <c r="F603" s="59"/>
      <c r="G603" s="58"/>
    </row>
    <row r="604" spans="1:7" s="205" customFormat="1" ht="15.75">
      <c r="A604" s="57"/>
      <c r="B604" s="57"/>
      <c r="C604" s="58"/>
      <c r="D604" s="58"/>
      <c r="E604" s="58"/>
      <c r="F604" s="59"/>
      <c r="G604" s="58"/>
    </row>
    <row r="605" spans="1:7" s="205" customFormat="1" ht="15.75">
      <c r="A605" s="57"/>
      <c r="B605" s="57"/>
      <c r="C605" s="58"/>
      <c r="D605" s="58"/>
      <c r="E605" s="58"/>
      <c r="F605" s="59"/>
      <c r="G605" s="58"/>
    </row>
    <row r="606" spans="1:7" s="205" customFormat="1" ht="15.75">
      <c r="A606" s="57"/>
      <c r="B606" s="57"/>
      <c r="C606" s="58"/>
      <c r="D606" s="58"/>
      <c r="E606" s="58"/>
      <c r="F606" s="59"/>
      <c r="G606" s="58"/>
    </row>
    <row r="607" spans="1:7" s="205" customFormat="1" ht="15.75">
      <c r="A607" s="57"/>
      <c r="B607" s="57"/>
      <c r="C607" s="58"/>
      <c r="D607" s="58"/>
      <c r="E607" s="58"/>
      <c r="F607" s="59"/>
      <c r="G607" s="58"/>
    </row>
    <row r="608" spans="1:7" s="205" customFormat="1" ht="15.75">
      <c r="A608" s="57"/>
      <c r="B608" s="57"/>
      <c r="C608" s="58"/>
      <c r="D608" s="58"/>
      <c r="E608" s="58"/>
      <c r="F608" s="59"/>
      <c r="G608" s="58"/>
    </row>
    <row r="609" spans="1:7" s="205" customFormat="1" ht="15.75">
      <c r="A609" s="57"/>
      <c r="B609" s="57"/>
      <c r="C609" s="58"/>
      <c r="D609" s="58"/>
      <c r="E609" s="58"/>
      <c r="F609" s="59"/>
      <c r="G609" s="58"/>
    </row>
    <row r="610" spans="1:7" s="205" customFormat="1" ht="15.75">
      <c r="A610" s="57"/>
      <c r="B610" s="57"/>
      <c r="C610" s="58"/>
      <c r="D610" s="58"/>
      <c r="E610" s="58"/>
      <c r="F610" s="59"/>
      <c r="G610" s="58"/>
    </row>
    <row r="611" spans="1:7" s="205" customFormat="1" ht="15.75">
      <c r="A611" s="57"/>
      <c r="B611" s="57"/>
      <c r="C611" s="58"/>
      <c r="D611" s="58"/>
      <c r="E611" s="58"/>
      <c r="F611" s="59"/>
      <c r="G611" s="58"/>
    </row>
    <row r="612" spans="1:7" s="205" customFormat="1" ht="15.75">
      <c r="A612" s="57"/>
      <c r="B612" s="57"/>
      <c r="C612" s="58"/>
      <c r="D612" s="58"/>
      <c r="E612" s="58"/>
      <c r="F612" s="59"/>
      <c r="G612" s="58"/>
    </row>
    <row r="613" spans="1:7" s="205" customFormat="1" ht="15.75">
      <c r="A613" s="57"/>
      <c r="B613" s="57"/>
      <c r="C613" s="58"/>
      <c r="D613" s="58"/>
      <c r="E613" s="58"/>
      <c r="F613" s="59"/>
      <c r="G613" s="58"/>
    </row>
    <row r="614" spans="1:7" s="205" customFormat="1" ht="15.75">
      <c r="A614" s="57"/>
      <c r="B614" s="57"/>
      <c r="C614" s="58"/>
      <c r="D614" s="58"/>
      <c r="E614" s="58"/>
      <c r="F614" s="59"/>
      <c r="G614" s="58"/>
    </row>
    <row r="615" spans="1:7" s="205" customFormat="1" ht="15.75">
      <c r="A615" s="57"/>
      <c r="B615" s="57"/>
      <c r="C615" s="58"/>
      <c r="D615" s="58"/>
      <c r="E615" s="58"/>
      <c r="F615" s="59"/>
      <c r="G615" s="58"/>
    </row>
    <row r="616" spans="1:7" s="205" customFormat="1" ht="15.75">
      <c r="A616" s="57"/>
      <c r="B616" s="57"/>
      <c r="C616" s="58"/>
      <c r="D616" s="58"/>
      <c r="E616" s="58"/>
      <c r="F616" s="59"/>
      <c r="G616" s="58"/>
    </row>
    <row r="617" spans="1:7" s="205" customFormat="1" ht="15.75">
      <c r="A617" s="57"/>
      <c r="B617" s="57"/>
      <c r="C617" s="58"/>
      <c r="D617" s="58"/>
      <c r="E617" s="58"/>
      <c r="F617" s="59"/>
      <c r="G617" s="58"/>
    </row>
    <row r="618" spans="1:7" s="205" customFormat="1" ht="15.75">
      <c r="A618" s="57"/>
      <c r="B618" s="57"/>
      <c r="C618" s="58"/>
      <c r="D618" s="58"/>
      <c r="E618" s="58"/>
      <c r="F618" s="59"/>
      <c r="G618" s="58"/>
    </row>
    <row r="619" spans="1:7" s="205" customFormat="1" ht="15.75">
      <c r="A619" s="57"/>
      <c r="B619" s="57"/>
      <c r="C619" s="58"/>
      <c r="D619" s="58"/>
      <c r="E619" s="58"/>
      <c r="F619" s="59"/>
      <c r="G619" s="58"/>
    </row>
    <row r="620" spans="1:7" s="205" customFormat="1" ht="15.75">
      <c r="A620" s="57"/>
      <c r="B620" s="57"/>
      <c r="C620" s="58"/>
      <c r="D620" s="58"/>
      <c r="E620" s="58"/>
      <c r="F620" s="59"/>
      <c r="G620" s="58"/>
    </row>
    <row r="621" spans="1:7" s="205" customFormat="1" ht="15.75">
      <c r="A621" s="57"/>
      <c r="B621" s="57"/>
      <c r="C621" s="58"/>
      <c r="D621" s="58"/>
      <c r="E621" s="58"/>
      <c r="F621" s="59"/>
      <c r="G621" s="58"/>
    </row>
    <row r="622" spans="1:7" s="205" customFormat="1" ht="15.75">
      <c r="A622" s="57"/>
      <c r="B622" s="57"/>
      <c r="C622" s="58"/>
      <c r="D622" s="58"/>
      <c r="E622" s="58"/>
      <c r="F622" s="59"/>
      <c r="G622" s="58"/>
    </row>
    <row r="623" spans="1:7" s="205" customFormat="1" ht="15.75">
      <c r="A623" s="57"/>
      <c r="B623" s="57"/>
      <c r="C623" s="58"/>
      <c r="D623" s="58"/>
      <c r="E623" s="58"/>
      <c r="F623" s="59"/>
      <c r="G623" s="58"/>
    </row>
    <row r="624" spans="1:7" s="205" customFormat="1" ht="15.75">
      <c r="A624" s="57"/>
      <c r="B624" s="57"/>
      <c r="C624" s="58"/>
      <c r="D624" s="58"/>
      <c r="E624" s="58"/>
      <c r="F624" s="59"/>
      <c r="G624" s="58"/>
    </row>
    <row r="625" spans="1:7" s="205" customFormat="1" ht="15.75">
      <c r="A625" s="57"/>
      <c r="B625" s="57"/>
      <c r="C625" s="58"/>
      <c r="D625" s="58"/>
      <c r="E625" s="58"/>
      <c r="F625" s="59"/>
      <c r="G625" s="58"/>
    </row>
    <row r="626" spans="1:7" s="205" customFormat="1" ht="15.75">
      <c r="A626" s="57"/>
      <c r="B626" s="57"/>
      <c r="C626" s="58"/>
      <c r="D626" s="58"/>
      <c r="E626" s="58"/>
      <c r="F626" s="59"/>
      <c r="G626" s="58"/>
    </row>
    <row r="627" spans="1:7" s="205" customFormat="1" ht="15.75">
      <c r="A627" s="57"/>
      <c r="B627" s="57"/>
      <c r="C627" s="58"/>
      <c r="D627" s="58"/>
      <c r="E627" s="58"/>
      <c r="F627" s="59"/>
      <c r="G627" s="58"/>
    </row>
    <row r="628" spans="1:7" s="205" customFormat="1" ht="15.75">
      <c r="A628" s="57"/>
      <c r="B628" s="57"/>
      <c r="C628" s="58"/>
      <c r="D628" s="58"/>
      <c r="E628" s="58"/>
      <c r="F628" s="59"/>
      <c r="G628" s="58"/>
    </row>
    <row r="629" spans="1:7" s="205" customFormat="1" ht="15.75">
      <c r="A629" s="57"/>
      <c r="B629" s="57"/>
      <c r="C629" s="58"/>
      <c r="D629" s="58"/>
      <c r="E629" s="58"/>
      <c r="F629" s="59"/>
      <c r="G629" s="58"/>
    </row>
    <row r="630" spans="1:7" s="205" customFormat="1" ht="15.75">
      <c r="A630" s="57"/>
      <c r="B630" s="57"/>
      <c r="C630" s="58"/>
      <c r="D630" s="58"/>
      <c r="E630" s="58"/>
      <c r="F630" s="59"/>
      <c r="G630" s="58"/>
    </row>
    <row r="631" spans="1:7" s="205" customFormat="1" ht="15.75">
      <c r="A631" s="57"/>
      <c r="B631" s="57"/>
      <c r="C631" s="58"/>
      <c r="D631" s="58"/>
      <c r="E631" s="58"/>
      <c r="F631" s="59"/>
      <c r="G631" s="58"/>
    </row>
    <row r="632" spans="1:7" s="205" customFormat="1" ht="15.75">
      <c r="A632" s="57"/>
      <c r="B632" s="57"/>
      <c r="C632" s="58"/>
      <c r="D632" s="58"/>
      <c r="E632" s="58"/>
      <c r="F632" s="59"/>
      <c r="G632" s="58"/>
    </row>
    <row r="633" spans="1:7" s="205" customFormat="1" ht="15.75">
      <c r="A633" s="57"/>
      <c r="B633" s="57"/>
      <c r="C633" s="58"/>
      <c r="D633" s="58"/>
      <c r="E633" s="58"/>
      <c r="F633" s="59"/>
      <c r="G633" s="58"/>
    </row>
    <row r="634" spans="1:7" s="205" customFormat="1" ht="15.75">
      <c r="A634" s="57"/>
      <c r="B634" s="57"/>
      <c r="C634" s="58"/>
      <c r="D634" s="58"/>
      <c r="E634" s="58"/>
      <c r="F634" s="59"/>
      <c r="G634" s="58"/>
    </row>
    <row r="635" spans="1:7" s="205" customFormat="1" ht="15.75">
      <c r="A635" s="57"/>
      <c r="B635" s="57"/>
      <c r="C635" s="58"/>
      <c r="D635" s="58"/>
      <c r="E635" s="58"/>
      <c r="F635" s="59"/>
      <c r="G635" s="58"/>
    </row>
    <row r="636" spans="1:7" s="205" customFormat="1" ht="15.75">
      <c r="A636" s="57"/>
      <c r="B636" s="57"/>
      <c r="C636" s="58"/>
      <c r="D636" s="58"/>
      <c r="E636" s="58"/>
      <c r="F636" s="59"/>
      <c r="G636" s="58"/>
    </row>
    <row r="637" spans="1:7" s="205" customFormat="1" ht="15.75">
      <c r="A637" s="57"/>
      <c r="B637" s="57"/>
      <c r="C637" s="58"/>
      <c r="D637" s="58"/>
      <c r="E637" s="58"/>
      <c r="F637" s="59"/>
      <c r="G637" s="58"/>
    </row>
    <row r="638" spans="1:7" s="205" customFormat="1" ht="15.75">
      <c r="A638" s="57"/>
      <c r="B638" s="57"/>
      <c r="C638" s="58"/>
      <c r="D638" s="58"/>
      <c r="E638" s="58"/>
      <c r="F638" s="59"/>
      <c r="G638" s="58"/>
    </row>
    <row r="639" spans="1:7" s="205" customFormat="1" ht="15.75">
      <c r="A639" s="57"/>
      <c r="B639" s="57"/>
      <c r="C639" s="58"/>
      <c r="D639" s="58"/>
      <c r="E639" s="58"/>
      <c r="F639" s="59"/>
      <c r="G639" s="58"/>
    </row>
    <row r="640" spans="1:7" s="205" customFormat="1" ht="15.75">
      <c r="A640" s="57"/>
      <c r="B640" s="57"/>
      <c r="C640" s="58"/>
      <c r="D640" s="58"/>
      <c r="E640" s="58"/>
      <c r="F640" s="59"/>
      <c r="G640" s="58"/>
    </row>
    <row r="641" spans="1:7" s="205" customFormat="1" ht="15.75">
      <c r="A641" s="57"/>
      <c r="B641" s="57"/>
      <c r="C641" s="58"/>
      <c r="D641" s="58"/>
      <c r="E641" s="58"/>
      <c r="F641" s="59"/>
      <c r="G641" s="58"/>
    </row>
    <row r="642" spans="1:7" s="205" customFormat="1" ht="15.75">
      <c r="A642" s="57"/>
      <c r="B642" s="57"/>
      <c r="C642" s="58"/>
      <c r="D642" s="58"/>
      <c r="E642" s="58"/>
      <c r="F642" s="59"/>
      <c r="G642" s="58"/>
    </row>
    <row r="643" spans="1:7" s="205" customFormat="1" ht="15.75">
      <c r="A643" s="57"/>
      <c r="B643" s="57"/>
      <c r="C643" s="58"/>
      <c r="D643" s="58"/>
      <c r="E643" s="58"/>
      <c r="F643" s="59"/>
      <c r="G643" s="58"/>
    </row>
    <row r="644" spans="1:7" s="205" customFormat="1" ht="15.75">
      <c r="A644" s="57"/>
      <c r="B644" s="57"/>
      <c r="C644" s="58"/>
      <c r="D644" s="58"/>
      <c r="E644" s="58"/>
      <c r="F644" s="59"/>
      <c r="G644" s="58"/>
    </row>
    <row r="645" spans="1:7" s="205" customFormat="1" ht="15.75">
      <c r="A645" s="57"/>
      <c r="B645" s="57"/>
      <c r="C645" s="58"/>
      <c r="D645" s="58"/>
      <c r="E645" s="58"/>
      <c r="F645" s="59"/>
      <c r="G645" s="58"/>
    </row>
    <row r="646" spans="1:7" s="205" customFormat="1" ht="15.75">
      <c r="A646" s="57"/>
      <c r="B646" s="57"/>
      <c r="C646" s="58"/>
      <c r="D646" s="58"/>
      <c r="E646" s="58"/>
      <c r="F646" s="59"/>
      <c r="G646" s="58"/>
    </row>
    <row r="647" spans="1:7" s="205" customFormat="1" ht="15.75">
      <c r="A647" s="57"/>
      <c r="B647" s="57"/>
      <c r="C647" s="58"/>
      <c r="D647" s="58"/>
      <c r="E647" s="58"/>
      <c r="F647" s="59"/>
      <c r="G647" s="58"/>
    </row>
    <row r="648" spans="1:7" s="205" customFormat="1" ht="15.75">
      <c r="A648" s="57"/>
      <c r="B648" s="57"/>
      <c r="C648" s="58"/>
      <c r="D648" s="58"/>
      <c r="E648" s="58"/>
      <c r="F648" s="59"/>
      <c r="G648" s="58"/>
    </row>
    <row r="649" spans="1:7" s="205" customFormat="1" ht="15.75">
      <c r="A649" s="57"/>
      <c r="B649" s="57"/>
      <c r="C649" s="58"/>
      <c r="D649" s="58"/>
      <c r="E649" s="58"/>
      <c r="F649" s="59"/>
      <c r="G649" s="58"/>
    </row>
    <row r="650" spans="1:7" s="205" customFormat="1" ht="15.75">
      <c r="A650" s="57"/>
      <c r="B650" s="57"/>
      <c r="C650" s="58"/>
      <c r="D650" s="58"/>
      <c r="E650" s="58"/>
      <c r="F650" s="59"/>
      <c r="G650" s="58"/>
    </row>
    <row r="651" spans="1:7" s="205" customFormat="1" ht="15.75">
      <c r="A651" s="57"/>
      <c r="B651" s="57"/>
      <c r="C651" s="58"/>
      <c r="D651" s="58"/>
      <c r="E651" s="58"/>
      <c r="F651" s="59"/>
      <c r="G651" s="58"/>
    </row>
    <row r="652" spans="1:7" s="205" customFormat="1" ht="15.75">
      <c r="A652" s="57"/>
      <c r="B652" s="57"/>
      <c r="C652" s="58"/>
      <c r="D652" s="58"/>
      <c r="E652" s="58"/>
      <c r="F652" s="59"/>
      <c r="G652" s="58"/>
    </row>
    <row r="653" spans="1:7" s="205" customFormat="1" ht="15.75">
      <c r="A653" s="57"/>
      <c r="B653" s="57"/>
      <c r="C653" s="58"/>
      <c r="D653" s="58"/>
      <c r="E653" s="58"/>
      <c r="F653" s="59"/>
      <c r="G653" s="58"/>
    </row>
    <row r="654" spans="1:7" ht="15.75">
      <c r="A654" s="57"/>
      <c r="B654" s="57"/>
      <c r="C654" s="58"/>
      <c r="D654" s="58"/>
      <c r="E654" s="58"/>
      <c r="F654" s="59"/>
      <c r="G654" s="58"/>
    </row>
    <row r="655" spans="1:7" ht="15.75">
      <c r="A655" s="57"/>
      <c r="B655" s="57"/>
      <c r="C655" s="58"/>
      <c r="D655" s="58"/>
      <c r="E655" s="58"/>
      <c r="F655" s="59"/>
      <c r="G655" s="58"/>
    </row>
    <row r="656" spans="1:7" ht="15.75">
      <c r="A656" s="57"/>
      <c r="B656" s="57"/>
      <c r="C656" s="58"/>
      <c r="D656" s="58"/>
      <c r="E656" s="58"/>
      <c r="F656" s="59"/>
      <c r="G656" s="58"/>
    </row>
    <row r="657" spans="1:7" ht="15.75">
      <c r="A657" s="57"/>
      <c r="B657" s="57"/>
      <c r="C657" s="58"/>
      <c r="D657" s="58"/>
      <c r="E657" s="58"/>
      <c r="F657" s="59"/>
      <c r="G657" s="58"/>
    </row>
    <row r="658" spans="1:7" ht="15.75">
      <c r="A658" s="57"/>
      <c r="B658" s="57"/>
      <c r="C658" s="58"/>
      <c r="D658" s="58"/>
      <c r="E658" s="58"/>
      <c r="F658" s="59"/>
      <c r="G658" s="58"/>
    </row>
    <row r="659" spans="1:7" ht="15.75">
      <c r="A659" s="57"/>
      <c r="B659" s="57"/>
      <c r="C659" s="58"/>
      <c r="D659" s="58"/>
      <c r="E659" s="58"/>
      <c r="F659" s="59"/>
      <c r="G659" s="58"/>
    </row>
    <row r="660" spans="1:7" ht="15.75">
      <c r="A660" s="57"/>
      <c r="B660" s="57"/>
      <c r="C660" s="58"/>
      <c r="D660" s="58"/>
      <c r="E660" s="58"/>
      <c r="F660" s="59"/>
      <c r="G660" s="58"/>
    </row>
    <row r="661" spans="1:7" ht="15.75">
      <c r="A661" s="57"/>
      <c r="B661" s="57"/>
      <c r="C661" s="58"/>
      <c r="D661" s="58"/>
      <c r="E661" s="58"/>
      <c r="F661" s="59"/>
      <c r="G661" s="58"/>
    </row>
    <row r="662" spans="1:7" ht="15.75">
      <c r="A662" s="57"/>
      <c r="B662" s="57"/>
      <c r="C662" s="58"/>
      <c r="D662" s="58"/>
      <c r="E662" s="58"/>
      <c r="F662" s="59"/>
      <c r="G662" s="58"/>
    </row>
    <row r="663" spans="1:7" ht="15.75">
      <c r="A663" s="57"/>
      <c r="B663" s="57"/>
      <c r="C663" s="58"/>
      <c r="D663" s="58"/>
      <c r="E663" s="58"/>
      <c r="F663" s="59"/>
      <c r="G663" s="58"/>
    </row>
    <row r="664" spans="1:7" ht="15.75">
      <c r="A664" s="57"/>
      <c r="B664" s="57"/>
      <c r="C664" s="58"/>
      <c r="D664" s="58"/>
      <c r="E664" s="58"/>
      <c r="F664" s="59"/>
      <c r="G664" s="58"/>
    </row>
    <row r="665" spans="1:7" ht="15.75">
      <c r="A665" s="57"/>
      <c r="B665" s="57"/>
      <c r="C665" s="58"/>
      <c r="D665" s="58"/>
      <c r="E665" s="58"/>
      <c r="F665" s="59"/>
      <c r="G665" s="58"/>
    </row>
    <row r="666" spans="1:7" ht="15.75">
      <c r="A666" s="57"/>
      <c r="B666" s="57"/>
      <c r="C666" s="58"/>
      <c r="D666" s="58"/>
      <c r="E666" s="58"/>
      <c r="F666" s="59"/>
      <c r="G666" s="58"/>
    </row>
    <row r="667" spans="1:7" ht="15.75">
      <c r="A667" s="57"/>
      <c r="B667" s="57"/>
      <c r="C667" s="58"/>
      <c r="D667" s="58"/>
      <c r="E667" s="58"/>
      <c r="F667" s="59"/>
      <c r="G667" s="58"/>
    </row>
  </sheetData>
  <sheetProtection password="EEDF" sheet="1"/>
  <mergeCells count="11">
    <mergeCell ref="A8:G8"/>
    <mergeCell ref="A9:G9"/>
    <mergeCell ref="A10:G10"/>
    <mergeCell ref="A11:G11"/>
    <mergeCell ref="A12:G12"/>
    <mergeCell ref="A1:G1"/>
    <mergeCell ref="A2:G2"/>
    <mergeCell ref="A3:G3"/>
    <mergeCell ref="A4:G4"/>
    <mergeCell ref="A6:G6"/>
    <mergeCell ref="A7:G7"/>
  </mergeCells>
  <printOptions/>
  <pageMargins left="0.984251968503937" right="0.3937007874015748" top="0.1968503937007874" bottom="0.1968503937007874" header="0.5118110236220472" footer="0.5118110236220472"/>
  <pageSetup fitToHeight="2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8"/>
  <sheetViews>
    <sheetView zoomScalePageLayoutView="0" workbookViewId="0" topLeftCell="A2">
      <selection activeCell="P26" sqref="P26"/>
    </sheetView>
  </sheetViews>
  <sheetFormatPr defaultColWidth="9.00390625" defaultRowHeight="12.75"/>
  <cols>
    <col min="1" max="1" width="4.375" style="0" customWidth="1"/>
    <col min="2" max="2" width="4.875" style="0" customWidth="1"/>
    <col min="3" max="3" width="5.25390625" style="0" customWidth="1"/>
    <col min="4" max="4" width="4.125" style="0" customWidth="1"/>
    <col min="5" max="5" width="5.00390625" style="0" customWidth="1"/>
    <col min="6" max="6" width="6.875" style="0" customWidth="1"/>
    <col min="7" max="7" width="5.375" style="0" customWidth="1"/>
    <col min="8" max="8" width="43.00390625" style="0" customWidth="1"/>
    <col min="9" max="9" width="14.625" style="0" customWidth="1"/>
    <col min="11" max="11" width="16.625" style="0" customWidth="1"/>
  </cols>
  <sheetData>
    <row r="1" ht="12.75" hidden="1"/>
    <row r="2" spans="1:9" ht="18.75">
      <c r="A2" s="63"/>
      <c r="B2" s="63"/>
      <c r="C2" s="63"/>
      <c r="D2" s="63"/>
      <c r="E2" s="63"/>
      <c r="F2" s="63"/>
      <c r="G2" s="63"/>
      <c r="H2" s="358" t="s">
        <v>274</v>
      </c>
      <c r="I2" s="358"/>
    </row>
    <row r="3" spans="1:9" ht="18.75">
      <c r="A3" s="63"/>
      <c r="B3" s="63"/>
      <c r="C3" s="63"/>
      <c r="D3" s="63"/>
      <c r="E3" s="63"/>
      <c r="F3" s="63"/>
      <c r="G3" s="63"/>
      <c r="H3" s="358" t="s">
        <v>192</v>
      </c>
      <c r="I3" s="358"/>
    </row>
    <row r="4" spans="1:9" ht="18.75">
      <c r="A4" s="63"/>
      <c r="B4" s="63"/>
      <c r="C4" s="63"/>
      <c r="D4" s="63"/>
      <c r="E4" s="63"/>
      <c r="F4" s="63"/>
      <c r="G4" s="63"/>
      <c r="H4" s="358" t="s">
        <v>741</v>
      </c>
      <c r="I4" s="358"/>
    </row>
    <row r="5" spans="1:9" ht="18.75">
      <c r="A5" s="63"/>
      <c r="B5" s="63"/>
      <c r="C5" s="63"/>
      <c r="D5" s="63"/>
      <c r="E5" s="63"/>
      <c r="F5" s="63"/>
      <c r="G5" s="63"/>
      <c r="H5" s="358" t="s">
        <v>1028</v>
      </c>
      <c r="I5" s="358"/>
    </row>
    <row r="6" spans="1:9" ht="7.5" customHeight="1">
      <c r="A6" s="63"/>
      <c r="B6" s="63"/>
      <c r="C6" s="63"/>
      <c r="D6" s="63"/>
      <c r="E6" s="63"/>
      <c r="F6" s="63"/>
      <c r="G6" s="63"/>
      <c r="H6" s="63"/>
      <c r="I6" s="63"/>
    </row>
    <row r="7" spans="1:9" ht="18.75">
      <c r="A7" s="63"/>
      <c r="B7" s="63"/>
      <c r="C7" s="63"/>
      <c r="D7" s="63"/>
      <c r="E7" s="63"/>
      <c r="F7" s="63"/>
      <c r="G7" s="63"/>
      <c r="H7" s="358" t="s">
        <v>742</v>
      </c>
      <c r="I7" s="358"/>
    </row>
    <row r="8" spans="1:9" ht="18.75" hidden="1">
      <c r="A8" s="63"/>
      <c r="B8" s="63"/>
      <c r="C8" s="63"/>
      <c r="D8" s="63"/>
      <c r="E8" s="63"/>
      <c r="F8" s="63"/>
      <c r="G8" s="63"/>
      <c r="H8" s="358" t="s">
        <v>743</v>
      </c>
      <c r="I8" s="358"/>
    </row>
    <row r="9" spans="1:9" ht="18.75">
      <c r="A9" s="63"/>
      <c r="B9" s="63"/>
      <c r="C9" s="63"/>
      <c r="D9" s="63"/>
      <c r="E9" s="63"/>
      <c r="F9" s="63"/>
      <c r="G9" s="63"/>
      <c r="H9" s="358" t="s">
        <v>192</v>
      </c>
      <c r="I9" s="358"/>
    </row>
    <row r="10" spans="1:9" ht="18.75">
      <c r="A10" s="63"/>
      <c r="B10" s="63"/>
      <c r="C10" s="63"/>
      <c r="D10" s="63"/>
      <c r="E10" s="63"/>
      <c r="F10" s="63"/>
      <c r="G10" s="63"/>
      <c r="H10" s="358" t="s">
        <v>741</v>
      </c>
      <c r="I10" s="358"/>
    </row>
    <row r="11" spans="1:9" ht="18.75">
      <c r="A11" s="63"/>
      <c r="B11" s="63"/>
      <c r="C11" s="63"/>
      <c r="D11" s="63"/>
      <c r="E11" s="63"/>
      <c r="F11" s="63"/>
      <c r="G11" s="63"/>
      <c r="H11" s="358" t="s">
        <v>275</v>
      </c>
      <c r="I11" s="358"/>
    </row>
    <row r="12" spans="1:9" ht="7.5" customHeight="1">
      <c r="A12" s="63"/>
      <c r="B12" s="63"/>
      <c r="C12" s="63"/>
      <c r="D12" s="63"/>
      <c r="E12" s="63"/>
      <c r="F12" s="63"/>
      <c r="G12" s="63"/>
      <c r="H12" s="63"/>
      <c r="I12" s="63"/>
    </row>
    <row r="13" spans="1:9" ht="18.75">
      <c r="A13" s="360" t="s">
        <v>744</v>
      </c>
      <c r="B13" s="361"/>
      <c r="C13" s="361"/>
      <c r="D13" s="361"/>
      <c r="E13" s="361"/>
      <c r="F13" s="361"/>
      <c r="G13" s="361"/>
      <c r="H13" s="361"/>
      <c r="I13" s="361"/>
    </row>
    <row r="14" spans="1:9" ht="18.75">
      <c r="A14" s="360" t="s">
        <v>745</v>
      </c>
      <c r="B14" s="361"/>
      <c r="C14" s="361"/>
      <c r="D14" s="361"/>
      <c r="E14" s="361"/>
      <c r="F14" s="361"/>
      <c r="G14" s="361"/>
      <c r="H14" s="361"/>
      <c r="I14" s="361"/>
    </row>
    <row r="15" spans="1:9" ht="18.75">
      <c r="A15" s="63"/>
      <c r="B15" s="63"/>
      <c r="C15" s="63"/>
      <c r="D15" s="63"/>
      <c r="E15" s="63"/>
      <c r="F15" s="63"/>
      <c r="G15" s="63"/>
      <c r="H15" s="362"/>
      <c r="I15" s="362"/>
    </row>
    <row r="16" spans="1:9" ht="18.75">
      <c r="A16" s="63"/>
      <c r="B16" s="63"/>
      <c r="C16" s="63"/>
      <c r="D16" s="63"/>
      <c r="E16" s="63"/>
      <c r="F16" s="63"/>
      <c r="G16" s="63"/>
      <c r="H16" s="63"/>
      <c r="I16" s="65"/>
    </row>
    <row r="17" spans="1:9" ht="37.5">
      <c r="A17" s="359" t="s">
        <v>746</v>
      </c>
      <c r="B17" s="359"/>
      <c r="C17" s="359"/>
      <c r="D17" s="359"/>
      <c r="E17" s="359"/>
      <c r="F17" s="359"/>
      <c r="G17" s="359"/>
      <c r="H17" s="67" t="s">
        <v>50</v>
      </c>
      <c r="I17" s="66" t="s">
        <v>190</v>
      </c>
    </row>
    <row r="18" spans="1:9" ht="18.75">
      <c r="A18" s="359">
        <v>1</v>
      </c>
      <c r="B18" s="359"/>
      <c r="C18" s="359"/>
      <c r="D18" s="359"/>
      <c r="E18" s="359"/>
      <c r="F18" s="359"/>
      <c r="G18" s="359"/>
      <c r="H18" s="67">
        <v>2</v>
      </c>
      <c r="I18" s="66">
        <v>3</v>
      </c>
    </row>
    <row r="19" spans="1:9" ht="18.75">
      <c r="A19" s="68"/>
      <c r="B19" s="68"/>
      <c r="C19" s="68"/>
      <c r="D19" s="68"/>
      <c r="E19" s="68"/>
      <c r="F19" s="68"/>
      <c r="G19" s="68"/>
      <c r="H19" s="69"/>
      <c r="I19" s="68"/>
    </row>
    <row r="20" spans="1:9" ht="63" customHeight="1">
      <c r="A20" s="70" t="s">
        <v>56</v>
      </c>
      <c r="B20" s="70" t="s">
        <v>53</v>
      </c>
      <c r="C20" s="70" t="s">
        <v>53</v>
      </c>
      <c r="D20" s="70" t="s">
        <v>53</v>
      </c>
      <c r="E20" s="70" t="s">
        <v>53</v>
      </c>
      <c r="F20" s="70" t="s">
        <v>55</v>
      </c>
      <c r="G20" s="70" t="s">
        <v>51</v>
      </c>
      <c r="H20" s="71" t="s">
        <v>747</v>
      </c>
      <c r="I20" s="72">
        <f>SUM(I21,I30)</f>
        <v>151460.67999999993</v>
      </c>
    </row>
    <row r="21" spans="1:9" ht="56.25">
      <c r="A21" s="70" t="s">
        <v>56</v>
      </c>
      <c r="B21" s="70" t="s">
        <v>62</v>
      </c>
      <c r="C21" s="70" t="s">
        <v>53</v>
      </c>
      <c r="D21" s="70" t="s">
        <v>53</v>
      </c>
      <c r="E21" s="70" t="s">
        <v>53</v>
      </c>
      <c r="F21" s="70" t="s">
        <v>55</v>
      </c>
      <c r="G21" s="70" t="s">
        <v>51</v>
      </c>
      <c r="H21" s="71" t="s">
        <v>748</v>
      </c>
      <c r="I21" s="73">
        <f>SUM(I26,I23)</f>
        <v>151460.67999999993</v>
      </c>
    </row>
    <row r="22" spans="1:9" ht="36.75" customHeight="1">
      <c r="A22" s="70" t="s">
        <v>56</v>
      </c>
      <c r="B22" s="70" t="s">
        <v>62</v>
      </c>
      <c r="C22" s="70" t="s">
        <v>53</v>
      </c>
      <c r="D22" s="70" t="s">
        <v>53</v>
      </c>
      <c r="E22" s="70" t="s">
        <v>53</v>
      </c>
      <c r="F22" s="70" t="s">
        <v>55</v>
      </c>
      <c r="G22" s="70" t="s">
        <v>672</v>
      </c>
      <c r="H22" s="74" t="s">
        <v>749</v>
      </c>
      <c r="I22" s="73">
        <f>SUM(I23)</f>
        <v>-788662.54</v>
      </c>
    </row>
    <row r="23" spans="1:9" ht="38.25" customHeight="1">
      <c r="A23" s="70" t="s">
        <v>56</v>
      </c>
      <c r="B23" s="70" t="s">
        <v>62</v>
      </c>
      <c r="C23" s="70" t="s">
        <v>66</v>
      </c>
      <c r="D23" s="70" t="s">
        <v>53</v>
      </c>
      <c r="E23" s="70" t="s">
        <v>53</v>
      </c>
      <c r="F23" s="70" t="s">
        <v>55</v>
      </c>
      <c r="G23" s="70" t="s">
        <v>672</v>
      </c>
      <c r="H23" s="74" t="s">
        <v>750</v>
      </c>
      <c r="I23" s="73">
        <f>SUM(I24)</f>
        <v>-788662.54</v>
      </c>
    </row>
    <row r="24" spans="1:9" ht="36.75" customHeight="1">
      <c r="A24" s="70" t="s">
        <v>56</v>
      </c>
      <c r="B24" s="70" t="s">
        <v>62</v>
      </c>
      <c r="C24" s="70" t="s">
        <v>66</v>
      </c>
      <c r="D24" s="70" t="s">
        <v>56</v>
      </c>
      <c r="E24" s="70" t="s">
        <v>53</v>
      </c>
      <c r="F24" s="70" t="s">
        <v>55</v>
      </c>
      <c r="G24" s="70" t="s">
        <v>751</v>
      </c>
      <c r="H24" s="74" t="s">
        <v>752</v>
      </c>
      <c r="I24" s="73">
        <f>SUM(I25)</f>
        <v>-788662.54</v>
      </c>
    </row>
    <row r="25" spans="1:9" ht="54" customHeight="1">
      <c r="A25" s="70" t="s">
        <v>56</v>
      </c>
      <c r="B25" s="70" t="s">
        <v>62</v>
      </c>
      <c r="C25" s="70" t="s">
        <v>66</v>
      </c>
      <c r="D25" s="70" t="s">
        <v>56</v>
      </c>
      <c r="E25" s="70" t="s">
        <v>62</v>
      </c>
      <c r="F25" s="70" t="s">
        <v>55</v>
      </c>
      <c r="G25" s="70" t="s">
        <v>751</v>
      </c>
      <c r="H25" s="74" t="s">
        <v>753</v>
      </c>
      <c r="I25" s="75">
        <v>-788662.54</v>
      </c>
    </row>
    <row r="26" spans="1:9" ht="37.5" customHeight="1">
      <c r="A26" s="70" t="s">
        <v>56</v>
      </c>
      <c r="B26" s="70" t="s">
        <v>62</v>
      </c>
      <c r="C26" s="70" t="s">
        <v>53</v>
      </c>
      <c r="D26" s="70" t="s">
        <v>53</v>
      </c>
      <c r="E26" s="70" t="s">
        <v>53</v>
      </c>
      <c r="F26" s="70" t="s">
        <v>55</v>
      </c>
      <c r="G26" s="70" t="s">
        <v>415</v>
      </c>
      <c r="H26" s="74" t="s">
        <v>754</v>
      </c>
      <c r="I26" s="73">
        <f>SUM(I27)</f>
        <v>940123.22</v>
      </c>
    </row>
    <row r="27" spans="1:9" ht="39" customHeight="1">
      <c r="A27" s="70" t="s">
        <v>56</v>
      </c>
      <c r="B27" s="70" t="s">
        <v>62</v>
      </c>
      <c r="C27" s="70" t="s">
        <v>66</v>
      </c>
      <c r="D27" s="70" t="s">
        <v>53</v>
      </c>
      <c r="E27" s="70" t="s">
        <v>53</v>
      </c>
      <c r="F27" s="70" t="s">
        <v>55</v>
      </c>
      <c r="G27" s="70" t="s">
        <v>415</v>
      </c>
      <c r="H27" s="74" t="s">
        <v>755</v>
      </c>
      <c r="I27" s="73">
        <f>SUM(I28)</f>
        <v>940123.22</v>
      </c>
    </row>
    <row r="28" spans="1:9" ht="39" customHeight="1">
      <c r="A28" s="70" t="s">
        <v>56</v>
      </c>
      <c r="B28" s="70" t="s">
        <v>62</v>
      </c>
      <c r="C28" s="70" t="s">
        <v>66</v>
      </c>
      <c r="D28" s="70" t="s">
        <v>56</v>
      </c>
      <c r="E28" s="70" t="s">
        <v>53</v>
      </c>
      <c r="F28" s="70" t="s">
        <v>55</v>
      </c>
      <c r="G28" s="70" t="s">
        <v>756</v>
      </c>
      <c r="H28" s="74" t="s">
        <v>757</v>
      </c>
      <c r="I28" s="73">
        <f>SUM(I29)</f>
        <v>940123.22</v>
      </c>
    </row>
    <row r="29" spans="1:9" ht="60" customHeight="1">
      <c r="A29" s="70" t="s">
        <v>56</v>
      </c>
      <c r="B29" s="70" t="s">
        <v>62</v>
      </c>
      <c r="C29" s="70" t="s">
        <v>66</v>
      </c>
      <c r="D29" s="70" t="s">
        <v>56</v>
      </c>
      <c r="E29" s="70" t="s">
        <v>62</v>
      </c>
      <c r="F29" s="70" t="s">
        <v>55</v>
      </c>
      <c r="G29" s="70" t="s">
        <v>756</v>
      </c>
      <c r="H29" s="74" t="s">
        <v>758</v>
      </c>
      <c r="I29" s="73">
        <v>940123.22</v>
      </c>
    </row>
    <row r="30" spans="1:9" ht="56.25" hidden="1">
      <c r="A30" s="70" t="s">
        <v>56</v>
      </c>
      <c r="B30" s="70" t="s">
        <v>205</v>
      </c>
      <c r="C30" s="70" t="s">
        <v>53</v>
      </c>
      <c r="D30" s="70" t="s">
        <v>53</v>
      </c>
      <c r="E30" s="70" t="s">
        <v>53</v>
      </c>
      <c r="F30" s="70" t="s">
        <v>55</v>
      </c>
      <c r="G30" s="70" t="s">
        <v>51</v>
      </c>
      <c r="H30" s="71" t="s">
        <v>759</v>
      </c>
      <c r="I30" s="73">
        <f>SUM(I31,I34)</f>
        <v>0</v>
      </c>
    </row>
    <row r="31" spans="1:9" ht="56.25" hidden="1">
      <c r="A31" s="70" t="s">
        <v>56</v>
      </c>
      <c r="B31" s="70" t="s">
        <v>205</v>
      </c>
      <c r="C31" s="70" t="s">
        <v>418</v>
      </c>
      <c r="D31" s="70" t="s">
        <v>53</v>
      </c>
      <c r="E31" s="70" t="s">
        <v>53</v>
      </c>
      <c r="F31" s="70" t="s">
        <v>55</v>
      </c>
      <c r="G31" s="70" t="s">
        <v>51</v>
      </c>
      <c r="H31" s="74" t="s">
        <v>760</v>
      </c>
      <c r="I31" s="73">
        <f>SUM(I32)</f>
        <v>0</v>
      </c>
    </row>
    <row r="32" spans="1:9" ht="117" customHeight="1" hidden="1">
      <c r="A32" s="70" t="s">
        <v>56</v>
      </c>
      <c r="B32" s="70" t="s">
        <v>205</v>
      </c>
      <c r="C32" s="70" t="s">
        <v>418</v>
      </c>
      <c r="D32" s="70" t="s">
        <v>53</v>
      </c>
      <c r="E32" s="70" t="s">
        <v>53</v>
      </c>
      <c r="F32" s="70" t="s">
        <v>55</v>
      </c>
      <c r="G32" s="70" t="s">
        <v>307</v>
      </c>
      <c r="H32" s="74" t="s">
        <v>761</v>
      </c>
      <c r="I32" s="73">
        <f>SUM(I33)</f>
        <v>0</v>
      </c>
    </row>
    <row r="33" spans="1:9" ht="122.25" customHeight="1" hidden="1">
      <c r="A33" s="70" t="s">
        <v>56</v>
      </c>
      <c r="B33" s="70" t="s">
        <v>205</v>
      </c>
      <c r="C33" s="70" t="s">
        <v>418</v>
      </c>
      <c r="D33" s="70" t="s">
        <v>53</v>
      </c>
      <c r="E33" s="70" t="s">
        <v>62</v>
      </c>
      <c r="F33" s="70" t="s">
        <v>55</v>
      </c>
      <c r="G33" s="70" t="s">
        <v>762</v>
      </c>
      <c r="H33" s="74" t="s">
        <v>763</v>
      </c>
      <c r="I33" s="73">
        <v>0</v>
      </c>
    </row>
    <row r="34" spans="1:9" ht="56.25" hidden="1">
      <c r="A34" s="70" t="s">
        <v>56</v>
      </c>
      <c r="B34" s="70" t="s">
        <v>205</v>
      </c>
      <c r="C34" s="70" t="s">
        <v>62</v>
      </c>
      <c r="D34" s="70" t="s">
        <v>53</v>
      </c>
      <c r="E34" s="70" t="s">
        <v>53</v>
      </c>
      <c r="F34" s="70" t="s">
        <v>55</v>
      </c>
      <c r="G34" s="70" t="s">
        <v>51</v>
      </c>
      <c r="H34" s="74" t="s">
        <v>764</v>
      </c>
      <c r="I34" s="73">
        <f>SUM(I35)</f>
        <v>0</v>
      </c>
    </row>
    <row r="35" spans="1:9" ht="56.25" hidden="1">
      <c r="A35" s="70" t="s">
        <v>56</v>
      </c>
      <c r="B35" s="70" t="s">
        <v>205</v>
      </c>
      <c r="C35" s="70" t="s">
        <v>62</v>
      </c>
      <c r="D35" s="70" t="s">
        <v>53</v>
      </c>
      <c r="E35" s="70" t="s">
        <v>53</v>
      </c>
      <c r="F35" s="70" t="s">
        <v>55</v>
      </c>
      <c r="G35" s="70" t="s">
        <v>415</v>
      </c>
      <c r="H35" s="74" t="s">
        <v>765</v>
      </c>
      <c r="I35" s="73">
        <f>SUM(I36)</f>
        <v>0</v>
      </c>
    </row>
    <row r="36" spans="1:9" ht="93.75" hidden="1">
      <c r="A36" s="70" t="s">
        <v>56</v>
      </c>
      <c r="B36" s="70" t="s">
        <v>205</v>
      </c>
      <c r="C36" s="70" t="s">
        <v>62</v>
      </c>
      <c r="D36" s="70" t="s">
        <v>56</v>
      </c>
      <c r="E36" s="70" t="s">
        <v>62</v>
      </c>
      <c r="F36" s="70" t="s">
        <v>55</v>
      </c>
      <c r="G36" s="70" t="s">
        <v>766</v>
      </c>
      <c r="H36" s="74" t="s">
        <v>767</v>
      </c>
      <c r="I36" s="75"/>
    </row>
    <row r="37" spans="1:9" ht="4.5" customHeight="1">
      <c r="A37" s="76"/>
      <c r="B37" s="76"/>
      <c r="C37" s="76"/>
      <c r="D37" s="76"/>
      <c r="E37" s="76"/>
      <c r="F37" s="76"/>
      <c r="G37" s="76"/>
      <c r="H37" s="77"/>
      <c r="I37" s="78"/>
    </row>
    <row r="38" spans="1:9" ht="12.75">
      <c r="A38" s="79"/>
      <c r="B38" s="79"/>
      <c r="C38" s="79"/>
      <c r="D38" s="79"/>
      <c r="E38" s="79"/>
      <c r="F38" s="79"/>
      <c r="G38" s="79"/>
      <c r="H38" s="2"/>
      <c r="I38" s="80"/>
    </row>
  </sheetData>
  <sheetProtection password="EEDF" sheet="1"/>
  <mergeCells count="14">
    <mergeCell ref="A17:G17"/>
    <mergeCell ref="A18:G18"/>
    <mergeCell ref="H9:I9"/>
    <mergeCell ref="H10:I10"/>
    <mergeCell ref="H11:I11"/>
    <mergeCell ref="A13:I13"/>
    <mergeCell ref="A14:I14"/>
    <mergeCell ref="H15:I15"/>
    <mergeCell ref="H2:I2"/>
    <mergeCell ref="H3:I3"/>
    <mergeCell ref="H4:I4"/>
    <mergeCell ref="H5:I5"/>
    <mergeCell ref="H7:I7"/>
    <mergeCell ref="H8:I8"/>
  </mergeCells>
  <printOptions/>
  <pageMargins left="0.984251968503937" right="0.1968503937007874" top="0.1968503937007874" bottom="0.1968503937007874" header="0.31496062992125984" footer="0.31496062992125984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7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67.125" style="3" customWidth="1"/>
    <col min="2" max="2" width="13.125" style="3" customWidth="1"/>
    <col min="3" max="3" width="11.375" style="3" customWidth="1"/>
    <col min="4" max="4" width="16.75390625" style="3" hidden="1" customWidth="1"/>
    <col min="5" max="5" width="15.125" style="3" hidden="1" customWidth="1"/>
    <col min="6" max="6" width="17.625" style="3" customWidth="1"/>
    <col min="7" max="7" width="31.625" style="172" customWidth="1"/>
    <col min="8" max="8" width="14.375" style="29" customWidth="1"/>
    <col min="9" max="16384" width="9.125" style="29" customWidth="1"/>
  </cols>
  <sheetData>
    <row r="1" spans="1:7" s="50" customFormat="1" ht="18.75" customHeight="1">
      <c r="A1" s="81"/>
      <c r="B1" s="363" t="s">
        <v>768</v>
      </c>
      <c r="C1" s="364"/>
      <c r="D1" s="364"/>
      <c r="E1" s="364"/>
      <c r="F1" s="364"/>
      <c r="G1" s="172"/>
    </row>
    <row r="2" spans="1:7" s="50" customFormat="1" ht="18.75">
      <c r="A2" s="363" t="s">
        <v>192</v>
      </c>
      <c r="B2" s="363"/>
      <c r="C2" s="365"/>
      <c r="D2" s="365"/>
      <c r="E2" s="365"/>
      <c r="F2" s="366"/>
      <c r="G2" s="172"/>
    </row>
    <row r="3" spans="1:7" s="50" customFormat="1" ht="18.75">
      <c r="A3" s="363" t="s">
        <v>741</v>
      </c>
      <c r="B3" s="363"/>
      <c r="C3" s="365"/>
      <c r="D3" s="365"/>
      <c r="E3" s="365"/>
      <c r="F3" s="366"/>
      <c r="G3" s="172"/>
    </row>
    <row r="4" spans="1:7" s="50" customFormat="1" ht="18.75">
      <c r="A4" s="363" t="s">
        <v>1029</v>
      </c>
      <c r="B4" s="363"/>
      <c r="C4" s="365"/>
      <c r="D4" s="365"/>
      <c r="E4" s="365"/>
      <c r="F4" s="366"/>
      <c r="G4" s="172"/>
    </row>
    <row r="5" spans="1:7" s="50" customFormat="1" ht="18.75">
      <c r="A5" s="294"/>
      <c r="B5" s="294"/>
      <c r="C5" s="294"/>
      <c r="D5" s="294"/>
      <c r="E5" s="294"/>
      <c r="F5" s="294"/>
      <c r="G5" s="172"/>
    </row>
    <row r="6" spans="1:7" s="50" customFormat="1" ht="18.75">
      <c r="A6" s="81"/>
      <c r="B6" s="363" t="s">
        <v>769</v>
      </c>
      <c r="C6" s="364"/>
      <c r="D6" s="364"/>
      <c r="E6" s="364"/>
      <c r="F6" s="364"/>
      <c r="G6" s="172"/>
    </row>
    <row r="7" spans="1:7" s="50" customFormat="1" ht="18.75">
      <c r="A7" s="363" t="s">
        <v>192</v>
      </c>
      <c r="B7" s="363"/>
      <c r="C7" s="365"/>
      <c r="D7" s="365"/>
      <c r="E7" s="365"/>
      <c r="F7" s="366"/>
      <c r="G7" s="172"/>
    </row>
    <row r="8" spans="1:7" s="50" customFormat="1" ht="18.75">
      <c r="A8" s="363" t="s">
        <v>741</v>
      </c>
      <c r="B8" s="363"/>
      <c r="C8" s="365"/>
      <c r="D8" s="365"/>
      <c r="E8" s="365"/>
      <c r="F8" s="366"/>
      <c r="G8" s="172"/>
    </row>
    <row r="9" spans="1:7" s="50" customFormat="1" ht="18.75">
      <c r="A9" s="363" t="s">
        <v>275</v>
      </c>
      <c r="B9" s="363"/>
      <c r="C9" s="365"/>
      <c r="D9" s="365"/>
      <c r="E9" s="365"/>
      <c r="F9" s="366"/>
      <c r="G9" s="172"/>
    </row>
    <row r="10" spans="1:7" s="50" customFormat="1" ht="108" customHeight="1">
      <c r="A10" s="367" t="s">
        <v>770</v>
      </c>
      <c r="B10" s="367"/>
      <c r="C10" s="367"/>
      <c r="D10" s="367"/>
      <c r="E10" s="367"/>
      <c r="F10" s="367"/>
      <c r="G10" s="172"/>
    </row>
    <row r="11" spans="1:7" s="50" customFormat="1" ht="18.75">
      <c r="A11" s="82" t="s">
        <v>393</v>
      </c>
      <c r="B11" s="82" t="s">
        <v>393</v>
      </c>
      <c r="C11" s="82" t="s">
        <v>393</v>
      </c>
      <c r="D11" s="179"/>
      <c r="E11" s="179"/>
      <c r="F11" s="179"/>
      <c r="G11" s="172"/>
    </row>
    <row r="12" spans="1:7" s="50" customFormat="1" ht="56.25">
      <c r="A12" s="368" t="s">
        <v>278</v>
      </c>
      <c r="B12" s="369" t="s">
        <v>280</v>
      </c>
      <c r="C12" s="369" t="s">
        <v>281</v>
      </c>
      <c r="D12" s="295" t="s">
        <v>771</v>
      </c>
      <c r="E12" s="368" t="s">
        <v>771</v>
      </c>
      <c r="F12" s="368" t="s">
        <v>771</v>
      </c>
      <c r="G12" s="172"/>
    </row>
    <row r="13" spans="1:7" s="50" customFormat="1" ht="18.75">
      <c r="A13" s="368"/>
      <c r="B13" s="370" t="s">
        <v>772</v>
      </c>
      <c r="C13" s="370" t="s">
        <v>773</v>
      </c>
      <c r="D13" s="296"/>
      <c r="E13" s="368"/>
      <c r="F13" s="368"/>
      <c r="G13" s="172"/>
    </row>
    <row r="14" spans="1:7" s="173" customFormat="1" ht="15">
      <c r="A14" s="297" t="s">
        <v>52</v>
      </c>
      <c r="B14" s="297" t="s">
        <v>79</v>
      </c>
      <c r="C14" s="297" t="s">
        <v>283</v>
      </c>
      <c r="D14" s="297" t="s">
        <v>284</v>
      </c>
      <c r="E14" s="297" t="s">
        <v>284</v>
      </c>
      <c r="F14" s="297" t="s">
        <v>284</v>
      </c>
      <c r="G14" s="172"/>
    </row>
    <row r="15" spans="1:8" s="50" customFormat="1" ht="18.75">
      <c r="A15" s="298" t="s">
        <v>774</v>
      </c>
      <c r="B15" s="299" t="s">
        <v>393</v>
      </c>
      <c r="C15" s="299" t="s">
        <v>393</v>
      </c>
      <c r="D15" s="300">
        <f>D16+D39+D55+D123+D240+D314+D334+D365+D384+D400+0.01</f>
        <v>937677.9700000001</v>
      </c>
      <c r="E15" s="300">
        <f>E16+E39+E55+E123+E240+E314+E334+E365+E384+E400</f>
        <v>2445.24711</v>
      </c>
      <c r="F15" s="269">
        <f>D15+E15</f>
        <v>940123.2171100001</v>
      </c>
      <c r="G15" s="301"/>
      <c r="H15" s="301"/>
    </row>
    <row r="16" spans="1:8" s="50" customFormat="1" ht="37.5">
      <c r="A16" s="30" t="s">
        <v>300</v>
      </c>
      <c r="B16" s="33" t="s">
        <v>301</v>
      </c>
      <c r="C16" s="33"/>
      <c r="D16" s="34">
        <f>D17+D28+D33+D36</f>
        <v>3772.3</v>
      </c>
      <c r="E16" s="34">
        <f>E17+E28+E33+E36</f>
        <v>-440.96000000000004</v>
      </c>
      <c r="F16" s="34">
        <f aca="true" t="shared" si="0" ref="F16:F122">D16+E16</f>
        <v>3331.34</v>
      </c>
      <c r="G16" s="85"/>
      <c r="H16" s="263"/>
    </row>
    <row r="17" spans="1:7" s="50" customFormat="1" ht="39">
      <c r="A17" s="39" t="s">
        <v>302</v>
      </c>
      <c r="B17" s="33" t="s">
        <v>303</v>
      </c>
      <c r="C17" s="33"/>
      <c r="D17" s="34">
        <f>D18+D20+D22+D24+D26</f>
        <v>2505.3</v>
      </c>
      <c r="E17" s="34">
        <f>E18+E20+E22+E24+E26</f>
        <v>-205.96</v>
      </c>
      <c r="F17" s="34">
        <f>F18+F20+F22+F24+F26</f>
        <v>2299.34</v>
      </c>
      <c r="G17" s="85"/>
    </row>
    <row r="18" spans="1:7" s="50" customFormat="1" ht="75">
      <c r="A18" s="36" t="s">
        <v>304</v>
      </c>
      <c r="B18" s="33" t="s">
        <v>305</v>
      </c>
      <c r="C18" s="33"/>
      <c r="D18" s="34">
        <f>D19</f>
        <v>2065</v>
      </c>
      <c r="E18" s="38">
        <f>E19</f>
        <v>-10.96</v>
      </c>
      <c r="F18" s="34">
        <f t="shared" si="0"/>
        <v>2054.04</v>
      </c>
      <c r="G18" s="85"/>
    </row>
    <row r="19" spans="1:7" s="50" customFormat="1" ht="18.75">
      <c r="A19" s="87" t="s">
        <v>306</v>
      </c>
      <c r="B19" s="33" t="s">
        <v>305</v>
      </c>
      <c r="C19" s="33" t="s">
        <v>307</v>
      </c>
      <c r="D19" s="34">
        <f>2100-35</f>
        <v>2065</v>
      </c>
      <c r="E19" s="38">
        <v>-10.96</v>
      </c>
      <c r="F19" s="34">
        <f t="shared" si="0"/>
        <v>2054.04</v>
      </c>
      <c r="G19" s="85"/>
    </row>
    <row r="20" spans="1:7" s="50" customFormat="1" ht="75" hidden="1">
      <c r="A20" s="87" t="s">
        <v>308</v>
      </c>
      <c r="B20" s="33" t="s">
        <v>309</v>
      </c>
      <c r="C20" s="33"/>
      <c r="D20" s="34">
        <f>D21</f>
        <v>0</v>
      </c>
      <c r="E20" s="38">
        <f>E21</f>
        <v>0</v>
      </c>
      <c r="F20" s="34">
        <f t="shared" si="0"/>
        <v>0</v>
      </c>
      <c r="G20" s="85"/>
    </row>
    <row r="21" spans="1:7" s="50" customFormat="1" ht="18.75" hidden="1">
      <c r="A21" s="87" t="s">
        <v>306</v>
      </c>
      <c r="B21" s="33" t="s">
        <v>309</v>
      </c>
      <c r="C21" s="33" t="s">
        <v>307</v>
      </c>
      <c r="D21" s="34">
        <v>0</v>
      </c>
      <c r="E21" s="38"/>
      <c r="F21" s="34">
        <f t="shared" si="0"/>
        <v>0</v>
      </c>
      <c r="G21" s="85"/>
    </row>
    <row r="22" spans="1:7" s="50" customFormat="1" ht="75" hidden="1">
      <c r="A22" s="87" t="s">
        <v>310</v>
      </c>
      <c r="B22" s="33" t="s">
        <v>311</v>
      </c>
      <c r="C22" s="33"/>
      <c r="D22" s="34">
        <f>D23</f>
        <v>195</v>
      </c>
      <c r="E22" s="38">
        <f>E23</f>
        <v>-195</v>
      </c>
      <c r="F22" s="34">
        <f t="shared" si="0"/>
        <v>0</v>
      </c>
      <c r="G22" s="85"/>
    </row>
    <row r="23" spans="1:7" s="50" customFormat="1" ht="18.75" hidden="1">
      <c r="A23" s="87" t="s">
        <v>306</v>
      </c>
      <c r="B23" s="33" t="s">
        <v>311</v>
      </c>
      <c r="C23" s="33" t="s">
        <v>307</v>
      </c>
      <c r="D23" s="34">
        <v>195</v>
      </c>
      <c r="E23" s="38">
        <v>-195</v>
      </c>
      <c r="F23" s="34">
        <f t="shared" si="0"/>
        <v>0</v>
      </c>
      <c r="G23" s="85"/>
    </row>
    <row r="24" spans="1:7" s="50" customFormat="1" ht="56.25">
      <c r="A24" s="180" t="s">
        <v>421</v>
      </c>
      <c r="B24" s="33" t="s">
        <v>422</v>
      </c>
      <c r="C24" s="302"/>
      <c r="D24" s="303">
        <f>D25</f>
        <v>126</v>
      </c>
      <c r="E24" s="38">
        <f>E25</f>
        <v>0</v>
      </c>
      <c r="F24" s="38">
        <f>F25</f>
        <v>126</v>
      </c>
      <c r="G24" s="174"/>
    </row>
    <row r="25" spans="1:7" s="50" customFormat="1" ht="56.25">
      <c r="A25" s="87" t="s">
        <v>423</v>
      </c>
      <c r="B25" s="33" t="s">
        <v>422</v>
      </c>
      <c r="C25" s="33" t="s">
        <v>415</v>
      </c>
      <c r="D25" s="304">
        <v>126</v>
      </c>
      <c r="E25" s="38">
        <v>0</v>
      </c>
      <c r="F25" s="34">
        <v>126</v>
      </c>
      <c r="G25" s="174"/>
    </row>
    <row r="26" spans="1:7" s="50" customFormat="1" ht="56.25">
      <c r="A26" s="180" t="s">
        <v>421</v>
      </c>
      <c r="B26" s="33" t="s">
        <v>424</v>
      </c>
      <c r="C26" s="33"/>
      <c r="D26" s="38">
        <f>D27</f>
        <v>119.3</v>
      </c>
      <c r="E26" s="38">
        <f>E27</f>
        <v>0</v>
      </c>
      <c r="F26" s="38">
        <f>F27</f>
        <v>119.3</v>
      </c>
      <c r="G26" s="174"/>
    </row>
    <row r="27" spans="1:7" s="50" customFormat="1" ht="56.25">
      <c r="A27" s="87" t="s">
        <v>425</v>
      </c>
      <c r="B27" s="33" t="s">
        <v>424</v>
      </c>
      <c r="C27" s="33" t="s">
        <v>415</v>
      </c>
      <c r="D27" s="38">
        <v>119.3</v>
      </c>
      <c r="E27" s="34">
        <v>0</v>
      </c>
      <c r="F27" s="38">
        <f>D27+E27</f>
        <v>119.3</v>
      </c>
      <c r="G27" s="174"/>
    </row>
    <row r="28" spans="1:7" s="50" customFormat="1" ht="58.5">
      <c r="A28" s="260" t="s">
        <v>775</v>
      </c>
      <c r="B28" s="33" t="s">
        <v>427</v>
      </c>
      <c r="C28" s="33"/>
      <c r="D28" s="34">
        <f>D29+D31</f>
        <v>232</v>
      </c>
      <c r="E28" s="34">
        <f>E29+E31</f>
        <v>-200</v>
      </c>
      <c r="F28" s="34">
        <f t="shared" si="0"/>
        <v>32</v>
      </c>
      <c r="G28" s="175"/>
    </row>
    <row r="29" spans="1:7" s="50" customFormat="1" ht="37.5" hidden="1">
      <c r="A29" s="87" t="s">
        <v>428</v>
      </c>
      <c r="B29" s="33" t="s">
        <v>429</v>
      </c>
      <c r="C29" s="33"/>
      <c r="D29" s="34">
        <f>D30</f>
        <v>200</v>
      </c>
      <c r="E29" s="34">
        <f>E30</f>
        <v>-200</v>
      </c>
      <c r="F29" s="34">
        <f t="shared" si="0"/>
        <v>0</v>
      </c>
      <c r="G29" s="175"/>
    </row>
    <row r="30" spans="1:7" s="50" customFormat="1" ht="18.75" hidden="1">
      <c r="A30" s="87" t="s">
        <v>306</v>
      </c>
      <c r="B30" s="33" t="s">
        <v>429</v>
      </c>
      <c r="C30" s="33" t="s">
        <v>307</v>
      </c>
      <c r="D30" s="34">
        <v>200</v>
      </c>
      <c r="E30" s="34">
        <v>-200</v>
      </c>
      <c r="F30" s="34">
        <f t="shared" si="0"/>
        <v>0</v>
      </c>
      <c r="G30" s="175"/>
    </row>
    <row r="31" spans="1:7" s="50" customFormat="1" ht="56.25">
      <c r="A31" s="87" t="s">
        <v>430</v>
      </c>
      <c r="B31" s="33" t="s">
        <v>431</v>
      </c>
      <c r="C31" s="33"/>
      <c r="D31" s="34">
        <f>D32</f>
        <v>32</v>
      </c>
      <c r="E31" s="34">
        <f>E32</f>
        <v>0</v>
      </c>
      <c r="F31" s="34">
        <f t="shared" si="0"/>
        <v>32</v>
      </c>
      <c r="G31" s="175"/>
    </row>
    <row r="32" spans="1:7" s="50" customFormat="1" ht="37.5">
      <c r="A32" s="87" t="s">
        <v>296</v>
      </c>
      <c r="B32" s="33" t="s">
        <v>431</v>
      </c>
      <c r="C32" s="33" t="s">
        <v>297</v>
      </c>
      <c r="D32" s="34">
        <v>32</v>
      </c>
      <c r="E32" s="34"/>
      <c r="F32" s="34">
        <f t="shared" si="0"/>
        <v>32</v>
      </c>
      <c r="G32" s="175"/>
    </row>
    <row r="33" spans="1:7" s="50" customFormat="1" ht="39" hidden="1">
      <c r="A33" s="260" t="s">
        <v>312</v>
      </c>
      <c r="B33" s="33" t="s">
        <v>776</v>
      </c>
      <c r="C33" s="33"/>
      <c r="D33" s="34">
        <f>D34</f>
        <v>35</v>
      </c>
      <c r="E33" s="34">
        <f>E34</f>
        <v>-35</v>
      </c>
      <c r="F33" s="34">
        <f t="shared" si="0"/>
        <v>0</v>
      </c>
      <c r="G33" s="175"/>
    </row>
    <row r="34" spans="1:7" s="50" customFormat="1" ht="75" hidden="1">
      <c r="A34" s="87" t="s">
        <v>314</v>
      </c>
      <c r="B34" s="33" t="s">
        <v>315</v>
      </c>
      <c r="C34" s="33"/>
      <c r="D34" s="34">
        <f>D35</f>
        <v>35</v>
      </c>
      <c r="E34" s="34">
        <f>E35</f>
        <v>-35</v>
      </c>
      <c r="F34" s="34">
        <f t="shared" si="0"/>
        <v>0</v>
      </c>
      <c r="G34" s="175"/>
    </row>
    <row r="35" spans="1:7" s="50" customFormat="1" ht="18.75" hidden="1">
      <c r="A35" s="87" t="s">
        <v>306</v>
      </c>
      <c r="B35" s="33" t="s">
        <v>315</v>
      </c>
      <c r="C35" s="33" t="s">
        <v>307</v>
      </c>
      <c r="D35" s="34">
        <v>35</v>
      </c>
      <c r="E35" s="34">
        <v>-35</v>
      </c>
      <c r="F35" s="34">
        <f t="shared" si="0"/>
        <v>0</v>
      </c>
      <c r="G35" s="175"/>
    </row>
    <row r="36" spans="1:7" s="50" customFormat="1" ht="19.5">
      <c r="A36" s="260" t="s">
        <v>316</v>
      </c>
      <c r="B36" s="33" t="s">
        <v>317</v>
      </c>
      <c r="C36" s="33"/>
      <c r="D36" s="34">
        <f>D37</f>
        <v>1000</v>
      </c>
      <c r="E36" s="34">
        <f>E37</f>
        <v>0</v>
      </c>
      <c r="F36" s="34">
        <f t="shared" si="0"/>
        <v>1000</v>
      </c>
      <c r="G36" s="175"/>
    </row>
    <row r="37" spans="1:7" s="50" customFormat="1" ht="75">
      <c r="A37" s="87" t="s">
        <v>318</v>
      </c>
      <c r="B37" s="31" t="s">
        <v>319</v>
      </c>
      <c r="C37" s="31"/>
      <c r="D37" s="38">
        <f>D38</f>
        <v>1000</v>
      </c>
      <c r="E37" s="38">
        <f>E38</f>
        <v>0</v>
      </c>
      <c r="F37" s="34">
        <f t="shared" si="0"/>
        <v>1000</v>
      </c>
      <c r="G37" s="175"/>
    </row>
    <row r="38" spans="1:7" s="50" customFormat="1" ht="18.75">
      <c r="A38" s="87" t="s">
        <v>306</v>
      </c>
      <c r="B38" s="31" t="s">
        <v>319</v>
      </c>
      <c r="C38" s="31" t="s">
        <v>307</v>
      </c>
      <c r="D38" s="38">
        <v>1000</v>
      </c>
      <c r="E38" s="38"/>
      <c r="F38" s="34">
        <f t="shared" si="0"/>
        <v>1000</v>
      </c>
      <c r="G38" s="175"/>
    </row>
    <row r="39" spans="1:8" s="50" customFormat="1" ht="37.5">
      <c r="A39" s="30" t="s">
        <v>509</v>
      </c>
      <c r="B39" s="33" t="s">
        <v>510</v>
      </c>
      <c r="C39" s="33"/>
      <c r="D39" s="34">
        <f>D40</f>
        <v>27733.62</v>
      </c>
      <c r="E39" s="34">
        <f>E40</f>
        <v>0</v>
      </c>
      <c r="F39" s="34">
        <f t="shared" si="0"/>
        <v>27733.62</v>
      </c>
      <c r="G39" s="175"/>
      <c r="H39" s="263"/>
    </row>
    <row r="40" spans="1:7" s="50" customFormat="1" ht="58.5">
      <c r="A40" s="39" t="s">
        <v>511</v>
      </c>
      <c r="B40" s="33" t="s">
        <v>512</v>
      </c>
      <c r="C40" s="33"/>
      <c r="D40" s="34">
        <f>D41+D43+D45+D53+D51+D47+D49</f>
        <v>27733.62</v>
      </c>
      <c r="E40" s="34">
        <f>E41+E43+E45+E53+E51+E47+E49</f>
        <v>0</v>
      </c>
      <c r="F40" s="34">
        <f t="shared" si="0"/>
        <v>27733.62</v>
      </c>
      <c r="G40" s="175"/>
    </row>
    <row r="41" spans="1:7" s="50" customFormat="1" ht="37.5">
      <c r="A41" s="36" t="s">
        <v>669</v>
      </c>
      <c r="B41" s="33" t="s">
        <v>670</v>
      </c>
      <c r="C41" s="33"/>
      <c r="D41" s="34">
        <f>D42</f>
        <v>70.01</v>
      </c>
      <c r="E41" s="34">
        <f>E42</f>
        <v>0</v>
      </c>
      <c r="F41" s="34">
        <f t="shared" si="0"/>
        <v>70.01</v>
      </c>
      <c r="G41" s="175"/>
    </row>
    <row r="42" spans="1:7" s="50" customFormat="1" ht="18.75">
      <c r="A42" s="87" t="s">
        <v>671</v>
      </c>
      <c r="B42" s="33" t="s">
        <v>670</v>
      </c>
      <c r="C42" s="33" t="s">
        <v>672</v>
      </c>
      <c r="D42" s="34">
        <v>70.01</v>
      </c>
      <c r="E42" s="34">
        <v>0</v>
      </c>
      <c r="F42" s="34">
        <f t="shared" si="0"/>
        <v>70.01</v>
      </c>
      <c r="G42" s="175"/>
    </row>
    <row r="43" spans="1:7" s="50" customFormat="1" ht="18.75">
      <c r="A43" s="36" t="s">
        <v>673</v>
      </c>
      <c r="B43" s="33" t="s">
        <v>674</v>
      </c>
      <c r="C43" s="33"/>
      <c r="D43" s="34">
        <f>D44</f>
        <v>15.82</v>
      </c>
      <c r="E43" s="34">
        <f>E44</f>
        <v>0</v>
      </c>
      <c r="F43" s="34">
        <f t="shared" si="0"/>
        <v>15.82</v>
      </c>
      <c r="G43" s="175"/>
    </row>
    <row r="44" spans="1:7" s="50" customFormat="1" ht="18.75">
      <c r="A44" s="87" t="s">
        <v>671</v>
      </c>
      <c r="B44" s="33" t="s">
        <v>674</v>
      </c>
      <c r="C44" s="33" t="s">
        <v>672</v>
      </c>
      <c r="D44" s="34">
        <v>15.82</v>
      </c>
      <c r="E44" s="34"/>
      <c r="F44" s="34">
        <f t="shared" si="0"/>
        <v>15.82</v>
      </c>
      <c r="G44" s="175"/>
    </row>
    <row r="45" spans="1:7" s="50" customFormat="1" ht="75">
      <c r="A45" s="87" t="s">
        <v>675</v>
      </c>
      <c r="B45" s="33" t="s">
        <v>676</v>
      </c>
      <c r="C45" s="33"/>
      <c r="D45" s="34">
        <f>D46</f>
        <v>7964.99</v>
      </c>
      <c r="E45" s="34">
        <f>E46</f>
        <v>0</v>
      </c>
      <c r="F45" s="34">
        <f t="shared" si="0"/>
        <v>7964.99</v>
      </c>
      <c r="G45" s="175"/>
    </row>
    <row r="46" spans="1:7" s="50" customFormat="1" ht="18.75">
      <c r="A46" s="87" t="s">
        <v>671</v>
      </c>
      <c r="B46" s="33" t="s">
        <v>676</v>
      </c>
      <c r="C46" s="33" t="s">
        <v>672</v>
      </c>
      <c r="D46" s="34">
        <v>7964.99</v>
      </c>
      <c r="E46" s="34">
        <v>0</v>
      </c>
      <c r="F46" s="34">
        <f t="shared" si="0"/>
        <v>7964.99</v>
      </c>
      <c r="G46" s="175"/>
    </row>
    <row r="47" spans="1:7" s="50" customFormat="1" ht="37.5" hidden="1">
      <c r="A47" s="87" t="s">
        <v>677</v>
      </c>
      <c r="B47" s="33" t="s">
        <v>678</v>
      </c>
      <c r="C47" s="33"/>
      <c r="D47" s="34">
        <f>D48</f>
        <v>0</v>
      </c>
      <c r="E47" s="34">
        <f>E48</f>
        <v>0</v>
      </c>
      <c r="F47" s="34">
        <f>E47</f>
        <v>0</v>
      </c>
      <c r="G47" s="175"/>
    </row>
    <row r="48" spans="1:7" s="50" customFormat="1" ht="18.75" hidden="1">
      <c r="A48" s="87" t="s">
        <v>671</v>
      </c>
      <c r="B48" s="33" t="s">
        <v>678</v>
      </c>
      <c r="C48" s="33" t="s">
        <v>672</v>
      </c>
      <c r="D48" s="34">
        <v>0</v>
      </c>
      <c r="E48" s="34"/>
      <c r="F48" s="34">
        <f>D48+E48</f>
        <v>0</v>
      </c>
      <c r="G48" s="175"/>
    </row>
    <row r="49" spans="1:7" s="50" customFormat="1" ht="18.75">
      <c r="A49" s="36" t="s">
        <v>513</v>
      </c>
      <c r="B49" s="33" t="s">
        <v>514</v>
      </c>
      <c r="C49" s="33"/>
      <c r="D49" s="34">
        <f>D50</f>
        <v>12452.3</v>
      </c>
      <c r="E49" s="34">
        <f>E50</f>
        <v>0</v>
      </c>
      <c r="F49" s="34">
        <f t="shared" si="0"/>
        <v>12452.3</v>
      </c>
      <c r="G49" s="175"/>
    </row>
    <row r="50" spans="1:7" s="50" customFormat="1" ht="37.5">
      <c r="A50" s="87" t="s">
        <v>296</v>
      </c>
      <c r="B50" s="33" t="s">
        <v>514</v>
      </c>
      <c r="C50" s="33" t="s">
        <v>297</v>
      </c>
      <c r="D50" s="34">
        <v>12452.3</v>
      </c>
      <c r="E50" s="34"/>
      <c r="F50" s="34">
        <f t="shared" si="0"/>
        <v>12452.3</v>
      </c>
      <c r="G50" s="175"/>
    </row>
    <row r="51" spans="1:7" s="50" customFormat="1" ht="75">
      <c r="A51" s="181" t="s">
        <v>210</v>
      </c>
      <c r="B51" s="33" t="s">
        <v>679</v>
      </c>
      <c r="C51" s="33"/>
      <c r="D51" s="34">
        <f>D52</f>
        <v>300.6</v>
      </c>
      <c r="E51" s="34">
        <f>E52</f>
        <v>0</v>
      </c>
      <c r="F51" s="34">
        <f t="shared" si="0"/>
        <v>300.6</v>
      </c>
      <c r="G51" s="175"/>
    </row>
    <row r="52" spans="1:7" s="50" customFormat="1" ht="18.75">
      <c r="A52" s="87" t="s">
        <v>671</v>
      </c>
      <c r="B52" s="33" t="s">
        <v>679</v>
      </c>
      <c r="C52" s="33" t="s">
        <v>672</v>
      </c>
      <c r="D52" s="34">
        <v>300.6</v>
      </c>
      <c r="E52" s="34"/>
      <c r="F52" s="34">
        <f t="shared" si="0"/>
        <v>300.6</v>
      </c>
      <c r="G52" s="175"/>
    </row>
    <row r="53" spans="1:7" s="50" customFormat="1" ht="37.5">
      <c r="A53" s="87" t="s">
        <v>680</v>
      </c>
      <c r="B53" s="33" t="s">
        <v>681</v>
      </c>
      <c r="C53" s="33"/>
      <c r="D53" s="34">
        <f>D54</f>
        <v>6929.9</v>
      </c>
      <c r="E53" s="34">
        <f>E54</f>
        <v>0</v>
      </c>
      <c r="F53" s="34">
        <f t="shared" si="0"/>
        <v>6929.9</v>
      </c>
      <c r="G53" s="175"/>
    </row>
    <row r="54" spans="1:7" s="50" customFormat="1" ht="18.75">
      <c r="A54" s="87" t="s">
        <v>671</v>
      </c>
      <c r="B54" s="33" t="s">
        <v>681</v>
      </c>
      <c r="C54" s="33" t="s">
        <v>672</v>
      </c>
      <c r="D54" s="34">
        <v>6929.9</v>
      </c>
      <c r="E54" s="34"/>
      <c r="F54" s="34">
        <f t="shared" si="0"/>
        <v>6929.9</v>
      </c>
      <c r="G54" s="175"/>
    </row>
    <row r="55" spans="1:8" s="50" customFormat="1" ht="56.25">
      <c r="A55" s="30" t="s">
        <v>320</v>
      </c>
      <c r="B55" s="33" t="s">
        <v>321</v>
      </c>
      <c r="C55" s="37"/>
      <c r="D55" s="34">
        <f>D56+D99+D118</f>
        <v>327498.23000000004</v>
      </c>
      <c r="E55" s="34">
        <f>E56+E99+E118</f>
        <v>-3177.68289</v>
      </c>
      <c r="F55" s="34">
        <f t="shared" si="0"/>
        <v>324320.54711000004</v>
      </c>
      <c r="G55" s="175"/>
      <c r="H55" s="263"/>
    </row>
    <row r="56" spans="1:7" s="50" customFormat="1" ht="39">
      <c r="A56" s="39" t="s">
        <v>515</v>
      </c>
      <c r="B56" s="33" t="s">
        <v>516</v>
      </c>
      <c r="C56" s="33"/>
      <c r="D56" s="34">
        <f>D57+D60+D62+D65+D70+D72+D74+D76+D79+D82+D84+D86+D88+D93+D95+D97</f>
        <v>288716.03</v>
      </c>
      <c r="E56" s="34">
        <f>E57+E60+E62+E65+E70+E72+E74+E76+E79+E82+E84+E86+E88+E93+E95+E97</f>
        <v>-11760.07289</v>
      </c>
      <c r="F56" s="34">
        <f t="shared" si="0"/>
        <v>276955.95711</v>
      </c>
      <c r="G56" s="175"/>
    </row>
    <row r="57" spans="1:7" s="50" customFormat="1" ht="75">
      <c r="A57" s="87" t="s">
        <v>777</v>
      </c>
      <c r="B57" s="33" t="s">
        <v>518</v>
      </c>
      <c r="C57" s="33"/>
      <c r="D57" s="34">
        <f>D58+D59</f>
        <v>6652.84</v>
      </c>
      <c r="E57" s="34">
        <f>E58+E59</f>
        <v>-5000.00289</v>
      </c>
      <c r="F57" s="34">
        <f>D57+E57</f>
        <v>1652.8371100000004</v>
      </c>
      <c r="G57" s="175"/>
    </row>
    <row r="58" spans="1:7" s="50" customFormat="1" ht="18.75">
      <c r="A58" s="87" t="s">
        <v>671</v>
      </c>
      <c r="B58" s="33" t="s">
        <v>518</v>
      </c>
      <c r="C58" s="33" t="s">
        <v>672</v>
      </c>
      <c r="D58" s="34"/>
      <c r="E58" s="34">
        <v>1478.62</v>
      </c>
      <c r="F58" s="34">
        <f t="shared" si="0"/>
        <v>1478.62</v>
      </c>
      <c r="G58" s="175"/>
    </row>
    <row r="59" spans="1:7" s="50" customFormat="1" ht="18.75">
      <c r="A59" s="87" t="s">
        <v>306</v>
      </c>
      <c r="B59" s="33" t="s">
        <v>518</v>
      </c>
      <c r="C59" s="33" t="s">
        <v>307</v>
      </c>
      <c r="D59" s="34">
        <v>6652.84</v>
      </c>
      <c r="E59" s="34">
        <v>-6478.62289</v>
      </c>
      <c r="F59" s="34">
        <f>D59+E59</f>
        <v>174.2171100000005</v>
      </c>
      <c r="G59" s="175"/>
    </row>
    <row r="60" spans="1:7" s="50" customFormat="1" ht="75">
      <c r="A60" s="87" t="s">
        <v>519</v>
      </c>
      <c r="B60" s="31" t="s">
        <v>520</v>
      </c>
      <c r="C60" s="33"/>
      <c r="D60" s="34">
        <f>D61</f>
        <v>7050</v>
      </c>
      <c r="E60" s="34">
        <f>E61</f>
        <v>-2698.79</v>
      </c>
      <c r="F60" s="34">
        <f t="shared" si="0"/>
        <v>4351.21</v>
      </c>
      <c r="G60" s="175"/>
    </row>
    <row r="61" spans="1:7" s="50" customFormat="1" ht="37.5">
      <c r="A61" s="87" t="s">
        <v>296</v>
      </c>
      <c r="B61" s="31" t="s">
        <v>520</v>
      </c>
      <c r="C61" s="33" t="s">
        <v>297</v>
      </c>
      <c r="D61" s="34">
        <v>7050</v>
      </c>
      <c r="E61" s="34">
        <f>-1794.7-14-890.09</f>
        <v>-2698.79</v>
      </c>
      <c r="F61" s="34">
        <f t="shared" si="0"/>
        <v>4351.21</v>
      </c>
      <c r="G61" s="175"/>
    </row>
    <row r="62" spans="1:7" s="50" customFormat="1" ht="37.5">
      <c r="A62" s="87" t="s">
        <v>521</v>
      </c>
      <c r="B62" s="31" t="s">
        <v>522</v>
      </c>
      <c r="C62" s="33"/>
      <c r="D62" s="34">
        <f>D63</f>
        <v>500</v>
      </c>
      <c r="E62" s="34">
        <f>E63+E64</f>
        <v>0</v>
      </c>
      <c r="F62" s="34">
        <f t="shared" si="0"/>
        <v>500</v>
      </c>
      <c r="G62" s="175"/>
    </row>
    <row r="63" spans="1:7" s="50" customFormat="1" ht="37.5">
      <c r="A63" s="87" t="s">
        <v>296</v>
      </c>
      <c r="B63" s="31" t="s">
        <v>522</v>
      </c>
      <c r="C63" s="33" t="s">
        <v>297</v>
      </c>
      <c r="D63" s="34">
        <v>500</v>
      </c>
      <c r="E63" s="34">
        <v>0</v>
      </c>
      <c r="F63" s="34">
        <f>D63+E63</f>
        <v>500</v>
      </c>
      <c r="G63" s="175"/>
    </row>
    <row r="64" spans="1:7" s="50" customFormat="1" ht="18.75">
      <c r="A64" s="87" t="s">
        <v>347</v>
      </c>
      <c r="B64" s="31" t="s">
        <v>522</v>
      </c>
      <c r="C64" s="33" t="s">
        <v>348</v>
      </c>
      <c r="D64" s="34">
        <v>0</v>
      </c>
      <c r="E64" s="34">
        <v>0</v>
      </c>
      <c r="F64" s="34">
        <f t="shared" si="0"/>
        <v>0</v>
      </c>
      <c r="G64" s="175"/>
    </row>
    <row r="65" spans="1:7" s="50" customFormat="1" ht="37.5">
      <c r="A65" s="36" t="s">
        <v>523</v>
      </c>
      <c r="B65" s="33" t="s">
        <v>524</v>
      </c>
      <c r="C65" s="33"/>
      <c r="D65" s="34">
        <f>D66</f>
        <v>6727.02</v>
      </c>
      <c r="E65" s="34">
        <f>E66</f>
        <v>0</v>
      </c>
      <c r="F65" s="34">
        <f>D65+E65</f>
        <v>6727.02</v>
      </c>
      <c r="G65" s="175"/>
    </row>
    <row r="66" spans="1:7" s="50" customFormat="1" ht="56.25">
      <c r="A66" s="87" t="s">
        <v>481</v>
      </c>
      <c r="B66" s="33" t="s">
        <v>524</v>
      </c>
      <c r="C66" s="33" t="s">
        <v>326</v>
      </c>
      <c r="D66" s="34">
        <f>D67+D68+D69</f>
        <v>6727.02</v>
      </c>
      <c r="E66" s="34">
        <f>E67+E68+E69</f>
        <v>0</v>
      </c>
      <c r="F66" s="34">
        <f>D66+E66</f>
        <v>6727.02</v>
      </c>
      <c r="G66" s="175"/>
    </row>
    <row r="67" spans="1:7" s="51" customFormat="1" ht="15">
      <c r="A67" s="183" t="s">
        <v>525</v>
      </c>
      <c r="B67" s="47" t="s">
        <v>524</v>
      </c>
      <c r="C67" s="47" t="s">
        <v>326</v>
      </c>
      <c r="D67" s="48">
        <v>0</v>
      </c>
      <c r="E67" s="48"/>
      <c r="F67" s="48">
        <f aca="true" t="shared" si="1" ref="F67:F73">D67+E67</f>
        <v>0</v>
      </c>
      <c r="G67" s="178"/>
    </row>
    <row r="68" spans="1:7" s="51" customFormat="1" ht="15">
      <c r="A68" s="183" t="s">
        <v>526</v>
      </c>
      <c r="B68" s="47" t="s">
        <v>524</v>
      </c>
      <c r="C68" s="47" t="s">
        <v>326</v>
      </c>
      <c r="D68" s="48">
        <v>1691.01</v>
      </c>
      <c r="E68" s="48"/>
      <c r="F68" s="48">
        <f t="shared" si="1"/>
        <v>1691.01</v>
      </c>
      <c r="G68" s="178"/>
    </row>
    <row r="69" spans="1:7" s="51" customFormat="1" ht="15">
      <c r="A69" s="183" t="s">
        <v>527</v>
      </c>
      <c r="B69" s="47" t="s">
        <v>524</v>
      </c>
      <c r="C69" s="47" t="s">
        <v>326</v>
      </c>
      <c r="D69" s="48">
        <v>5036.01</v>
      </c>
      <c r="E69" s="48"/>
      <c r="F69" s="48">
        <f>D69+E69</f>
        <v>5036.01</v>
      </c>
      <c r="G69" s="178"/>
    </row>
    <row r="70" spans="1:7" s="50" customFormat="1" ht="37.5">
      <c r="A70" s="87" t="s">
        <v>528</v>
      </c>
      <c r="B70" s="33" t="s">
        <v>529</v>
      </c>
      <c r="C70" s="33"/>
      <c r="D70" s="34">
        <f>D71</f>
        <v>18372.3</v>
      </c>
      <c r="E70" s="34">
        <f>E71</f>
        <v>0</v>
      </c>
      <c r="F70" s="34">
        <f t="shared" si="1"/>
        <v>18372.3</v>
      </c>
      <c r="G70" s="175"/>
    </row>
    <row r="71" spans="1:7" s="50" customFormat="1" ht="56.25">
      <c r="A71" s="87" t="s">
        <v>481</v>
      </c>
      <c r="B71" s="33" t="s">
        <v>529</v>
      </c>
      <c r="C71" s="33" t="s">
        <v>326</v>
      </c>
      <c r="D71" s="34">
        <v>18372.3</v>
      </c>
      <c r="E71" s="34"/>
      <c r="F71" s="34">
        <f t="shared" si="1"/>
        <v>18372.3</v>
      </c>
      <c r="G71" s="175"/>
    </row>
    <row r="72" spans="1:7" s="50" customFormat="1" ht="75">
      <c r="A72" s="177" t="s">
        <v>530</v>
      </c>
      <c r="B72" s="31" t="s">
        <v>531</v>
      </c>
      <c r="C72" s="31"/>
      <c r="D72" s="34">
        <f>D73</f>
        <v>344.2</v>
      </c>
      <c r="E72" s="38">
        <f>E73</f>
        <v>0</v>
      </c>
      <c r="F72" s="34">
        <f t="shared" si="1"/>
        <v>344.2</v>
      </c>
      <c r="G72" s="175"/>
    </row>
    <row r="73" spans="1:7" s="50" customFormat="1" ht="56.25">
      <c r="A73" s="87" t="s">
        <v>481</v>
      </c>
      <c r="B73" s="31" t="s">
        <v>531</v>
      </c>
      <c r="C73" s="31" t="s">
        <v>326</v>
      </c>
      <c r="D73" s="34">
        <v>344.2</v>
      </c>
      <c r="E73" s="38">
        <v>0</v>
      </c>
      <c r="F73" s="34">
        <f t="shared" si="1"/>
        <v>344.2</v>
      </c>
      <c r="G73" s="175"/>
    </row>
    <row r="74" spans="1:7" s="50" customFormat="1" ht="93.75">
      <c r="A74" s="87" t="s">
        <v>532</v>
      </c>
      <c r="B74" s="31" t="s">
        <v>533</v>
      </c>
      <c r="C74" s="31" t="s">
        <v>393</v>
      </c>
      <c r="D74" s="38">
        <f>D75</f>
        <v>1026.1</v>
      </c>
      <c r="E74" s="34">
        <f>E75</f>
        <v>0</v>
      </c>
      <c r="F74" s="34">
        <f t="shared" si="0"/>
        <v>1026.1</v>
      </c>
      <c r="G74" s="175"/>
    </row>
    <row r="75" spans="1:7" s="50" customFormat="1" ht="18.75">
      <c r="A75" s="87" t="s">
        <v>347</v>
      </c>
      <c r="B75" s="31" t="s">
        <v>533</v>
      </c>
      <c r="C75" s="31" t="s">
        <v>348</v>
      </c>
      <c r="D75" s="38">
        <v>1026.1</v>
      </c>
      <c r="E75" s="34"/>
      <c r="F75" s="34">
        <f t="shared" si="0"/>
        <v>1026.1</v>
      </c>
      <c r="G75" s="175"/>
    </row>
    <row r="76" spans="1:7" s="50" customFormat="1" ht="150">
      <c r="A76" s="211" t="s">
        <v>534</v>
      </c>
      <c r="B76" s="31" t="s">
        <v>535</v>
      </c>
      <c r="C76" s="31" t="s">
        <v>393</v>
      </c>
      <c r="D76" s="38">
        <f>D78</f>
        <v>987.1</v>
      </c>
      <c r="E76" s="34">
        <f>E77+E78</f>
        <v>0</v>
      </c>
      <c r="F76" s="34">
        <f t="shared" si="0"/>
        <v>987.1</v>
      </c>
      <c r="G76" s="175"/>
    </row>
    <row r="77" spans="1:7" s="50" customFormat="1" ht="18.75">
      <c r="A77" s="87" t="s">
        <v>347</v>
      </c>
      <c r="B77" s="31" t="s">
        <v>535</v>
      </c>
      <c r="C77" s="31" t="s">
        <v>348</v>
      </c>
      <c r="D77" s="38">
        <v>0</v>
      </c>
      <c r="E77" s="34">
        <v>0</v>
      </c>
      <c r="F77" s="34">
        <f t="shared" si="0"/>
        <v>0</v>
      </c>
      <c r="G77" s="175"/>
    </row>
    <row r="78" spans="1:7" s="50" customFormat="1" ht="56.25">
      <c r="A78" s="87" t="s">
        <v>481</v>
      </c>
      <c r="B78" s="31" t="s">
        <v>535</v>
      </c>
      <c r="C78" s="31" t="s">
        <v>326</v>
      </c>
      <c r="D78" s="34">
        <v>987.1</v>
      </c>
      <c r="E78" s="38">
        <v>0</v>
      </c>
      <c r="F78" s="34">
        <f>D78+E78</f>
        <v>987.1</v>
      </c>
      <c r="G78" s="175"/>
    </row>
    <row r="79" spans="1:7" s="50" customFormat="1" ht="131.25">
      <c r="A79" s="211" t="s">
        <v>244</v>
      </c>
      <c r="B79" s="31" t="s">
        <v>536</v>
      </c>
      <c r="C79" s="31" t="s">
        <v>393</v>
      </c>
      <c r="D79" s="38">
        <f>D80+D81</f>
        <v>1501.5</v>
      </c>
      <c r="E79" s="34">
        <f>E80+E81</f>
        <v>0</v>
      </c>
      <c r="F79" s="34">
        <f t="shared" si="0"/>
        <v>1501.5</v>
      </c>
      <c r="G79" s="175"/>
    </row>
    <row r="80" spans="1:7" s="50" customFormat="1" ht="18.75">
      <c r="A80" s="87" t="s">
        <v>347</v>
      </c>
      <c r="B80" s="31" t="s">
        <v>536</v>
      </c>
      <c r="C80" s="31" t="s">
        <v>348</v>
      </c>
      <c r="D80" s="38">
        <v>0</v>
      </c>
      <c r="E80" s="34"/>
      <c r="F80" s="34">
        <f t="shared" si="0"/>
        <v>0</v>
      </c>
      <c r="G80" s="175"/>
    </row>
    <row r="81" spans="1:7" s="50" customFormat="1" ht="56.25">
      <c r="A81" s="87" t="s">
        <v>481</v>
      </c>
      <c r="B81" s="31" t="s">
        <v>536</v>
      </c>
      <c r="C81" s="31" t="s">
        <v>326</v>
      </c>
      <c r="D81" s="38">
        <v>1501.5</v>
      </c>
      <c r="E81" s="34"/>
      <c r="F81" s="34">
        <f>D81+E81</f>
        <v>1501.5</v>
      </c>
      <c r="G81" s="175"/>
    </row>
    <row r="82" spans="1:7" s="50" customFormat="1" ht="37.5">
      <c r="A82" s="87" t="s">
        <v>537</v>
      </c>
      <c r="B82" s="33" t="s">
        <v>538</v>
      </c>
      <c r="C82" s="33"/>
      <c r="D82" s="34">
        <f>D83</f>
        <v>4346.05</v>
      </c>
      <c r="E82" s="34">
        <f>E83</f>
        <v>-4346.05</v>
      </c>
      <c r="F82" s="34">
        <f>D82+E82</f>
        <v>0</v>
      </c>
      <c r="G82" s="175"/>
    </row>
    <row r="83" spans="1:7" s="50" customFormat="1" ht="18.75">
      <c r="A83" s="87" t="s">
        <v>306</v>
      </c>
      <c r="B83" s="33" t="s">
        <v>538</v>
      </c>
      <c r="C83" s="33" t="s">
        <v>307</v>
      </c>
      <c r="D83" s="34">
        <v>4346.05</v>
      </c>
      <c r="E83" s="34">
        <v>-4346.05</v>
      </c>
      <c r="F83" s="34">
        <f>D83+E83</f>
        <v>0</v>
      </c>
      <c r="G83" s="175"/>
    </row>
    <row r="84" spans="1:7" s="50" customFormat="1" ht="56.25">
      <c r="A84" s="87" t="s">
        <v>539</v>
      </c>
      <c r="B84" s="31" t="s">
        <v>540</v>
      </c>
      <c r="C84" s="31"/>
      <c r="D84" s="38">
        <f>D85</f>
        <v>14860.56</v>
      </c>
      <c r="E84" s="34"/>
      <c r="F84" s="34">
        <f>D84+E84</f>
        <v>14860.56</v>
      </c>
      <c r="G84" s="175"/>
    </row>
    <row r="85" spans="1:7" s="50" customFormat="1" ht="56.25">
      <c r="A85" s="87" t="s">
        <v>481</v>
      </c>
      <c r="B85" s="33" t="s">
        <v>540</v>
      </c>
      <c r="C85" s="33" t="s">
        <v>326</v>
      </c>
      <c r="D85" s="34">
        <v>14860.56</v>
      </c>
      <c r="E85" s="34"/>
      <c r="F85" s="34">
        <f aca="true" t="shared" si="2" ref="F85:F99">D85+E85</f>
        <v>14860.56</v>
      </c>
      <c r="G85" s="175"/>
    </row>
    <row r="86" spans="1:7" s="50" customFormat="1" ht="75">
      <c r="A86" s="87" t="s">
        <v>541</v>
      </c>
      <c r="B86" s="33" t="s">
        <v>542</v>
      </c>
      <c r="C86" s="33"/>
      <c r="D86" s="34">
        <v>76131.89</v>
      </c>
      <c r="E86" s="34"/>
      <c r="F86" s="34">
        <f t="shared" si="2"/>
        <v>76131.89</v>
      </c>
      <c r="G86" s="175"/>
    </row>
    <row r="87" spans="1:7" s="50" customFormat="1" ht="56.25">
      <c r="A87" s="87" t="s">
        <v>481</v>
      </c>
      <c r="B87" s="33" t="s">
        <v>542</v>
      </c>
      <c r="C87" s="33" t="s">
        <v>326</v>
      </c>
      <c r="D87" s="34">
        <v>76131.89</v>
      </c>
      <c r="E87" s="34"/>
      <c r="F87" s="34">
        <f t="shared" si="2"/>
        <v>76131.89</v>
      </c>
      <c r="G87" s="175"/>
    </row>
    <row r="88" spans="1:7" s="50" customFormat="1" ht="56.25">
      <c r="A88" s="87" t="s">
        <v>778</v>
      </c>
      <c r="B88" s="33" t="s">
        <v>545</v>
      </c>
      <c r="C88" s="33"/>
      <c r="D88" s="34">
        <f>D89+D90</f>
        <v>4715.23</v>
      </c>
      <c r="E88" s="34">
        <f>E89+E90</f>
        <v>284.77000000000044</v>
      </c>
      <c r="F88" s="34">
        <f t="shared" si="2"/>
        <v>5000</v>
      </c>
      <c r="G88" s="175"/>
    </row>
    <row r="89" spans="1:7" s="51" customFormat="1" ht="15">
      <c r="A89" s="183" t="s">
        <v>546</v>
      </c>
      <c r="B89" s="47" t="s">
        <v>545</v>
      </c>
      <c r="C89" s="47"/>
      <c r="D89" s="48">
        <v>4715.23</v>
      </c>
      <c r="E89" s="48">
        <v>-4715.23</v>
      </c>
      <c r="F89" s="48">
        <f>D89+E89</f>
        <v>0</v>
      </c>
      <c r="G89" s="178"/>
    </row>
    <row r="90" spans="1:7" s="51" customFormat="1" ht="15">
      <c r="A90" s="183" t="s">
        <v>526</v>
      </c>
      <c r="B90" s="47" t="s">
        <v>545</v>
      </c>
      <c r="C90" s="47"/>
      <c r="D90" s="48"/>
      <c r="E90" s="48">
        <v>5000</v>
      </c>
      <c r="F90" s="48">
        <f>D90+E90</f>
        <v>5000</v>
      </c>
      <c r="G90" s="178"/>
    </row>
    <row r="91" spans="1:7" s="50" customFormat="1" ht="37.5">
      <c r="A91" s="87" t="s">
        <v>438</v>
      </c>
      <c r="B91" s="33" t="s">
        <v>545</v>
      </c>
      <c r="C91" s="33" t="s">
        <v>415</v>
      </c>
      <c r="D91" s="34"/>
      <c r="E91" s="34">
        <v>5000</v>
      </c>
      <c r="F91" s="34">
        <f>D91+E91</f>
        <v>5000</v>
      </c>
      <c r="G91" s="175"/>
    </row>
    <row r="92" spans="1:7" s="50" customFormat="1" ht="18.75">
      <c r="A92" s="87" t="s">
        <v>306</v>
      </c>
      <c r="B92" s="33" t="s">
        <v>545</v>
      </c>
      <c r="C92" s="33" t="s">
        <v>307</v>
      </c>
      <c r="D92" s="34">
        <v>4715.23</v>
      </c>
      <c r="E92" s="34">
        <v>-4715.23</v>
      </c>
      <c r="F92" s="34">
        <f t="shared" si="2"/>
        <v>0</v>
      </c>
      <c r="G92" s="175"/>
    </row>
    <row r="93" spans="1:7" s="50" customFormat="1" ht="56.25">
      <c r="A93" s="87" t="s">
        <v>547</v>
      </c>
      <c r="B93" s="33" t="s">
        <v>548</v>
      </c>
      <c r="C93" s="33"/>
      <c r="D93" s="34">
        <f>D94</f>
        <v>3080</v>
      </c>
      <c r="E93" s="34"/>
      <c r="F93" s="34">
        <f t="shared" si="2"/>
        <v>3080</v>
      </c>
      <c r="G93" s="175"/>
    </row>
    <row r="94" spans="1:7" s="50" customFormat="1" ht="56.25">
      <c r="A94" s="87" t="s">
        <v>481</v>
      </c>
      <c r="B94" s="33" t="s">
        <v>548</v>
      </c>
      <c r="C94" s="33" t="s">
        <v>326</v>
      </c>
      <c r="D94" s="34">
        <v>3080</v>
      </c>
      <c r="E94" s="34"/>
      <c r="F94" s="34">
        <f t="shared" si="2"/>
        <v>3080</v>
      </c>
      <c r="G94" s="175"/>
    </row>
    <row r="95" spans="1:7" s="50" customFormat="1" ht="93.75">
      <c r="A95" s="87" t="s">
        <v>779</v>
      </c>
      <c r="B95" s="33" t="s">
        <v>550</v>
      </c>
      <c r="C95" s="33"/>
      <c r="D95" s="34">
        <v>103003.48</v>
      </c>
      <c r="E95" s="34"/>
      <c r="F95" s="34">
        <f t="shared" si="2"/>
        <v>103003.48</v>
      </c>
      <c r="G95" s="175"/>
    </row>
    <row r="96" spans="1:7" s="50" customFormat="1" ht="56.25">
      <c r="A96" s="87" t="s">
        <v>481</v>
      </c>
      <c r="B96" s="33" t="s">
        <v>550</v>
      </c>
      <c r="C96" s="33" t="s">
        <v>326</v>
      </c>
      <c r="D96" s="34">
        <v>103003.48</v>
      </c>
      <c r="E96" s="34"/>
      <c r="F96" s="34">
        <f t="shared" si="2"/>
        <v>103003.48</v>
      </c>
      <c r="G96" s="175"/>
    </row>
    <row r="97" spans="1:7" s="50" customFormat="1" ht="93.75">
      <c r="A97" s="87" t="s">
        <v>780</v>
      </c>
      <c r="B97" s="33" t="s">
        <v>550</v>
      </c>
      <c r="C97" s="33"/>
      <c r="D97" s="34">
        <v>39417.76</v>
      </c>
      <c r="E97" s="34"/>
      <c r="F97" s="34">
        <f t="shared" si="2"/>
        <v>39417.76</v>
      </c>
      <c r="G97" s="175"/>
    </row>
    <row r="98" spans="1:7" s="50" customFormat="1" ht="56.25">
      <c r="A98" s="87" t="s">
        <v>481</v>
      </c>
      <c r="B98" s="33" t="s">
        <v>550</v>
      </c>
      <c r="C98" s="33" t="s">
        <v>326</v>
      </c>
      <c r="D98" s="34">
        <v>39417.76</v>
      </c>
      <c r="E98" s="34"/>
      <c r="F98" s="34">
        <f t="shared" si="2"/>
        <v>39417.76</v>
      </c>
      <c r="G98" s="175"/>
    </row>
    <row r="99" spans="1:7" s="50" customFormat="1" ht="58.5">
      <c r="A99" s="260" t="s">
        <v>322</v>
      </c>
      <c r="B99" s="31" t="s">
        <v>323</v>
      </c>
      <c r="C99" s="37"/>
      <c r="D99" s="28">
        <f>D100+D104+D106+D108+D110+D112+D114+D116</f>
        <v>37432.200000000004</v>
      </c>
      <c r="E99" s="28">
        <f>E100+E104+E106+E108+E110+E112+E114+E116</f>
        <v>8582.39</v>
      </c>
      <c r="F99" s="28">
        <f t="shared" si="2"/>
        <v>46014.590000000004</v>
      </c>
      <c r="G99" s="175"/>
    </row>
    <row r="100" spans="1:7" s="50" customFormat="1" ht="18.75">
      <c r="A100" s="87" t="s">
        <v>682</v>
      </c>
      <c r="B100" s="31" t="s">
        <v>683</v>
      </c>
      <c r="C100" s="31" t="s">
        <v>393</v>
      </c>
      <c r="D100" s="38">
        <f>D101</f>
        <v>7033.01</v>
      </c>
      <c r="E100" s="34">
        <f>E101</f>
        <v>890.09</v>
      </c>
      <c r="F100" s="34">
        <f t="shared" si="0"/>
        <v>7923.1</v>
      </c>
      <c r="G100" s="175"/>
    </row>
    <row r="101" spans="1:7" s="50" customFormat="1" ht="18.75">
      <c r="A101" s="87" t="s">
        <v>671</v>
      </c>
      <c r="B101" s="31" t="s">
        <v>683</v>
      </c>
      <c r="C101" s="31" t="s">
        <v>672</v>
      </c>
      <c r="D101" s="38">
        <f>D102+D103</f>
        <v>7033.01</v>
      </c>
      <c r="E101" s="34">
        <f>E102+E103</f>
        <v>890.09</v>
      </c>
      <c r="F101" s="34">
        <f t="shared" si="0"/>
        <v>7923.1</v>
      </c>
      <c r="G101" s="175"/>
    </row>
    <row r="102" spans="1:7" s="51" customFormat="1" ht="15">
      <c r="A102" s="183" t="s">
        <v>546</v>
      </c>
      <c r="B102" s="46" t="s">
        <v>683</v>
      </c>
      <c r="C102" s="46" t="s">
        <v>672</v>
      </c>
      <c r="D102" s="182"/>
      <c r="E102" s="48"/>
      <c r="F102" s="48">
        <f t="shared" si="0"/>
        <v>0</v>
      </c>
      <c r="G102" s="178"/>
    </row>
    <row r="103" spans="1:7" s="51" customFormat="1" ht="15">
      <c r="A103" s="183" t="s">
        <v>526</v>
      </c>
      <c r="B103" s="46" t="s">
        <v>683</v>
      </c>
      <c r="C103" s="46" t="s">
        <v>672</v>
      </c>
      <c r="D103" s="182">
        <v>7033.01</v>
      </c>
      <c r="E103" s="48">
        <v>890.09</v>
      </c>
      <c r="F103" s="48">
        <f t="shared" si="0"/>
        <v>7923.1</v>
      </c>
      <c r="G103" s="178"/>
    </row>
    <row r="104" spans="1:7" s="50" customFormat="1" ht="75">
      <c r="A104" s="87" t="s">
        <v>554</v>
      </c>
      <c r="B104" s="31" t="s">
        <v>555</v>
      </c>
      <c r="C104" s="31"/>
      <c r="D104" s="38">
        <f>D105</f>
        <v>10000</v>
      </c>
      <c r="E104" s="34">
        <f>E105</f>
        <v>0</v>
      </c>
      <c r="F104" s="34">
        <f t="shared" si="0"/>
        <v>10000</v>
      </c>
      <c r="G104" s="175"/>
    </row>
    <row r="105" spans="1:7" s="50" customFormat="1" ht="18.75">
      <c r="A105" s="87" t="s">
        <v>306</v>
      </c>
      <c r="B105" s="31" t="s">
        <v>555</v>
      </c>
      <c r="C105" s="31" t="s">
        <v>307</v>
      </c>
      <c r="D105" s="38">
        <v>10000</v>
      </c>
      <c r="E105" s="34"/>
      <c r="F105" s="34">
        <f t="shared" si="0"/>
        <v>10000</v>
      </c>
      <c r="G105" s="175"/>
    </row>
    <row r="106" spans="1:7" s="50" customFormat="1" ht="37.5">
      <c r="A106" s="87" t="s">
        <v>556</v>
      </c>
      <c r="B106" s="31" t="s">
        <v>557</v>
      </c>
      <c r="C106" s="31"/>
      <c r="D106" s="38">
        <f>D107</f>
        <v>65.86</v>
      </c>
      <c r="E106" s="34">
        <f>E107</f>
        <v>0</v>
      </c>
      <c r="F106" s="34">
        <f>D106+E106</f>
        <v>65.86</v>
      </c>
      <c r="G106" s="175"/>
    </row>
    <row r="107" spans="1:7" s="50" customFormat="1" ht="37.5">
      <c r="A107" s="87" t="s">
        <v>296</v>
      </c>
      <c r="B107" s="31" t="s">
        <v>557</v>
      </c>
      <c r="C107" s="31" t="s">
        <v>297</v>
      </c>
      <c r="D107" s="38">
        <v>65.86</v>
      </c>
      <c r="E107" s="34">
        <v>0</v>
      </c>
      <c r="F107" s="34">
        <f>D107+E107</f>
        <v>65.86</v>
      </c>
      <c r="G107" s="175"/>
    </row>
    <row r="108" spans="1:7" s="50" customFormat="1" ht="18.75">
      <c r="A108" s="87" t="s">
        <v>684</v>
      </c>
      <c r="B108" s="31" t="s">
        <v>685</v>
      </c>
      <c r="C108" s="31"/>
      <c r="D108" s="38">
        <f>D109</f>
        <v>33.33</v>
      </c>
      <c r="E108" s="34">
        <f>E109</f>
        <v>0</v>
      </c>
      <c r="F108" s="34">
        <f>F109</f>
        <v>33.33</v>
      </c>
      <c r="G108" s="175"/>
    </row>
    <row r="109" spans="1:7" s="50" customFormat="1" ht="18.75">
      <c r="A109" s="87" t="s">
        <v>671</v>
      </c>
      <c r="B109" s="31" t="s">
        <v>685</v>
      </c>
      <c r="C109" s="31" t="s">
        <v>672</v>
      </c>
      <c r="D109" s="38">
        <v>33.33</v>
      </c>
      <c r="E109" s="34"/>
      <c r="F109" s="34">
        <f>D109+E109</f>
        <v>33.33</v>
      </c>
      <c r="G109" s="175"/>
    </row>
    <row r="110" spans="1:7" s="50" customFormat="1" ht="37.5">
      <c r="A110" s="87" t="s">
        <v>324</v>
      </c>
      <c r="B110" s="31" t="s">
        <v>325</v>
      </c>
      <c r="C110" s="31"/>
      <c r="D110" s="38">
        <f>D111</f>
        <v>20000</v>
      </c>
      <c r="E110" s="34">
        <f>E111</f>
        <v>0</v>
      </c>
      <c r="F110" s="34">
        <f>F111</f>
        <v>20000</v>
      </c>
      <c r="G110" s="175"/>
    </row>
    <row r="111" spans="1:7" s="50" customFormat="1" ht="56.25">
      <c r="A111" s="87" t="s">
        <v>481</v>
      </c>
      <c r="B111" s="31" t="s">
        <v>325</v>
      </c>
      <c r="C111" s="31" t="s">
        <v>326</v>
      </c>
      <c r="D111" s="38">
        <v>20000</v>
      </c>
      <c r="E111" s="34"/>
      <c r="F111" s="34">
        <f>D111+E111</f>
        <v>20000</v>
      </c>
      <c r="G111" s="175"/>
    </row>
    <row r="112" spans="1:7" s="50" customFormat="1" ht="150" hidden="1">
      <c r="A112" s="87" t="s">
        <v>686</v>
      </c>
      <c r="B112" s="31" t="s">
        <v>687</v>
      </c>
      <c r="C112" s="305"/>
      <c r="D112" s="38">
        <v>0</v>
      </c>
      <c r="E112" s="34">
        <f>E113</f>
        <v>0</v>
      </c>
      <c r="F112" s="34">
        <f>D112+E112</f>
        <v>0</v>
      </c>
      <c r="G112" s="175"/>
    </row>
    <row r="113" spans="1:7" s="50" customFormat="1" ht="18.75" hidden="1">
      <c r="A113" s="87" t="s">
        <v>688</v>
      </c>
      <c r="B113" s="31" t="s">
        <v>687</v>
      </c>
      <c r="C113" s="31" t="s">
        <v>672</v>
      </c>
      <c r="D113" s="38">
        <v>0</v>
      </c>
      <c r="E113" s="34"/>
      <c r="F113" s="34">
        <f>D113+E113</f>
        <v>0</v>
      </c>
      <c r="G113" s="175"/>
    </row>
    <row r="114" spans="1:7" s="50" customFormat="1" ht="37.5">
      <c r="A114" s="87" t="s">
        <v>689</v>
      </c>
      <c r="B114" s="31" t="s">
        <v>690</v>
      </c>
      <c r="C114" s="31"/>
      <c r="D114" s="34">
        <f>D115</f>
        <v>300</v>
      </c>
      <c r="E114" s="38">
        <f>E115</f>
        <v>0</v>
      </c>
      <c r="F114" s="34">
        <f>F115</f>
        <v>300</v>
      </c>
      <c r="G114" s="175"/>
    </row>
    <row r="115" spans="1:7" s="50" customFormat="1" ht="18.75">
      <c r="A115" s="87" t="s">
        <v>688</v>
      </c>
      <c r="B115" s="31" t="s">
        <v>690</v>
      </c>
      <c r="C115" s="31" t="s">
        <v>672</v>
      </c>
      <c r="D115" s="34">
        <v>300</v>
      </c>
      <c r="E115" s="38"/>
      <c r="F115" s="34">
        <f>D115+E115</f>
        <v>300</v>
      </c>
      <c r="G115" s="175"/>
    </row>
    <row r="116" spans="1:7" s="50" customFormat="1" ht="37.5">
      <c r="A116" s="87" t="s">
        <v>863</v>
      </c>
      <c r="B116" s="31" t="s">
        <v>864</v>
      </c>
      <c r="C116" s="31"/>
      <c r="D116" s="34">
        <f>D117</f>
        <v>0</v>
      </c>
      <c r="E116" s="38">
        <f>E117</f>
        <v>7692.3</v>
      </c>
      <c r="F116" s="34">
        <f>D116+E116</f>
        <v>7692.3</v>
      </c>
      <c r="G116" s="175"/>
    </row>
    <row r="117" spans="1:7" s="50" customFormat="1" ht="18.75">
      <c r="A117" s="87" t="s">
        <v>688</v>
      </c>
      <c r="B117" s="31" t="s">
        <v>864</v>
      </c>
      <c r="C117" s="31" t="s">
        <v>672</v>
      </c>
      <c r="D117" s="34"/>
      <c r="E117" s="38">
        <v>7692.3</v>
      </c>
      <c r="F117" s="34">
        <f>D117+E117</f>
        <v>7692.3</v>
      </c>
      <c r="G117" s="175"/>
    </row>
    <row r="118" spans="1:7" s="50" customFormat="1" ht="18.75">
      <c r="A118" s="306" t="s">
        <v>691</v>
      </c>
      <c r="B118" s="31" t="s">
        <v>328</v>
      </c>
      <c r="C118" s="31"/>
      <c r="D118" s="38">
        <f>D119+D121</f>
        <v>1350</v>
      </c>
      <c r="E118" s="34">
        <f>E119+E121</f>
        <v>0</v>
      </c>
      <c r="F118" s="34">
        <f t="shared" si="0"/>
        <v>1350</v>
      </c>
      <c r="G118" s="175"/>
    </row>
    <row r="119" spans="1:7" s="50" customFormat="1" ht="37.5">
      <c r="A119" s="87" t="s">
        <v>692</v>
      </c>
      <c r="B119" s="31" t="s">
        <v>693</v>
      </c>
      <c r="C119" s="31"/>
      <c r="D119" s="38">
        <f>D120</f>
        <v>1100</v>
      </c>
      <c r="E119" s="34">
        <f>E120</f>
        <v>0</v>
      </c>
      <c r="F119" s="34">
        <f t="shared" si="0"/>
        <v>1100</v>
      </c>
      <c r="G119" s="175"/>
    </row>
    <row r="120" spans="1:7" s="50" customFormat="1" ht="18.75">
      <c r="A120" s="87" t="s">
        <v>671</v>
      </c>
      <c r="B120" s="31" t="s">
        <v>693</v>
      </c>
      <c r="C120" s="31" t="s">
        <v>672</v>
      </c>
      <c r="D120" s="38">
        <v>1100</v>
      </c>
      <c r="E120" s="34"/>
      <c r="F120" s="34">
        <f t="shared" si="0"/>
        <v>1100</v>
      </c>
      <c r="G120" s="175"/>
    </row>
    <row r="121" spans="1:7" s="50" customFormat="1" ht="56.25">
      <c r="A121" s="36" t="s">
        <v>329</v>
      </c>
      <c r="B121" s="33" t="s">
        <v>330</v>
      </c>
      <c r="C121" s="33"/>
      <c r="D121" s="34">
        <f>D122</f>
        <v>250</v>
      </c>
      <c r="E121" s="38">
        <f>E122</f>
        <v>0</v>
      </c>
      <c r="F121" s="34">
        <f t="shared" si="0"/>
        <v>250</v>
      </c>
      <c r="G121" s="175"/>
    </row>
    <row r="122" spans="1:7" s="50" customFormat="1" ht="37.5">
      <c r="A122" s="87" t="s">
        <v>296</v>
      </c>
      <c r="B122" s="33" t="s">
        <v>330</v>
      </c>
      <c r="C122" s="33" t="s">
        <v>297</v>
      </c>
      <c r="D122" s="34">
        <v>250</v>
      </c>
      <c r="E122" s="38"/>
      <c r="F122" s="34">
        <f t="shared" si="0"/>
        <v>250</v>
      </c>
      <c r="G122" s="175"/>
    </row>
    <row r="123" spans="1:8" s="50" customFormat="1" ht="39">
      <c r="A123" s="260" t="s">
        <v>568</v>
      </c>
      <c r="B123" s="31" t="s">
        <v>569</v>
      </c>
      <c r="C123" s="31"/>
      <c r="D123" s="38">
        <f>D124+D151+D185+D217+D226+D233</f>
        <v>383155.34</v>
      </c>
      <c r="E123" s="38">
        <f>E124+E151+E185+E217+E226+E233</f>
        <v>2917.67</v>
      </c>
      <c r="F123" s="34">
        <f aca="true" t="shared" si="3" ref="F123:F206">D123+E123</f>
        <v>386073.01</v>
      </c>
      <c r="G123" s="175"/>
      <c r="H123" s="263"/>
    </row>
    <row r="124" spans="1:7" s="50" customFormat="1" ht="37.5">
      <c r="A124" s="83" t="s">
        <v>570</v>
      </c>
      <c r="B124" s="33" t="s">
        <v>571</v>
      </c>
      <c r="C124" s="307"/>
      <c r="D124" s="304">
        <f>D125+D127+D129+D131+D133+D135+D139+D143+D145+D147+D149+D141</f>
        <v>138375.2</v>
      </c>
      <c r="E124" s="304">
        <f>E125+E127+E129+E131+E133+E135+E139+E143+E145+E147+E149+E141</f>
        <v>1193.6799999999998</v>
      </c>
      <c r="F124" s="34">
        <f t="shared" si="3"/>
        <v>139568.88</v>
      </c>
      <c r="G124" s="175"/>
    </row>
    <row r="125" spans="1:7" s="50" customFormat="1" ht="56.25">
      <c r="A125" s="36" t="s">
        <v>572</v>
      </c>
      <c r="B125" s="33" t="s">
        <v>573</v>
      </c>
      <c r="C125" s="33"/>
      <c r="D125" s="34">
        <f>D126</f>
        <v>40930.2</v>
      </c>
      <c r="E125" s="34">
        <f>E126</f>
        <v>0</v>
      </c>
      <c r="F125" s="34">
        <f t="shared" si="3"/>
        <v>40930.2</v>
      </c>
      <c r="G125" s="175"/>
    </row>
    <row r="126" spans="1:7" s="50" customFormat="1" ht="37.5">
      <c r="A126" s="87" t="s">
        <v>438</v>
      </c>
      <c r="B126" s="33" t="s">
        <v>573</v>
      </c>
      <c r="C126" s="33" t="s">
        <v>415</v>
      </c>
      <c r="D126" s="34">
        <v>40930.2</v>
      </c>
      <c r="E126" s="34">
        <v>0</v>
      </c>
      <c r="F126" s="34">
        <f t="shared" si="3"/>
        <v>40930.2</v>
      </c>
      <c r="G126" s="175"/>
    </row>
    <row r="127" spans="1:7" s="50" customFormat="1" ht="37.5" hidden="1">
      <c r="A127" s="45" t="s">
        <v>781</v>
      </c>
      <c r="B127" s="33" t="s">
        <v>575</v>
      </c>
      <c r="C127" s="33"/>
      <c r="D127" s="34">
        <f>D128</f>
        <v>0</v>
      </c>
      <c r="E127" s="34">
        <f>E128</f>
        <v>0</v>
      </c>
      <c r="F127" s="34">
        <f t="shared" si="3"/>
        <v>0</v>
      </c>
      <c r="G127" s="175"/>
    </row>
    <row r="128" spans="1:7" s="50" customFormat="1" ht="37.5" hidden="1">
      <c r="A128" s="87" t="s">
        <v>438</v>
      </c>
      <c r="B128" s="33" t="s">
        <v>575</v>
      </c>
      <c r="C128" s="33" t="s">
        <v>415</v>
      </c>
      <c r="D128" s="34">
        <v>0</v>
      </c>
      <c r="E128" s="34">
        <v>0</v>
      </c>
      <c r="F128" s="34">
        <f t="shared" si="3"/>
        <v>0</v>
      </c>
      <c r="G128" s="175"/>
    </row>
    <row r="129" spans="1:7" s="50" customFormat="1" ht="37.5">
      <c r="A129" s="87" t="s">
        <v>576</v>
      </c>
      <c r="B129" s="33" t="s">
        <v>577</v>
      </c>
      <c r="C129" s="33"/>
      <c r="D129" s="34">
        <f>D130</f>
        <v>725</v>
      </c>
      <c r="E129" s="34">
        <f>E130</f>
        <v>0</v>
      </c>
      <c r="F129" s="34">
        <f t="shared" si="3"/>
        <v>725</v>
      </c>
      <c r="G129" s="175"/>
    </row>
    <row r="130" spans="1:7" s="50" customFormat="1" ht="37.5">
      <c r="A130" s="87" t="s">
        <v>438</v>
      </c>
      <c r="B130" s="33" t="s">
        <v>577</v>
      </c>
      <c r="C130" s="42">
        <v>600</v>
      </c>
      <c r="D130" s="34">
        <v>725</v>
      </c>
      <c r="E130" s="34">
        <v>0</v>
      </c>
      <c r="F130" s="34">
        <f t="shared" si="3"/>
        <v>725</v>
      </c>
      <c r="G130" s="175"/>
    </row>
    <row r="131" spans="1:7" s="50" customFormat="1" ht="37.5">
      <c r="A131" s="87" t="s">
        <v>578</v>
      </c>
      <c r="B131" s="33" t="s">
        <v>579</v>
      </c>
      <c r="C131" s="33"/>
      <c r="D131" s="34">
        <f>D132</f>
        <v>1000</v>
      </c>
      <c r="E131" s="34">
        <f>E132</f>
        <v>-134.57</v>
      </c>
      <c r="F131" s="34">
        <f t="shared" si="3"/>
        <v>865.4300000000001</v>
      </c>
      <c r="G131" s="175"/>
    </row>
    <row r="132" spans="1:7" s="50" customFormat="1" ht="37.5">
      <c r="A132" s="87" t="s">
        <v>438</v>
      </c>
      <c r="B132" s="33" t="s">
        <v>579</v>
      </c>
      <c r="C132" s="42">
        <v>600</v>
      </c>
      <c r="D132" s="34">
        <v>1000</v>
      </c>
      <c r="E132" s="34">
        <v>-134.57</v>
      </c>
      <c r="F132" s="34">
        <f t="shared" si="3"/>
        <v>865.4300000000001</v>
      </c>
      <c r="G132" s="175"/>
    </row>
    <row r="133" spans="1:7" s="50" customFormat="1" ht="37.5">
      <c r="A133" s="87" t="s">
        <v>580</v>
      </c>
      <c r="B133" s="33" t="s">
        <v>581</v>
      </c>
      <c r="C133" s="33"/>
      <c r="D133" s="34">
        <f>D134</f>
        <v>15</v>
      </c>
      <c r="E133" s="34">
        <f>E134</f>
        <v>0</v>
      </c>
      <c r="F133" s="34">
        <f t="shared" si="3"/>
        <v>15</v>
      </c>
      <c r="G133" s="175"/>
    </row>
    <row r="134" spans="1:7" s="50" customFormat="1" ht="37.5">
      <c r="A134" s="87" t="s">
        <v>296</v>
      </c>
      <c r="B134" s="33" t="s">
        <v>581</v>
      </c>
      <c r="C134" s="42">
        <v>200</v>
      </c>
      <c r="D134" s="34">
        <v>15</v>
      </c>
      <c r="E134" s="34">
        <v>0</v>
      </c>
      <c r="F134" s="34">
        <f t="shared" si="3"/>
        <v>15</v>
      </c>
      <c r="G134" s="175"/>
    </row>
    <row r="135" spans="1:7" s="50" customFormat="1" ht="56.25">
      <c r="A135" s="87" t="s">
        <v>782</v>
      </c>
      <c r="B135" s="33" t="s">
        <v>583</v>
      </c>
      <c r="C135" s="33"/>
      <c r="D135" s="34">
        <f>D136+D137+D138</f>
        <v>386</v>
      </c>
      <c r="E135" s="34">
        <f>E136+E137+E138</f>
        <v>0</v>
      </c>
      <c r="F135" s="34">
        <f>D135+E135</f>
        <v>386</v>
      </c>
      <c r="G135" s="175"/>
    </row>
    <row r="136" spans="1:7" s="50" customFormat="1" ht="37.5">
      <c r="A136" s="87" t="s">
        <v>296</v>
      </c>
      <c r="B136" s="33" t="s">
        <v>583</v>
      </c>
      <c r="C136" s="33" t="s">
        <v>297</v>
      </c>
      <c r="D136" s="34">
        <v>326</v>
      </c>
      <c r="E136" s="34">
        <v>-306</v>
      </c>
      <c r="F136" s="34">
        <f t="shared" si="3"/>
        <v>20</v>
      </c>
      <c r="G136" s="175"/>
    </row>
    <row r="137" spans="1:7" s="50" customFormat="1" ht="18.75">
      <c r="A137" s="87" t="s">
        <v>347</v>
      </c>
      <c r="B137" s="33" t="s">
        <v>583</v>
      </c>
      <c r="C137" s="33" t="s">
        <v>348</v>
      </c>
      <c r="D137" s="34">
        <v>60</v>
      </c>
      <c r="E137" s="34"/>
      <c r="F137" s="34">
        <f>D137+E137</f>
        <v>60</v>
      </c>
      <c r="G137" s="175"/>
    </row>
    <row r="138" spans="1:7" s="50" customFormat="1" ht="37.5">
      <c r="A138" s="87" t="s">
        <v>438</v>
      </c>
      <c r="B138" s="33" t="s">
        <v>583</v>
      </c>
      <c r="C138" s="33" t="s">
        <v>415</v>
      </c>
      <c r="D138" s="34"/>
      <c r="E138" s="34">
        <v>306</v>
      </c>
      <c r="F138" s="34">
        <f>D138+E138</f>
        <v>306</v>
      </c>
      <c r="G138" s="175"/>
    </row>
    <row r="139" spans="1:7" s="50" customFormat="1" ht="37.5">
      <c r="A139" s="87" t="s">
        <v>584</v>
      </c>
      <c r="B139" s="33" t="s">
        <v>585</v>
      </c>
      <c r="C139" s="33"/>
      <c r="D139" s="34">
        <f>D140</f>
        <v>600</v>
      </c>
      <c r="E139" s="34">
        <f>E140</f>
        <v>720.89</v>
      </c>
      <c r="F139" s="34">
        <f>F140</f>
        <v>1320.8899999999999</v>
      </c>
      <c r="G139" s="175"/>
    </row>
    <row r="140" spans="1:7" s="50" customFormat="1" ht="37.5">
      <c r="A140" s="87" t="s">
        <v>438</v>
      </c>
      <c r="B140" s="33" t="s">
        <v>585</v>
      </c>
      <c r="C140" s="33" t="s">
        <v>415</v>
      </c>
      <c r="D140" s="34">
        <v>600</v>
      </c>
      <c r="E140" s="34">
        <v>720.89</v>
      </c>
      <c r="F140" s="34">
        <f>D140+E140</f>
        <v>1320.8899999999999</v>
      </c>
      <c r="G140" s="175"/>
    </row>
    <row r="141" spans="1:7" s="50" customFormat="1" ht="37.5">
      <c r="A141" s="87" t="s">
        <v>848</v>
      </c>
      <c r="B141" s="33" t="s">
        <v>849</v>
      </c>
      <c r="C141" s="33"/>
      <c r="D141" s="34">
        <f>D142</f>
        <v>0</v>
      </c>
      <c r="E141" s="34">
        <f>E142</f>
        <v>161</v>
      </c>
      <c r="F141" s="34">
        <f>F142</f>
        <v>161</v>
      </c>
      <c r="G141" s="175"/>
    </row>
    <row r="142" spans="1:7" s="50" customFormat="1" ht="37.5">
      <c r="A142" s="87" t="s">
        <v>438</v>
      </c>
      <c r="B142" s="33" t="s">
        <v>849</v>
      </c>
      <c r="C142" s="33" t="s">
        <v>415</v>
      </c>
      <c r="D142" s="34">
        <v>0</v>
      </c>
      <c r="E142" s="34">
        <v>161</v>
      </c>
      <c r="F142" s="34">
        <f>D142+E142</f>
        <v>161</v>
      </c>
      <c r="G142" s="175"/>
    </row>
    <row r="143" spans="1:7" s="50" customFormat="1" ht="75">
      <c r="A143" s="87" t="s">
        <v>586</v>
      </c>
      <c r="B143" s="33" t="s">
        <v>587</v>
      </c>
      <c r="C143" s="33"/>
      <c r="D143" s="34">
        <f>D144</f>
        <v>103.2</v>
      </c>
      <c r="E143" s="34">
        <f>E144</f>
        <v>0</v>
      </c>
      <c r="F143" s="34">
        <f>D143+E143</f>
        <v>103.2</v>
      </c>
      <c r="G143" s="175"/>
    </row>
    <row r="144" spans="1:7" s="50" customFormat="1" ht="37.5">
      <c r="A144" s="87" t="s">
        <v>438</v>
      </c>
      <c r="B144" s="33" t="s">
        <v>587</v>
      </c>
      <c r="C144" s="33" t="s">
        <v>415</v>
      </c>
      <c r="D144" s="34">
        <v>103.2</v>
      </c>
      <c r="E144" s="34">
        <v>0</v>
      </c>
      <c r="F144" s="34">
        <f>D144+E144</f>
        <v>103.2</v>
      </c>
      <c r="G144" s="175"/>
    </row>
    <row r="145" spans="1:7" s="50" customFormat="1" ht="37.5">
      <c r="A145" s="87" t="s">
        <v>588</v>
      </c>
      <c r="B145" s="33" t="s">
        <v>589</v>
      </c>
      <c r="C145" s="33"/>
      <c r="D145" s="34">
        <f>D146</f>
        <v>258.5</v>
      </c>
      <c r="E145" s="34">
        <f>E146</f>
        <v>-21.64</v>
      </c>
      <c r="F145" s="34">
        <f>D145+E145</f>
        <v>236.86</v>
      </c>
      <c r="G145" s="175"/>
    </row>
    <row r="146" spans="1:7" s="50" customFormat="1" ht="37.5">
      <c r="A146" s="87" t="s">
        <v>438</v>
      </c>
      <c r="B146" s="33" t="s">
        <v>589</v>
      </c>
      <c r="C146" s="33" t="s">
        <v>415</v>
      </c>
      <c r="D146" s="34">
        <v>258.5</v>
      </c>
      <c r="E146" s="34">
        <v>-21.64</v>
      </c>
      <c r="F146" s="34">
        <f>D146+E146</f>
        <v>236.86</v>
      </c>
      <c r="G146" s="175"/>
    </row>
    <row r="147" spans="1:7" s="50" customFormat="1" ht="75">
      <c r="A147" s="87" t="s">
        <v>783</v>
      </c>
      <c r="B147" s="31" t="s">
        <v>591</v>
      </c>
      <c r="C147" s="33"/>
      <c r="D147" s="34">
        <f>D148</f>
        <v>92272.8</v>
      </c>
      <c r="E147" s="34">
        <f>E148</f>
        <v>0</v>
      </c>
      <c r="F147" s="34">
        <f t="shared" si="3"/>
        <v>92272.8</v>
      </c>
      <c r="G147" s="175"/>
    </row>
    <row r="148" spans="1:7" s="50" customFormat="1" ht="37.5">
      <c r="A148" s="87" t="s">
        <v>438</v>
      </c>
      <c r="B148" s="33" t="s">
        <v>591</v>
      </c>
      <c r="C148" s="33" t="s">
        <v>415</v>
      </c>
      <c r="D148" s="34">
        <v>92272.8</v>
      </c>
      <c r="E148" s="34"/>
      <c r="F148" s="34">
        <f t="shared" si="3"/>
        <v>92272.8</v>
      </c>
      <c r="G148" s="175"/>
    </row>
    <row r="149" spans="1:7" s="50" customFormat="1" ht="112.5">
      <c r="A149" s="87" t="s">
        <v>592</v>
      </c>
      <c r="B149" s="31" t="s">
        <v>593</v>
      </c>
      <c r="C149" s="42"/>
      <c r="D149" s="34">
        <f>D150</f>
        <v>2084.5</v>
      </c>
      <c r="E149" s="42">
        <f>E150</f>
        <v>468</v>
      </c>
      <c r="F149" s="34">
        <f t="shared" si="3"/>
        <v>2552.5</v>
      </c>
      <c r="G149" s="175"/>
    </row>
    <row r="150" spans="1:7" s="50" customFormat="1" ht="37.5">
      <c r="A150" s="87" t="s">
        <v>438</v>
      </c>
      <c r="B150" s="31" t="s">
        <v>593</v>
      </c>
      <c r="C150" s="42">
        <v>600</v>
      </c>
      <c r="D150" s="34">
        <v>2084.5</v>
      </c>
      <c r="E150" s="42">
        <v>468</v>
      </c>
      <c r="F150" s="34">
        <f t="shared" si="3"/>
        <v>2552.5</v>
      </c>
      <c r="G150" s="175"/>
    </row>
    <row r="151" spans="1:7" s="50" customFormat="1" ht="39">
      <c r="A151" s="260" t="s">
        <v>594</v>
      </c>
      <c r="B151" s="31" t="s">
        <v>595</v>
      </c>
      <c r="C151" s="31"/>
      <c r="D151" s="38">
        <f>D152+D154+D156+D158+D160+D162+D164+D166+D169+D172+D175+D177+D179+D181+D183</f>
        <v>204462.1</v>
      </c>
      <c r="E151" s="38">
        <f>E152+E154+E156+E158+E160+E162+E164+E166+E169+E172+E175+E177+E179+E181+E183</f>
        <v>194.45999999999992</v>
      </c>
      <c r="F151" s="34">
        <f t="shared" si="3"/>
        <v>204656.56</v>
      </c>
      <c r="G151" s="175"/>
    </row>
    <row r="152" spans="1:7" s="50" customFormat="1" ht="37.5">
      <c r="A152" s="87" t="s">
        <v>784</v>
      </c>
      <c r="B152" s="33" t="s">
        <v>597</v>
      </c>
      <c r="C152" s="33"/>
      <c r="D152" s="34">
        <f>D153</f>
        <v>41300.4</v>
      </c>
      <c r="E152" s="34">
        <f>E153</f>
        <v>0</v>
      </c>
      <c r="F152" s="34">
        <f t="shared" si="3"/>
        <v>41300.4</v>
      </c>
      <c r="G152" s="175"/>
    </row>
    <row r="153" spans="1:7" s="50" customFormat="1" ht="37.5">
      <c r="A153" s="87" t="s">
        <v>438</v>
      </c>
      <c r="B153" s="33" t="s">
        <v>597</v>
      </c>
      <c r="C153" s="33" t="s">
        <v>415</v>
      </c>
      <c r="D153" s="34">
        <v>41300.4</v>
      </c>
      <c r="E153" s="34">
        <v>0</v>
      </c>
      <c r="F153" s="34">
        <f t="shared" si="3"/>
        <v>41300.4</v>
      </c>
      <c r="G153" s="175"/>
    </row>
    <row r="154" spans="1:7" s="50" customFormat="1" ht="18.75">
      <c r="A154" s="87" t="s">
        <v>598</v>
      </c>
      <c r="B154" s="33" t="s">
        <v>599</v>
      </c>
      <c r="C154" s="33"/>
      <c r="D154" s="34">
        <f>D155</f>
        <v>1799.8</v>
      </c>
      <c r="E154" s="34">
        <f>E155</f>
        <v>-80</v>
      </c>
      <c r="F154" s="34">
        <f t="shared" si="3"/>
        <v>1719.8</v>
      </c>
      <c r="G154" s="175"/>
    </row>
    <row r="155" spans="1:7" s="50" customFormat="1" ht="37.5">
      <c r="A155" s="87" t="s">
        <v>438</v>
      </c>
      <c r="B155" s="33" t="s">
        <v>599</v>
      </c>
      <c r="C155" s="33" t="s">
        <v>415</v>
      </c>
      <c r="D155" s="34">
        <v>1799.8</v>
      </c>
      <c r="E155" s="34">
        <v>-80</v>
      </c>
      <c r="F155" s="34">
        <f t="shared" si="3"/>
        <v>1719.8</v>
      </c>
      <c r="G155" s="175"/>
    </row>
    <row r="156" spans="1:7" s="50" customFormat="1" ht="18.75">
      <c r="A156" s="87" t="s">
        <v>439</v>
      </c>
      <c r="B156" s="33" t="s">
        <v>847</v>
      </c>
      <c r="C156" s="33"/>
      <c r="D156" s="34">
        <f>D157</f>
        <v>0</v>
      </c>
      <c r="E156" s="34">
        <f>E157</f>
        <v>346.5</v>
      </c>
      <c r="F156" s="34">
        <f>D156+E156</f>
        <v>346.5</v>
      </c>
      <c r="G156" s="175"/>
    </row>
    <row r="157" spans="1:7" s="50" customFormat="1" ht="37.5">
      <c r="A157" s="87" t="s">
        <v>438</v>
      </c>
      <c r="B157" s="33" t="s">
        <v>847</v>
      </c>
      <c r="C157" s="33" t="s">
        <v>415</v>
      </c>
      <c r="D157" s="34">
        <v>0</v>
      </c>
      <c r="E157" s="34">
        <v>346.5</v>
      </c>
      <c r="F157" s="34">
        <f>D157+E157</f>
        <v>346.5</v>
      </c>
      <c r="G157" s="175"/>
    </row>
    <row r="158" spans="1:7" s="50" customFormat="1" ht="37.5">
      <c r="A158" s="87" t="s">
        <v>785</v>
      </c>
      <c r="B158" s="33" t="s">
        <v>601</v>
      </c>
      <c r="C158" s="33"/>
      <c r="D158" s="34">
        <f>D159</f>
        <v>5600</v>
      </c>
      <c r="E158" s="34">
        <f>E159</f>
        <v>615.17</v>
      </c>
      <c r="F158" s="34">
        <f t="shared" si="3"/>
        <v>6215.17</v>
      </c>
      <c r="G158" s="175"/>
    </row>
    <row r="159" spans="1:7" s="50" customFormat="1" ht="37.5">
      <c r="A159" s="87" t="s">
        <v>438</v>
      </c>
      <c r="B159" s="33" t="s">
        <v>601</v>
      </c>
      <c r="C159" s="33" t="s">
        <v>415</v>
      </c>
      <c r="D159" s="34">
        <v>5600</v>
      </c>
      <c r="E159" s="34">
        <v>615.17</v>
      </c>
      <c r="F159" s="34">
        <f t="shared" si="3"/>
        <v>6215.17</v>
      </c>
      <c r="G159" s="175"/>
    </row>
    <row r="160" spans="1:7" s="50" customFormat="1" ht="37.5">
      <c r="A160" s="87" t="s">
        <v>786</v>
      </c>
      <c r="B160" s="33" t="s">
        <v>603</v>
      </c>
      <c r="C160" s="33"/>
      <c r="D160" s="34">
        <f>D161</f>
        <v>3459</v>
      </c>
      <c r="E160" s="34">
        <f>E161</f>
        <v>215.65</v>
      </c>
      <c r="F160" s="34">
        <f t="shared" si="3"/>
        <v>3674.65</v>
      </c>
      <c r="G160" s="175"/>
    </row>
    <row r="161" spans="1:7" s="50" customFormat="1" ht="37.5">
      <c r="A161" s="87" t="s">
        <v>438</v>
      </c>
      <c r="B161" s="33" t="s">
        <v>603</v>
      </c>
      <c r="C161" s="33" t="s">
        <v>415</v>
      </c>
      <c r="D161" s="34">
        <v>3459</v>
      </c>
      <c r="E161" s="34">
        <v>215.65</v>
      </c>
      <c r="F161" s="34">
        <f t="shared" si="3"/>
        <v>3674.65</v>
      </c>
      <c r="G161" s="175"/>
    </row>
    <row r="162" spans="1:7" s="50" customFormat="1" ht="37.5">
      <c r="A162" s="87" t="s">
        <v>604</v>
      </c>
      <c r="B162" s="33" t="s">
        <v>605</v>
      </c>
      <c r="C162" s="33"/>
      <c r="D162" s="34">
        <f>D163</f>
        <v>1160</v>
      </c>
      <c r="E162" s="34">
        <f>E163</f>
        <v>0</v>
      </c>
      <c r="F162" s="34">
        <f t="shared" si="3"/>
        <v>1160</v>
      </c>
      <c r="G162" s="175"/>
    </row>
    <row r="163" spans="1:7" s="50" customFormat="1" ht="37.5">
      <c r="A163" s="87" t="s">
        <v>438</v>
      </c>
      <c r="B163" s="33" t="s">
        <v>605</v>
      </c>
      <c r="C163" s="33" t="s">
        <v>415</v>
      </c>
      <c r="D163" s="34">
        <v>1160</v>
      </c>
      <c r="E163" s="34">
        <v>0</v>
      </c>
      <c r="F163" s="34">
        <f t="shared" si="3"/>
        <v>1160</v>
      </c>
      <c r="G163" s="175"/>
    </row>
    <row r="164" spans="1:7" s="50" customFormat="1" ht="75">
      <c r="A164" s="87" t="s">
        <v>787</v>
      </c>
      <c r="B164" s="33" t="s">
        <v>607</v>
      </c>
      <c r="C164" s="33"/>
      <c r="D164" s="34">
        <f>D165</f>
        <v>1616.5</v>
      </c>
      <c r="E164" s="34">
        <f>E165</f>
        <v>-825.5</v>
      </c>
      <c r="F164" s="34">
        <f t="shared" si="3"/>
        <v>791</v>
      </c>
      <c r="G164" s="175"/>
    </row>
    <row r="165" spans="1:7" s="50" customFormat="1" ht="56.25">
      <c r="A165" s="87" t="s">
        <v>481</v>
      </c>
      <c r="B165" s="33" t="s">
        <v>607</v>
      </c>
      <c r="C165" s="33" t="s">
        <v>326</v>
      </c>
      <c r="D165" s="34">
        <v>1616.5</v>
      </c>
      <c r="E165" s="34">
        <v>-825.5</v>
      </c>
      <c r="F165" s="34">
        <f t="shared" si="3"/>
        <v>791</v>
      </c>
      <c r="G165" s="175"/>
    </row>
    <row r="166" spans="1:7" s="50" customFormat="1" ht="37.5">
      <c r="A166" s="87" t="s">
        <v>608</v>
      </c>
      <c r="B166" s="33" t="s">
        <v>609</v>
      </c>
      <c r="C166" s="33"/>
      <c r="D166" s="34">
        <f>D167</f>
        <v>18.9</v>
      </c>
      <c r="E166" s="34">
        <f>E167+E168</f>
        <v>0</v>
      </c>
      <c r="F166" s="34">
        <f t="shared" si="3"/>
        <v>18.9</v>
      </c>
      <c r="G166" s="175"/>
    </row>
    <row r="167" spans="1:7" s="50" customFormat="1" ht="37.5">
      <c r="A167" s="87" t="s">
        <v>296</v>
      </c>
      <c r="B167" s="33" t="s">
        <v>609</v>
      </c>
      <c r="C167" s="33" t="s">
        <v>297</v>
      </c>
      <c r="D167" s="34">
        <v>18.9</v>
      </c>
      <c r="E167" s="34"/>
      <c r="F167" s="34">
        <f>D167+E167</f>
        <v>18.9</v>
      </c>
      <c r="G167" s="175"/>
    </row>
    <row r="168" spans="1:7" s="50" customFormat="1" ht="37.5">
      <c r="A168" s="87" t="s">
        <v>438</v>
      </c>
      <c r="B168" s="33" t="s">
        <v>609</v>
      </c>
      <c r="C168" s="33" t="s">
        <v>415</v>
      </c>
      <c r="D168" s="34">
        <v>0</v>
      </c>
      <c r="E168" s="34">
        <v>0</v>
      </c>
      <c r="F168" s="34">
        <f t="shared" si="3"/>
        <v>0</v>
      </c>
      <c r="G168" s="175"/>
    </row>
    <row r="169" spans="1:7" s="50" customFormat="1" ht="37.5">
      <c r="A169" s="87" t="s">
        <v>788</v>
      </c>
      <c r="B169" s="33" t="s">
        <v>611</v>
      </c>
      <c r="C169" s="33"/>
      <c r="D169" s="34">
        <f>D170+D171</f>
        <v>494.9</v>
      </c>
      <c r="E169" s="34">
        <f>E170+E171</f>
        <v>0</v>
      </c>
      <c r="F169" s="34">
        <f>D169+E169</f>
        <v>494.9</v>
      </c>
      <c r="G169" s="175"/>
    </row>
    <row r="170" spans="1:7" s="50" customFormat="1" ht="37.5">
      <c r="A170" s="87" t="s">
        <v>296</v>
      </c>
      <c r="B170" s="33" t="s">
        <v>611</v>
      </c>
      <c r="C170" s="33" t="s">
        <v>297</v>
      </c>
      <c r="D170" s="34">
        <v>494.9</v>
      </c>
      <c r="E170" s="34">
        <v>-459.9</v>
      </c>
      <c r="F170" s="34">
        <f t="shared" si="3"/>
        <v>35</v>
      </c>
      <c r="G170" s="175"/>
    </row>
    <row r="171" spans="1:7" s="50" customFormat="1" ht="37.5">
      <c r="A171" s="87" t="s">
        <v>438</v>
      </c>
      <c r="B171" s="33" t="s">
        <v>611</v>
      </c>
      <c r="C171" s="33" t="s">
        <v>415</v>
      </c>
      <c r="D171" s="34">
        <v>0</v>
      </c>
      <c r="E171" s="34">
        <v>459.9</v>
      </c>
      <c r="F171" s="34">
        <f>D171+E171</f>
        <v>459.9</v>
      </c>
      <c r="G171" s="175"/>
    </row>
    <row r="172" spans="1:7" s="50" customFormat="1" ht="37.5">
      <c r="A172" s="87" t="s">
        <v>612</v>
      </c>
      <c r="B172" s="33" t="s">
        <v>613</v>
      </c>
      <c r="C172" s="33"/>
      <c r="D172" s="34">
        <f>D173+D174</f>
        <v>135</v>
      </c>
      <c r="E172" s="34">
        <f>E173+E174</f>
        <v>0</v>
      </c>
      <c r="F172" s="34">
        <f>D172+E172</f>
        <v>135</v>
      </c>
      <c r="G172" s="175"/>
    </row>
    <row r="173" spans="1:7" s="50" customFormat="1" ht="37.5">
      <c r="A173" s="87" t="s">
        <v>296</v>
      </c>
      <c r="B173" s="33" t="s">
        <v>613</v>
      </c>
      <c r="C173" s="33" t="s">
        <v>297</v>
      </c>
      <c r="D173" s="34">
        <v>35</v>
      </c>
      <c r="E173" s="34"/>
      <c r="F173" s="34">
        <f t="shared" si="3"/>
        <v>35</v>
      </c>
      <c r="G173" s="175"/>
    </row>
    <row r="174" spans="1:7" s="50" customFormat="1" ht="18.75">
      <c r="A174" s="87" t="s">
        <v>347</v>
      </c>
      <c r="B174" s="33" t="s">
        <v>613</v>
      </c>
      <c r="C174" s="33" t="s">
        <v>348</v>
      </c>
      <c r="D174" s="34">
        <v>100</v>
      </c>
      <c r="E174" s="34"/>
      <c r="F174" s="34">
        <f>D174+E174</f>
        <v>100</v>
      </c>
      <c r="G174" s="175"/>
    </row>
    <row r="175" spans="1:7" s="50" customFormat="1" ht="37.5">
      <c r="A175" s="87" t="s">
        <v>615</v>
      </c>
      <c r="B175" s="33" t="s">
        <v>616</v>
      </c>
      <c r="C175" s="33"/>
      <c r="D175" s="34">
        <f>D176</f>
        <v>161</v>
      </c>
      <c r="E175" s="34">
        <f>E176</f>
        <v>-161</v>
      </c>
      <c r="F175" s="34">
        <f>D175+E175</f>
        <v>0</v>
      </c>
      <c r="G175" s="175"/>
    </row>
    <row r="176" spans="1:7" s="50" customFormat="1" ht="37.5">
      <c r="A176" s="87" t="s">
        <v>438</v>
      </c>
      <c r="B176" s="33" t="s">
        <v>616</v>
      </c>
      <c r="C176" s="33" t="s">
        <v>415</v>
      </c>
      <c r="D176" s="34">
        <v>161</v>
      </c>
      <c r="E176" s="34">
        <v>-161</v>
      </c>
      <c r="F176" s="34">
        <f>D176+E176</f>
        <v>0</v>
      </c>
      <c r="G176" s="175"/>
    </row>
    <row r="177" spans="1:7" s="50" customFormat="1" ht="37.5">
      <c r="A177" s="87" t="s">
        <v>588</v>
      </c>
      <c r="B177" s="33" t="s">
        <v>617</v>
      </c>
      <c r="C177" s="33"/>
      <c r="D177" s="34">
        <f>D178</f>
        <v>143.5</v>
      </c>
      <c r="E177" s="34">
        <f>E178</f>
        <v>21.64</v>
      </c>
      <c r="F177" s="34">
        <f>D177+E177</f>
        <v>165.14</v>
      </c>
      <c r="G177" s="175"/>
    </row>
    <row r="178" spans="1:7" s="50" customFormat="1" ht="37.5">
      <c r="A178" s="87" t="s">
        <v>438</v>
      </c>
      <c r="B178" s="33" t="s">
        <v>617</v>
      </c>
      <c r="C178" s="33" t="s">
        <v>415</v>
      </c>
      <c r="D178" s="34">
        <v>143.5</v>
      </c>
      <c r="E178" s="34">
        <v>21.64</v>
      </c>
      <c r="F178" s="34">
        <f>D178+E178</f>
        <v>165.14</v>
      </c>
      <c r="G178" s="175"/>
    </row>
    <row r="179" spans="1:7" s="50" customFormat="1" ht="56.25">
      <c r="A179" s="87" t="s">
        <v>590</v>
      </c>
      <c r="B179" s="31" t="s">
        <v>618</v>
      </c>
      <c r="C179" s="33"/>
      <c r="D179" s="34">
        <f>D180</f>
        <v>140784.5</v>
      </c>
      <c r="E179" s="34">
        <f>E180</f>
        <v>0</v>
      </c>
      <c r="F179" s="34">
        <f t="shared" si="3"/>
        <v>140784.5</v>
      </c>
      <c r="G179" s="175"/>
    </row>
    <row r="180" spans="1:7" s="50" customFormat="1" ht="37.5">
      <c r="A180" s="87" t="s">
        <v>438</v>
      </c>
      <c r="B180" s="33" t="s">
        <v>618</v>
      </c>
      <c r="C180" s="33" t="s">
        <v>415</v>
      </c>
      <c r="D180" s="34">
        <v>140784.5</v>
      </c>
      <c r="E180" s="34">
        <v>0</v>
      </c>
      <c r="F180" s="34">
        <f t="shared" si="3"/>
        <v>140784.5</v>
      </c>
      <c r="G180" s="175"/>
    </row>
    <row r="181" spans="1:7" s="50" customFormat="1" ht="112.5">
      <c r="A181" s="87" t="s">
        <v>592</v>
      </c>
      <c r="B181" s="31" t="s">
        <v>619</v>
      </c>
      <c r="C181" s="42"/>
      <c r="D181" s="34">
        <f>D182</f>
        <v>301.4</v>
      </c>
      <c r="E181" s="34">
        <f>E182</f>
        <v>62</v>
      </c>
      <c r="F181" s="34">
        <f t="shared" si="3"/>
        <v>363.4</v>
      </c>
      <c r="G181" s="175"/>
    </row>
    <row r="182" spans="1:7" s="50" customFormat="1" ht="37.5">
      <c r="A182" s="87" t="s">
        <v>438</v>
      </c>
      <c r="B182" s="31" t="s">
        <v>619</v>
      </c>
      <c r="C182" s="42">
        <v>600</v>
      </c>
      <c r="D182" s="34">
        <v>301.4</v>
      </c>
      <c r="E182" s="34">
        <v>62</v>
      </c>
      <c r="F182" s="34">
        <f t="shared" si="3"/>
        <v>363.4</v>
      </c>
      <c r="G182" s="175"/>
    </row>
    <row r="183" spans="1:7" s="50" customFormat="1" ht="75">
      <c r="A183" s="87" t="s">
        <v>626</v>
      </c>
      <c r="B183" s="31" t="s">
        <v>627</v>
      </c>
      <c r="C183" s="42"/>
      <c r="D183" s="34">
        <f>D184</f>
        <v>7487.2</v>
      </c>
      <c r="E183" s="34">
        <f>E184</f>
        <v>0</v>
      </c>
      <c r="F183" s="34">
        <f t="shared" si="3"/>
        <v>7487.2</v>
      </c>
      <c r="G183" s="175"/>
    </row>
    <row r="184" spans="1:7" s="50" customFormat="1" ht="37.5">
      <c r="A184" s="87" t="s">
        <v>438</v>
      </c>
      <c r="B184" s="31" t="s">
        <v>627</v>
      </c>
      <c r="C184" s="42">
        <v>600</v>
      </c>
      <c r="D184" s="34">
        <v>7487.2</v>
      </c>
      <c r="E184" s="34"/>
      <c r="F184" s="34">
        <f t="shared" si="3"/>
        <v>7487.2</v>
      </c>
      <c r="G184" s="175"/>
    </row>
    <row r="185" spans="1:7" s="50" customFormat="1" ht="39">
      <c r="A185" s="260" t="s">
        <v>628</v>
      </c>
      <c r="B185" s="33" t="s">
        <v>620</v>
      </c>
      <c r="C185" s="33"/>
      <c r="D185" s="34">
        <f>D186+D188+D190+D192+D194+D196+D199+D201+D203+D205+D207+D209+D211+D213+D215</f>
        <v>23898.699999999997</v>
      </c>
      <c r="E185" s="34">
        <f>E186+E188+E190+E192+E194+E196+E199+E201+E203+E205+E207+E209+E211+E213+E215</f>
        <v>2021.72</v>
      </c>
      <c r="F185" s="34">
        <f t="shared" si="3"/>
        <v>25920.42</v>
      </c>
      <c r="G185" s="175"/>
    </row>
    <row r="186" spans="1:7" s="50" customFormat="1" ht="37.5">
      <c r="A186" s="87" t="s">
        <v>789</v>
      </c>
      <c r="B186" s="33" t="s">
        <v>630</v>
      </c>
      <c r="C186" s="33"/>
      <c r="D186" s="34">
        <f>D187</f>
        <v>6</v>
      </c>
      <c r="E186" s="34">
        <f>E187</f>
        <v>0</v>
      </c>
      <c r="F186" s="34">
        <f t="shared" si="3"/>
        <v>6</v>
      </c>
      <c r="G186" s="175"/>
    </row>
    <row r="187" spans="1:7" s="50" customFormat="1" ht="37.5">
      <c r="A187" s="87" t="s">
        <v>296</v>
      </c>
      <c r="B187" s="33" t="s">
        <v>630</v>
      </c>
      <c r="C187" s="33" t="s">
        <v>415</v>
      </c>
      <c r="D187" s="34">
        <v>6</v>
      </c>
      <c r="E187" s="34"/>
      <c r="F187" s="34">
        <f t="shared" si="3"/>
        <v>6</v>
      </c>
      <c r="G187" s="175"/>
    </row>
    <row r="188" spans="1:7" s="50" customFormat="1" ht="37.5">
      <c r="A188" s="87" t="s">
        <v>631</v>
      </c>
      <c r="B188" s="33" t="s">
        <v>632</v>
      </c>
      <c r="C188" s="33"/>
      <c r="D188" s="34">
        <f>D189</f>
        <v>800</v>
      </c>
      <c r="E188" s="34">
        <f>E189</f>
        <v>0</v>
      </c>
      <c r="F188" s="34">
        <f t="shared" si="3"/>
        <v>800</v>
      </c>
      <c r="G188" s="175"/>
    </row>
    <row r="189" spans="1:7" s="50" customFormat="1" ht="37.5">
      <c r="A189" s="87" t="s">
        <v>296</v>
      </c>
      <c r="B189" s="33" t="s">
        <v>632</v>
      </c>
      <c r="C189" s="33" t="s">
        <v>297</v>
      </c>
      <c r="D189" s="34">
        <v>800</v>
      </c>
      <c r="E189" s="34"/>
      <c r="F189" s="34">
        <f t="shared" si="3"/>
        <v>800</v>
      </c>
      <c r="G189" s="175"/>
    </row>
    <row r="190" spans="1:7" s="50" customFormat="1" ht="37.5">
      <c r="A190" s="87" t="s">
        <v>633</v>
      </c>
      <c r="B190" s="33" t="s">
        <v>634</v>
      </c>
      <c r="C190" s="33"/>
      <c r="D190" s="34">
        <f>D191</f>
        <v>9</v>
      </c>
      <c r="E190" s="34">
        <f>E191</f>
        <v>0</v>
      </c>
      <c r="F190" s="34">
        <f t="shared" si="3"/>
        <v>9</v>
      </c>
      <c r="G190" s="175"/>
    </row>
    <row r="191" spans="1:7" s="50" customFormat="1" ht="37.5">
      <c r="A191" s="87" t="s">
        <v>296</v>
      </c>
      <c r="B191" s="33" t="s">
        <v>634</v>
      </c>
      <c r="C191" s="33" t="s">
        <v>297</v>
      </c>
      <c r="D191" s="34">
        <v>9</v>
      </c>
      <c r="E191" s="34"/>
      <c r="F191" s="34">
        <f t="shared" si="3"/>
        <v>9</v>
      </c>
      <c r="G191" s="175"/>
    </row>
    <row r="192" spans="1:7" s="50" customFormat="1" ht="18.75">
      <c r="A192" s="87" t="s">
        <v>635</v>
      </c>
      <c r="B192" s="33" t="s">
        <v>636</v>
      </c>
      <c r="C192" s="33"/>
      <c r="D192" s="34">
        <f>D193</f>
        <v>187.5</v>
      </c>
      <c r="E192" s="34">
        <f>E193</f>
        <v>0</v>
      </c>
      <c r="F192" s="34">
        <f t="shared" si="3"/>
        <v>187.5</v>
      </c>
      <c r="G192" s="175"/>
    </row>
    <row r="193" spans="1:7" s="50" customFormat="1" ht="37.5">
      <c r="A193" s="87" t="s">
        <v>296</v>
      </c>
      <c r="B193" s="33" t="s">
        <v>636</v>
      </c>
      <c r="C193" s="33" t="s">
        <v>297</v>
      </c>
      <c r="D193" s="34">
        <v>187.5</v>
      </c>
      <c r="E193" s="34"/>
      <c r="F193" s="34">
        <f t="shared" si="3"/>
        <v>187.5</v>
      </c>
      <c r="G193" s="175"/>
    </row>
    <row r="194" spans="1:7" s="50" customFormat="1" ht="37.5" hidden="1">
      <c r="A194" s="87" t="s">
        <v>637</v>
      </c>
      <c r="B194" s="33" t="s">
        <v>638</v>
      </c>
      <c r="C194" s="33"/>
      <c r="D194" s="34">
        <f>D195</f>
        <v>650</v>
      </c>
      <c r="E194" s="34">
        <f>E195</f>
        <v>-650</v>
      </c>
      <c r="F194" s="34">
        <f t="shared" si="3"/>
        <v>0</v>
      </c>
      <c r="G194" s="175"/>
    </row>
    <row r="195" spans="1:7" s="50" customFormat="1" ht="37.5" hidden="1">
      <c r="A195" s="87" t="s">
        <v>296</v>
      </c>
      <c r="B195" s="33" t="s">
        <v>638</v>
      </c>
      <c r="C195" s="33" t="s">
        <v>297</v>
      </c>
      <c r="D195" s="34">
        <v>650</v>
      </c>
      <c r="E195" s="34">
        <v>-650</v>
      </c>
      <c r="F195" s="34">
        <f t="shared" si="3"/>
        <v>0</v>
      </c>
      <c r="G195" s="175"/>
    </row>
    <row r="196" spans="1:7" s="50" customFormat="1" ht="18.75">
      <c r="A196" s="87" t="s">
        <v>642</v>
      </c>
      <c r="B196" s="33" t="s">
        <v>643</v>
      </c>
      <c r="C196" s="33"/>
      <c r="D196" s="34">
        <f>D197+D198</f>
        <v>192</v>
      </c>
      <c r="E196" s="34">
        <f>E197+E198</f>
        <v>0</v>
      </c>
      <c r="F196" s="34">
        <f>D196+E196</f>
        <v>192</v>
      </c>
      <c r="G196" s="175"/>
    </row>
    <row r="197" spans="1:7" s="50" customFormat="1" ht="37.5">
      <c r="A197" s="87" t="s">
        <v>296</v>
      </c>
      <c r="B197" s="33" t="s">
        <v>643</v>
      </c>
      <c r="C197" s="33" t="s">
        <v>297</v>
      </c>
      <c r="D197" s="34">
        <v>102</v>
      </c>
      <c r="E197" s="34"/>
      <c r="F197" s="34">
        <f>D197+E197</f>
        <v>102</v>
      </c>
      <c r="G197" s="175"/>
    </row>
    <row r="198" spans="1:7" s="50" customFormat="1" ht="18.75">
      <c r="A198" s="87" t="s">
        <v>347</v>
      </c>
      <c r="B198" s="33" t="s">
        <v>643</v>
      </c>
      <c r="C198" s="33" t="s">
        <v>348</v>
      </c>
      <c r="D198" s="34">
        <v>90</v>
      </c>
      <c r="E198" s="34"/>
      <c r="F198" s="34">
        <f>D198+E198</f>
        <v>90</v>
      </c>
      <c r="G198" s="175"/>
    </row>
    <row r="199" spans="1:7" s="50" customFormat="1" ht="56.25">
      <c r="A199" s="87" t="s">
        <v>644</v>
      </c>
      <c r="B199" s="33" t="s">
        <v>645</v>
      </c>
      <c r="C199" s="33"/>
      <c r="D199" s="34">
        <f>D200</f>
        <v>761.1</v>
      </c>
      <c r="E199" s="34">
        <f>E200</f>
        <v>430.32</v>
      </c>
      <c r="F199" s="34">
        <f t="shared" si="3"/>
        <v>1191.42</v>
      </c>
      <c r="G199" s="175"/>
    </row>
    <row r="200" spans="1:7" s="50" customFormat="1" ht="18.75">
      <c r="A200" s="87" t="s">
        <v>347</v>
      </c>
      <c r="B200" s="33" t="s">
        <v>645</v>
      </c>
      <c r="C200" s="33" t="s">
        <v>348</v>
      </c>
      <c r="D200" s="34">
        <v>761.1</v>
      </c>
      <c r="E200" s="34">
        <v>430.32</v>
      </c>
      <c r="F200" s="34">
        <f t="shared" si="3"/>
        <v>1191.42</v>
      </c>
      <c r="G200" s="175"/>
    </row>
    <row r="201" spans="1:7" s="50" customFormat="1" ht="56.25">
      <c r="A201" s="87" t="s">
        <v>572</v>
      </c>
      <c r="B201" s="33" t="s">
        <v>621</v>
      </c>
      <c r="C201" s="33"/>
      <c r="D201" s="34">
        <f>D202</f>
        <v>20978.1</v>
      </c>
      <c r="E201" s="34">
        <f>E202</f>
        <v>0</v>
      </c>
      <c r="F201" s="34">
        <f t="shared" si="3"/>
        <v>20978.1</v>
      </c>
      <c r="G201" s="175"/>
    </row>
    <row r="202" spans="1:7" s="50" customFormat="1" ht="37.5">
      <c r="A202" s="87" t="s">
        <v>438</v>
      </c>
      <c r="B202" s="33" t="s">
        <v>621</v>
      </c>
      <c r="C202" s="33" t="s">
        <v>415</v>
      </c>
      <c r="D202" s="34">
        <v>20978.1</v>
      </c>
      <c r="E202" s="34"/>
      <c r="F202" s="34">
        <f t="shared" si="3"/>
        <v>20978.1</v>
      </c>
      <c r="G202" s="175"/>
    </row>
    <row r="203" spans="1:7" s="50" customFormat="1" ht="37.5" hidden="1">
      <c r="A203" s="87" t="s">
        <v>790</v>
      </c>
      <c r="B203" s="33" t="s">
        <v>623</v>
      </c>
      <c r="C203" s="33"/>
      <c r="D203" s="34">
        <f>D204</f>
        <v>0</v>
      </c>
      <c r="E203" s="34">
        <f>E204</f>
        <v>0</v>
      </c>
      <c r="F203" s="34">
        <f t="shared" si="3"/>
        <v>0</v>
      </c>
      <c r="G203" s="175"/>
    </row>
    <row r="204" spans="1:7" s="50" customFormat="1" ht="37.5" hidden="1">
      <c r="A204" s="87" t="s">
        <v>438</v>
      </c>
      <c r="B204" s="33" t="s">
        <v>623</v>
      </c>
      <c r="C204" s="33" t="s">
        <v>415</v>
      </c>
      <c r="D204" s="34">
        <v>0</v>
      </c>
      <c r="E204" s="34">
        <v>0</v>
      </c>
      <c r="F204" s="34">
        <f t="shared" si="3"/>
        <v>0</v>
      </c>
      <c r="G204" s="175"/>
    </row>
    <row r="205" spans="1:7" s="50" customFormat="1" ht="37.5">
      <c r="A205" s="87" t="s">
        <v>791</v>
      </c>
      <c r="B205" s="33" t="s">
        <v>624</v>
      </c>
      <c r="C205" s="33"/>
      <c r="D205" s="34">
        <f>D206</f>
        <v>115</v>
      </c>
      <c r="E205" s="34">
        <f>E206</f>
        <v>0</v>
      </c>
      <c r="F205" s="34">
        <f t="shared" si="3"/>
        <v>115</v>
      </c>
      <c r="G205" s="175"/>
    </row>
    <row r="206" spans="1:7" s="50" customFormat="1" ht="37.5">
      <c r="A206" s="87" t="s">
        <v>438</v>
      </c>
      <c r="B206" s="33" t="s">
        <v>624</v>
      </c>
      <c r="C206" s="33" t="s">
        <v>415</v>
      </c>
      <c r="D206" s="34">
        <v>115</v>
      </c>
      <c r="E206" s="34"/>
      <c r="F206" s="34">
        <f t="shared" si="3"/>
        <v>115</v>
      </c>
      <c r="G206" s="175"/>
    </row>
    <row r="207" spans="1:7" s="50" customFormat="1" ht="18.75">
      <c r="A207" s="87" t="s">
        <v>792</v>
      </c>
      <c r="B207" s="33" t="s">
        <v>625</v>
      </c>
      <c r="C207" s="33"/>
      <c r="D207" s="34">
        <f>D208</f>
        <v>200</v>
      </c>
      <c r="E207" s="34">
        <f>E208</f>
        <v>-20.84</v>
      </c>
      <c r="F207" s="34">
        <f aca="true" t="shared" si="4" ref="F207:F285">D207+E207</f>
        <v>179.16</v>
      </c>
      <c r="G207" s="175"/>
    </row>
    <row r="208" spans="1:7" s="50" customFormat="1" ht="37.5">
      <c r="A208" s="87" t="s">
        <v>438</v>
      </c>
      <c r="B208" s="33" t="s">
        <v>625</v>
      </c>
      <c r="C208" s="33" t="s">
        <v>415</v>
      </c>
      <c r="D208" s="34">
        <v>200</v>
      </c>
      <c r="E208" s="34">
        <v>-20.84</v>
      </c>
      <c r="F208" s="34">
        <f t="shared" si="4"/>
        <v>179.16</v>
      </c>
      <c r="G208" s="175"/>
    </row>
    <row r="209" spans="1:7" s="50" customFormat="1" ht="75">
      <c r="A209" s="87" t="s">
        <v>842</v>
      </c>
      <c r="B209" s="33" t="s">
        <v>841</v>
      </c>
      <c r="C209" s="33"/>
      <c r="D209" s="34"/>
      <c r="E209" s="34">
        <f>E210</f>
        <v>304.9</v>
      </c>
      <c r="F209" s="34">
        <f t="shared" si="4"/>
        <v>304.9</v>
      </c>
      <c r="G209" s="175"/>
    </row>
    <row r="210" spans="1:7" s="50" customFormat="1" ht="37.5">
      <c r="A210" s="87" t="s">
        <v>438</v>
      </c>
      <c r="B210" s="33" t="s">
        <v>841</v>
      </c>
      <c r="C210" s="33" t="s">
        <v>415</v>
      </c>
      <c r="D210" s="34">
        <v>0</v>
      </c>
      <c r="E210" s="34">
        <v>304.9</v>
      </c>
      <c r="F210" s="34">
        <f t="shared" si="4"/>
        <v>304.9</v>
      </c>
      <c r="G210" s="175"/>
    </row>
    <row r="211" spans="1:7" s="50" customFormat="1" ht="56.25">
      <c r="A211" s="87" t="s">
        <v>1020</v>
      </c>
      <c r="B211" s="33" t="s">
        <v>865</v>
      </c>
      <c r="C211" s="33"/>
      <c r="D211" s="34">
        <f>D212</f>
        <v>0</v>
      </c>
      <c r="E211" s="34">
        <f>E212</f>
        <v>386.4</v>
      </c>
      <c r="F211" s="34">
        <f>D211+E211</f>
        <v>386.4</v>
      </c>
      <c r="G211" s="175"/>
    </row>
    <row r="212" spans="1:7" s="50" customFormat="1" ht="18.75">
      <c r="A212" s="87" t="s">
        <v>347</v>
      </c>
      <c r="B212" s="33" t="s">
        <v>865</v>
      </c>
      <c r="C212" s="33" t="s">
        <v>348</v>
      </c>
      <c r="D212" s="34"/>
      <c r="E212" s="34">
        <f>240+146.4</f>
        <v>386.4</v>
      </c>
      <c r="F212" s="34">
        <f>D212+E212</f>
        <v>386.4</v>
      </c>
      <c r="G212" s="175"/>
    </row>
    <row r="213" spans="1:7" s="50" customFormat="1" ht="75">
      <c r="A213" s="87" t="s">
        <v>843</v>
      </c>
      <c r="B213" s="33" t="s">
        <v>846</v>
      </c>
      <c r="C213" s="33"/>
      <c r="D213" s="34">
        <f>D214</f>
        <v>0</v>
      </c>
      <c r="E213" s="34">
        <f>E214</f>
        <v>800</v>
      </c>
      <c r="F213" s="34">
        <f>D213+E213</f>
        <v>800</v>
      </c>
      <c r="G213" s="175"/>
    </row>
    <row r="214" spans="1:7" s="50" customFormat="1" ht="37.5">
      <c r="A214" s="87" t="s">
        <v>438</v>
      </c>
      <c r="B214" s="33" t="s">
        <v>846</v>
      </c>
      <c r="C214" s="33" t="s">
        <v>415</v>
      </c>
      <c r="D214" s="34"/>
      <c r="E214" s="34">
        <v>800</v>
      </c>
      <c r="F214" s="34">
        <f>D214+E214</f>
        <v>800</v>
      </c>
      <c r="G214" s="175"/>
    </row>
    <row r="215" spans="1:7" s="50" customFormat="1" ht="75">
      <c r="A215" s="87" t="s">
        <v>845</v>
      </c>
      <c r="B215" s="33" t="s">
        <v>862</v>
      </c>
      <c r="C215" s="33"/>
      <c r="D215" s="34">
        <f>D216</f>
        <v>0</v>
      </c>
      <c r="E215" s="34">
        <f>E216</f>
        <v>770.94</v>
      </c>
      <c r="F215" s="34">
        <f>F216</f>
        <v>770.94</v>
      </c>
      <c r="G215" s="175"/>
    </row>
    <row r="216" spans="1:7" s="50" customFormat="1" ht="18.75">
      <c r="A216" s="87" t="s">
        <v>347</v>
      </c>
      <c r="B216" s="33" t="s">
        <v>862</v>
      </c>
      <c r="C216" s="33" t="s">
        <v>348</v>
      </c>
      <c r="D216" s="34"/>
      <c r="E216" s="34">
        <f>603.056+167.884</f>
        <v>770.94</v>
      </c>
      <c r="F216" s="34">
        <f>D216+E216</f>
        <v>770.94</v>
      </c>
      <c r="G216" s="175"/>
    </row>
    <row r="217" spans="1:7" s="50" customFormat="1" ht="37.5">
      <c r="A217" s="306" t="s">
        <v>647</v>
      </c>
      <c r="B217" s="33" t="s">
        <v>648</v>
      </c>
      <c r="C217" s="33"/>
      <c r="D217" s="34">
        <f>D218+D221+D224</f>
        <v>1907.8</v>
      </c>
      <c r="E217" s="34">
        <f>E218+E221+E224</f>
        <v>-492.19999999999993</v>
      </c>
      <c r="F217" s="34">
        <f t="shared" si="4"/>
        <v>1415.6</v>
      </c>
      <c r="G217" s="175"/>
    </row>
    <row r="218" spans="1:7" s="50" customFormat="1" ht="37.5">
      <c r="A218" s="87" t="s">
        <v>649</v>
      </c>
      <c r="B218" s="33" t="s">
        <v>650</v>
      </c>
      <c r="C218" s="33"/>
      <c r="D218" s="34">
        <f>D219+D220</f>
        <v>554.6999999999999</v>
      </c>
      <c r="E218" s="34">
        <f>E219+E220</f>
        <v>-204.67</v>
      </c>
      <c r="F218" s="34">
        <f t="shared" si="4"/>
        <v>350.03</v>
      </c>
      <c r="G218" s="175"/>
    </row>
    <row r="219" spans="1:7" s="50" customFormat="1" ht="37.5">
      <c r="A219" s="87" t="s">
        <v>296</v>
      </c>
      <c r="B219" s="33" t="s">
        <v>650</v>
      </c>
      <c r="C219" s="33" t="s">
        <v>297</v>
      </c>
      <c r="D219" s="34">
        <v>204.67</v>
      </c>
      <c r="E219" s="34">
        <v>-204.67</v>
      </c>
      <c r="F219" s="34">
        <f t="shared" si="4"/>
        <v>0</v>
      </c>
      <c r="G219" s="175"/>
    </row>
    <row r="220" spans="1:7" s="50" customFormat="1" ht="37.5">
      <c r="A220" s="87" t="s">
        <v>438</v>
      </c>
      <c r="B220" s="33" t="s">
        <v>650</v>
      </c>
      <c r="C220" s="33" t="s">
        <v>415</v>
      </c>
      <c r="D220" s="34">
        <v>350.03</v>
      </c>
      <c r="E220" s="34"/>
      <c r="F220" s="34">
        <f>D220+E220</f>
        <v>350.03</v>
      </c>
      <c r="G220" s="175"/>
    </row>
    <row r="221" spans="1:7" s="50" customFormat="1" ht="37.5">
      <c r="A221" s="87" t="s">
        <v>651</v>
      </c>
      <c r="B221" s="33" t="s">
        <v>652</v>
      </c>
      <c r="C221" s="33"/>
      <c r="D221" s="34">
        <f>D222+D223</f>
        <v>645.3</v>
      </c>
      <c r="E221" s="34">
        <f>E222+E223</f>
        <v>-287.53</v>
      </c>
      <c r="F221" s="34">
        <f t="shared" si="4"/>
        <v>357.77</v>
      </c>
      <c r="G221" s="175"/>
    </row>
    <row r="222" spans="1:7" s="50" customFormat="1" ht="37.5">
      <c r="A222" s="87" t="s">
        <v>296</v>
      </c>
      <c r="B222" s="33" t="s">
        <v>652</v>
      </c>
      <c r="C222" s="33" t="s">
        <v>297</v>
      </c>
      <c r="D222" s="34">
        <v>405.9</v>
      </c>
      <c r="E222" s="34">
        <v>-287.53</v>
      </c>
      <c r="F222" s="34">
        <f t="shared" si="4"/>
        <v>118.37</v>
      </c>
      <c r="G222" s="175"/>
    </row>
    <row r="223" spans="1:7" s="50" customFormat="1" ht="37.5">
      <c r="A223" s="87" t="s">
        <v>438</v>
      </c>
      <c r="B223" s="33" t="s">
        <v>652</v>
      </c>
      <c r="C223" s="33" t="s">
        <v>415</v>
      </c>
      <c r="D223" s="34">
        <v>239.4</v>
      </c>
      <c r="E223" s="34"/>
      <c r="F223" s="34">
        <f>D223+E223</f>
        <v>239.4</v>
      </c>
      <c r="G223" s="175"/>
    </row>
    <row r="224" spans="1:7" s="50" customFormat="1" ht="37.5">
      <c r="A224" s="87" t="s">
        <v>653</v>
      </c>
      <c r="B224" s="33" t="s">
        <v>654</v>
      </c>
      <c r="C224" s="33"/>
      <c r="D224" s="34">
        <f>D225</f>
        <v>707.8</v>
      </c>
      <c r="E224" s="34">
        <f>E225</f>
        <v>0</v>
      </c>
      <c r="F224" s="34">
        <f>D224+E224</f>
        <v>707.8</v>
      </c>
      <c r="G224" s="175"/>
    </row>
    <row r="225" spans="1:7" s="50" customFormat="1" ht="37.5">
      <c r="A225" s="87" t="s">
        <v>438</v>
      </c>
      <c r="B225" s="33" t="s">
        <v>654</v>
      </c>
      <c r="C225" s="33" t="s">
        <v>415</v>
      </c>
      <c r="D225" s="34">
        <v>707.8</v>
      </c>
      <c r="E225" s="34">
        <v>0</v>
      </c>
      <c r="F225" s="34">
        <f>D225+E225</f>
        <v>707.8</v>
      </c>
      <c r="G225" s="175"/>
    </row>
    <row r="226" spans="1:7" s="50" customFormat="1" ht="37.5">
      <c r="A226" s="306" t="s">
        <v>655</v>
      </c>
      <c r="B226" s="33" t="s">
        <v>656</v>
      </c>
      <c r="C226" s="33"/>
      <c r="D226" s="34">
        <f>D227+D230</f>
        <v>48.6</v>
      </c>
      <c r="E226" s="34">
        <f>E227+E230</f>
        <v>0.01</v>
      </c>
      <c r="F226" s="34">
        <f t="shared" si="4"/>
        <v>48.61</v>
      </c>
      <c r="G226" s="175"/>
    </row>
    <row r="227" spans="1:7" s="50" customFormat="1" ht="37.5">
      <c r="A227" s="87" t="s">
        <v>657</v>
      </c>
      <c r="B227" s="33" t="s">
        <v>658</v>
      </c>
      <c r="C227" s="33"/>
      <c r="D227" s="34">
        <f>D228+D229</f>
        <v>27.5</v>
      </c>
      <c r="E227" s="34">
        <f>E228+E229</f>
        <v>0</v>
      </c>
      <c r="F227" s="34">
        <f t="shared" si="4"/>
        <v>27.5</v>
      </c>
      <c r="G227" s="175"/>
    </row>
    <row r="228" spans="1:7" s="50" customFormat="1" ht="37.5">
      <c r="A228" s="87" t="s">
        <v>296</v>
      </c>
      <c r="B228" s="33" t="s">
        <v>658</v>
      </c>
      <c r="C228" s="33" t="s">
        <v>297</v>
      </c>
      <c r="D228" s="34">
        <v>11.9</v>
      </c>
      <c r="E228" s="34">
        <v>0</v>
      </c>
      <c r="F228" s="34">
        <f>D228+E228</f>
        <v>11.9</v>
      </c>
      <c r="G228" s="175"/>
    </row>
    <row r="229" spans="1:7" s="50" customFormat="1" ht="37.5">
      <c r="A229" s="87" t="s">
        <v>438</v>
      </c>
      <c r="B229" s="33" t="s">
        <v>658</v>
      </c>
      <c r="C229" s="33" t="s">
        <v>415</v>
      </c>
      <c r="D229" s="34">
        <v>15.6</v>
      </c>
      <c r="E229" s="34">
        <v>0</v>
      </c>
      <c r="F229" s="34">
        <f>D229+E229</f>
        <v>15.6</v>
      </c>
      <c r="G229" s="175"/>
    </row>
    <row r="230" spans="1:7" s="50" customFormat="1" ht="37.5">
      <c r="A230" s="87" t="s">
        <v>659</v>
      </c>
      <c r="B230" s="33" t="s">
        <v>660</v>
      </c>
      <c r="C230" s="33"/>
      <c r="D230" s="34">
        <f>D231+D232</f>
        <v>21.1</v>
      </c>
      <c r="E230" s="34">
        <f>E231+E232</f>
        <v>0.01</v>
      </c>
      <c r="F230" s="34">
        <f>D230+E230</f>
        <v>21.110000000000003</v>
      </c>
      <c r="G230" s="175"/>
    </row>
    <row r="231" spans="1:7" s="50" customFormat="1" ht="37.5">
      <c r="A231" s="87" t="s">
        <v>296</v>
      </c>
      <c r="B231" s="33" t="s">
        <v>660</v>
      </c>
      <c r="C231" s="33" t="s">
        <v>297</v>
      </c>
      <c r="D231" s="34">
        <v>6.17</v>
      </c>
      <c r="E231" s="34">
        <v>0.01</v>
      </c>
      <c r="F231" s="34">
        <f>D231+E231</f>
        <v>6.18</v>
      </c>
      <c r="G231" s="175"/>
    </row>
    <row r="232" spans="1:7" s="50" customFormat="1" ht="37.5">
      <c r="A232" s="87" t="s">
        <v>438</v>
      </c>
      <c r="B232" s="33" t="s">
        <v>660</v>
      </c>
      <c r="C232" s="33" t="s">
        <v>415</v>
      </c>
      <c r="D232" s="34">
        <v>14.93</v>
      </c>
      <c r="E232" s="34"/>
      <c r="F232" s="34">
        <f t="shared" si="4"/>
        <v>14.93</v>
      </c>
      <c r="G232" s="175"/>
    </row>
    <row r="233" spans="1:7" s="50" customFormat="1" ht="37.5">
      <c r="A233" s="86" t="s">
        <v>494</v>
      </c>
      <c r="B233" s="33" t="s">
        <v>661</v>
      </c>
      <c r="C233" s="33"/>
      <c r="D233" s="34">
        <f>D234+D236</f>
        <v>14462.939999999999</v>
      </c>
      <c r="E233" s="34">
        <f>E234+E236</f>
        <v>0</v>
      </c>
      <c r="F233" s="34">
        <f t="shared" si="4"/>
        <v>14462.939999999999</v>
      </c>
      <c r="G233" s="175"/>
    </row>
    <row r="234" spans="1:7" s="50" customFormat="1" ht="37.5">
      <c r="A234" s="87" t="s">
        <v>496</v>
      </c>
      <c r="B234" s="33" t="s">
        <v>662</v>
      </c>
      <c r="C234" s="33"/>
      <c r="D234" s="34">
        <f>D235</f>
        <v>2517.7</v>
      </c>
      <c r="E234" s="34">
        <f>E235</f>
        <v>0</v>
      </c>
      <c r="F234" s="34">
        <f t="shared" si="4"/>
        <v>2517.7</v>
      </c>
      <c r="G234" s="175"/>
    </row>
    <row r="235" spans="1:7" s="50" customFormat="1" ht="93.75">
      <c r="A235" s="87" t="s">
        <v>292</v>
      </c>
      <c r="B235" s="33" t="s">
        <v>662</v>
      </c>
      <c r="C235" s="33" t="s">
        <v>293</v>
      </c>
      <c r="D235" s="34">
        <v>2517.7</v>
      </c>
      <c r="E235" s="34"/>
      <c r="F235" s="34">
        <f t="shared" si="4"/>
        <v>2517.7</v>
      </c>
      <c r="G235" s="175"/>
    </row>
    <row r="236" spans="1:7" s="50" customFormat="1" ht="37.5">
      <c r="A236" s="87" t="s">
        <v>663</v>
      </c>
      <c r="B236" s="33" t="s">
        <v>664</v>
      </c>
      <c r="C236" s="33"/>
      <c r="D236" s="34">
        <f>D237+D238+D239</f>
        <v>11945.24</v>
      </c>
      <c r="E236" s="34">
        <f>E237+E238+E239</f>
        <v>0</v>
      </c>
      <c r="F236" s="34">
        <f t="shared" si="4"/>
        <v>11945.24</v>
      </c>
      <c r="G236" s="175"/>
    </row>
    <row r="237" spans="1:7" s="50" customFormat="1" ht="93.75">
      <c r="A237" s="87" t="s">
        <v>292</v>
      </c>
      <c r="B237" s="33" t="s">
        <v>664</v>
      </c>
      <c r="C237" s="31" t="s">
        <v>293</v>
      </c>
      <c r="D237" s="38">
        <v>8513.21</v>
      </c>
      <c r="E237" s="34">
        <v>0</v>
      </c>
      <c r="F237" s="34">
        <f t="shared" si="4"/>
        <v>8513.21</v>
      </c>
      <c r="G237" s="175"/>
    </row>
    <row r="238" spans="1:7" s="50" customFormat="1" ht="37.5">
      <c r="A238" s="87" t="s">
        <v>296</v>
      </c>
      <c r="B238" s="33" t="s">
        <v>664</v>
      </c>
      <c r="C238" s="33" t="s">
        <v>297</v>
      </c>
      <c r="D238" s="34">
        <v>3430.03</v>
      </c>
      <c r="E238" s="34"/>
      <c r="F238" s="34">
        <f t="shared" si="4"/>
        <v>3430.03</v>
      </c>
      <c r="G238" s="175"/>
    </row>
    <row r="239" spans="1:7" s="50" customFormat="1" ht="18.75">
      <c r="A239" s="87" t="s">
        <v>306</v>
      </c>
      <c r="B239" s="33" t="s">
        <v>664</v>
      </c>
      <c r="C239" s="33" t="s">
        <v>307</v>
      </c>
      <c r="D239" s="34">
        <v>2</v>
      </c>
      <c r="E239" s="34"/>
      <c r="F239" s="34">
        <f t="shared" si="4"/>
        <v>2</v>
      </c>
      <c r="G239" s="175"/>
    </row>
    <row r="240" spans="1:8" s="50" customFormat="1" ht="39">
      <c r="A240" s="39" t="s">
        <v>793</v>
      </c>
      <c r="B240" s="33" t="s">
        <v>433</v>
      </c>
      <c r="C240" s="33"/>
      <c r="D240" s="34">
        <f>D241+D254+D270+D275+D303+D311</f>
        <v>76110.65999999999</v>
      </c>
      <c r="E240" s="34">
        <f>E241+E254+E270+E275+E303+E311</f>
        <v>1300.68</v>
      </c>
      <c r="F240" s="34">
        <f>D240+E240</f>
        <v>77411.33999999998</v>
      </c>
      <c r="G240" s="175"/>
      <c r="H240" s="263"/>
    </row>
    <row r="241" spans="1:7" s="50" customFormat="1" ht="37.5">
      <c r="A241" s="83" t="s">
        <v>794</v>
      </c>
      <c r="B241" s="33" t="s">
        <v>435</v>
      </c>
      <c r="C241" s="33"/>
      <c r="D241" s="34">
        <f>D242+D244+D246+D248+D250+D252</f>
        <v>13671.25</v>
      </c>
      <c r="E241" s="34">
        <f>E242+E244+E246+E248+E250+E252</f>
        <v>0</v>
      </c>
      <c r="F241" s="34">
        <f t="shared" si="4"/>
        <v>13671.25</v>
      </c>
      <c r="G241" s="175"/>
    </row>
    <row r="242" spans="1:7" s="50" customFormat="1" ht="18.75">
      <c r="A242" s="36" t="s">
        <v>436</v>
      </c>
      <c r="B242" s="33" t="s">
        <v>437</v>
      </c>
      <c r="C242" s="33"/>
      <c r="D242" s="34">
        <f>D243</f>
        <v>2800</v>
      </c>
      <c r="E242" s="34">
        <f>E243</f>
        <v>0</v>
      </c>
      <c r="F242" s="34">
        <f t="shared" si="4"/>
        <v>2800</v>
      </c>
      <c r="G242" s="175"/>
    </row>
    <row r="243" spans="1:7" s="50" customFormat="1" ht="37.5">
      <c r="A243" s="87" t="s">
        <v>438</v>
      </c>
      <c r="B243" s="33" t="s">
        <v>437</v>
      </c>
      <c r="C243" s="33" t="s">
        <v>415</v>
      </c>
      <c r="D243" s="34">
        <v>2800</v>
      </c>
      <c r="E243" s="34"/>
      <c r="F243" s="34">
        <f t="shared" si="4"/>
        <v>2800</v>
      </c>
      <c r="G243" s="175"/>
    </row>
    <row r="244" spans="1:7" s="50" customFormat="1" ht="18.75">
      <c r="A244" s="45" t="s">
        <v>439</v>
      </c>
      <c r="B244" s="31" t="s">
        <v>440</v>
      </c>
      <c r="C244" s="33"/>
      <c r="D244" s="34">
        <f>D245</f>
        <v>133.43</v>
      </c>
      <c r="E244" s="34">
        <f>E245</f>
        <v>0</v>
      </c>
      <c r="F244" s="34">
        <f t="shared" si="4"/>
        <v>133.43</v>
      </c>
      <c r="G244" s="175"/>
    </row>
    <row r="245" spans="1:7" s="50" customFormat="1" ht="37.5">
      <c r="A245" s="87" t="s">
        <v>438</v>
      </c>
      <c r="B245" s="31" t="s">
        <v>440</v>
      </c>
      <c r="C245" s="33" t="s">
        <v>415</v>
      </c>
      <c r="D245" s="34">
        <v>133.43</v>
      </c>
      <c r="E245" s="34"/>
      <c r="F245" s="34">
        <f t="shared" si="4"/>
        <v>133.43</v>
      </c>
      <c r="G245" s="175"/>
    </row>
    <row r="246" spans="1:7" s="50" customFormat="1" ht="18.75">
      <c r="A246" s="45" t="s">
        <v>441</v>
      </c>
      <c r="B246" s="31" t="s">
        <v>442</v>
      </c>
      <c r="C246" s="33"/>
      <c r="D246" s="34">
        <f>D247</f>
        <v>10505.02</v>
      </c>
      <c r="E246" s="34">
        <f>E247</f>
        <v>0</v>
      </c>
      <c r="F246" s="34">
        <f t="shared" si="4"/>
        <v>10505.02</v>
      </c>
      <c r="G246" s="175"/>
    </row>
    <row r="247" spans="1:7" s="50" customFormat="1" ht="37.5">
      <c r="A247" s="87" t="s">
        <v>438</v>
      </c>
      <c r="B247" s="31" t="s">
        <v>442</v>
      </c>
      <c r="C247" s="33" t="s">
        <v>415</v>
      </c>
      <c r="D247" s="34">
        <v>10505.02</v>
      </c>
      <c r="E247" s="34"/>
      <c r="F247" s="34">
        <f>D247+E247</f>
        <v>10505.02</v>
      </c>
      <c r="G247" s="175"/>
    </row>
    <row r="248" spans="1:7" s="50" customFormat="1" ht="75">
      <c r="A248" s="87" t="s">
        <v>443</v>
      </c>
      <c r="B248" s="31" t="s">
        <v>444</v>
      </c>
      <c r="C248" s="33"/>
      <c r="D248" s="34">
        <f>D249</f>
        <v>0</v>
      </c>
      <c r="E248" s="34">
        <f>E249</f>
        <v>0</v>
      </c>
      <c r="F248" s="34">
        <f>D248+E248</f>
        <v>0</v>
      </c>
      <c r="G248" s="175"/>
    </row>
    <row r="249" spans="1:7" s="50" customFormat="1" ht="37.5">
      <c r="A249" s="87" t="s">
        <v>438</v>
      </c>
      <c r="B249" s="31" t="s">
        <v>444</v>
      </c>
      <c r="C249" s="33" t="s">
        <v>415</v>
      </c>
      <c r="D249" s="34">
        <v>0</v>
      </c>
      <c r="E249" s="34">
        <v>0</v>
      </c>
      <c r="F249" s="34">
        <f t="shared" si="4"/>
        <v>0</v>
      </c>
      <c r="G249" s="175"/>
    </row>
    <row r="250" spans="1:7" s="50" customFormat="1" ht="75">
      <c r="A250" s="87" t="s">
        <v>246</v>
      </c>
      <c r="B250" s="31" t="s">
        <v>446</v>
      </c>
      <c r="C250" s="33"/>
      <c r="D250" s="34">
        <f>D251</f>
        <v>132.5</v>
      </c>
      <c r="E250" s="34">
        <f>E251</f>
        <v>0</v>
      </c>
      <c r="F250" s="34">
        <f t="shared" si="4"/>
        <v>132.5</v>
      </c>
      <c r="G250" s="175"/>
    </row>
    <row r="251" spans="1:7" s="50" customFormat="1" ht="37.5">
      <c r="A251" s="87" t="s">
        <v>438</v>
      </c>
      <c r="B251" s="31" t="s">
        <v>446</v>
      </c>
      <c r="C251" s="33" t="s">
        <v>415</v>
      </c>
      <c r="D251" s="34">
        <v>132.5</v>
      </c>
      <c r="E251" s="34">
        <v>0</v>
      </c>
      <c r="F251" s="34">
        <f t="shared" si="4"/>
        <v>132.5</v>
      </c>
      <c r="G251" s="175"/>
    </row>
    <row r="252" spans="1:7" s="50" customFormat="1" ht="93.75">
      <c r="A252" s="87" t="s">
        <v>795</v>
      </c>
      <c r="B252" s="31" t="s">
        <v>448</v>
      </c>
      <c r="C252" s="33"/>
      <c r="D252" s="34">
        <f>D253</f>
        <v>100.3</v>
      </c>
      <c r="E252" s="34">
        <f>E253</f>
        <v>0</v>
      </c>
      <c r="F252" s="34">
        <f t="shared" si="4"/>
        <v>100.3</v>
      </c>
      <c r="G252" s="175"/>
    </row>
    <row r="253" spans="1:7" s="50" customFormat="1" ht="37.5">
      <c r="A253" s="87" t="s">
        <v>438</v>
      </c>
      <c r="B253" s="31" t="s">
        <v>448</v>
      </c>
      <c r="C253" s="33" t="s">
        <v>415</v>
      </c>
      <c r="D253" s="34">
        <v>100.3</v>
      </c>
      <c r="E253" s="34"/>
      <c r="F253" s="34">
        <f t="shared" si="4"/>
        <v>100.3</v>
      </c>
      <c r="G253" s="175"/>
    </row>
    <row r="254" spans="1:7" s="50" customFormat="1" ht="18.75">
      <c r="A254" s="83" t="s">
        <v>449</v>
      </c>
      <c r="B254" s="33" t="s">
        <v>450</v>
      </c>
      <c r="C254" s="33"/>
      <c r="D254" s="34">
        <f>D255+D257+D259+D261+D263+D265+D267</f>
        <v>15493.259999999998</v>
      </c>
      <c r="E254" s="34">
        <f>E255+E257+E259+E261+E263+E265+E267</f>
        <v>0</v>
      </c>
      <c r="F254" s="34">
        <f t="shared" si="4"/>
        <v>15493.259999999998</v>
      </c>
      <c r="G254" s="175"/>
    </row>
    <row r="255" spans="1:7" s="50" customFormat="1" ht="18.75">
      <c r="A255" s="36" t="s">
        <v>451</v>
      </c>
      <c r="B255" s="33" t="s">
        <v>452</v>
      </c>
      <c r="C255" s="33"/>
      <c r="D255" s="34">
        <f>D256</f>
        <v>81.3</v>
      </c>
      <c r="E255" s="34">
        <f>E256</f>
        <v>0</v>
      </c>
      <c r="F255" s="34">
        <f t="shared" si="4"/>
        <v>81.3</v>
      </c>
      <c r="G255" s="175"/>
    </row>
    <row r="256" spans="1:7" s="50" customFormat="1" ht="37.5">
      <c r="A256" s="87" t="s">
        <v>438</v>
      </c>
      <c r="B256" s="33" t="s">
        <v>452</v>
      </c>
      <c r="C256" s="33" t="s">
        <v>415</v>
      </c>
      <c r="D256" s="34">
        <v>81.3</v>
      </c>
      <c r="E256" s="34"/>
      <c r="F256" s="34">
        <f t="shared" si="4"/>
        <v>81.3</v>
      </c>
      <c r="G256" s="175"/>
    </row>
    <row r="257" spans="1:7" s="50" customFormat="1" ht="18.75">
      <c r="A257" s="36" t="s">
        <v>453</v>
      </c>
      <c r="B257" s="33" t="s">
        <v>454</v>
      </c>
      <c r="C257" s="33"/>
      <c r="D257" s="34">
        <f>D258</f>
        <v>230</v>
      </c>
      <c r="E257" s="34">
        <f>E258</f>
        <v>0</v>
      </c>
      <c r="F257" s="34">
        <f t="shared" si="4"/>
        <v>230</v>
      </c>
      <c r="G257" s="175"/>
    </row>
    <row r="258" spans="1:7" s="50" customFormat="1" ht="37.5">
      <c r="A258" s="87" t="s">
        <v>438</v>
      </c>
      <c r="B258" s="33" t="s">
        <v>454</v>
      </c>
      <c r="C258" s="33" t="s">
        <v>415</v>
      </c>
      <c r="D258" s="34">
        <v>230</v>
      </c>
      <c r="E258" s="34"/>
      <c r="F258" s="34">
        <f t="shared" si="4"/>
        <v>230</v>
      </c>
      <c r="G258" s="175"/>
    </row>
    <row r="259" spans="1:7" s="50" customFormat="1" ht="18.75">
      <c r="A259" s="87" t="s">
        <v>455</v>
      </c>
      <c r="B259" s="33" t="s">
        <v>456</v>
      </c>
      <c r="C259" s="33"/>
      <c r="D259" s="34">
        <f>D260</f>
        <v>136.10000000000002</v>
      </c>
      <c r="E259" s="34">
        <f>E260</f>
        <v>0</v>
      </c>
      <c r="F259" s="34">
        <f t="shared" si="4"/>
        <v>136.10000000000002</v>
      </c>
      <c r="G259" s="175"/>
    </row>
    <row r="260" spans="1:7" s="50" customFormat="1" ht="37.5">
      <c r="A260" s="87" t="s">
        <v>438</v>
      </c>
      <c r="B260" s="33" t="s">
        <v>456</v>
      </c>
      <c r="C260" s="33" t="s">
        <v>415</v>
      </c>
      <c r="D260" s="34">
        <f>135.3+0.8</f>
        <v>136.10000000000002</v>
      </c>
      <c r="E260" s="34"/>
      <c r="F260" s="34">
        <f t="shared" si="4"/>
        <v>136.10000000000002</v>
      </c>
      <c r="G260" s="175"/>
    </row>
    <row r="261" spans="1:7" s="50" customFormat="1" ht="18.75" hidden="1">
      <c r="A261" s="87" t="s">
        <v>457</v>
      </c>
      <c r="B261" s="33" t="s">
        <v>458</v>
      </c>
      <c r="C261" s="33"/>
      <c r="D261" s="34">
        <f>D262</f>
        <v>0</v>
      </c>
      <c r="E261" s="34">
        <f>E262</f>
        <v>0</v>
      </c>
      <c r="F261" s="34">
        <f t="shared" si="4"/>
        <v>0</v>
      </c>
      <c r="G261" s="175"/>
    </row>
    <row r="262" spans="1:7" s="50" customFormat="1" ht="37.5" hidden="1">
      <c r="A262" s="87" t="s">
        <v>438</v>
      </c>
      <c r="B262" s="33" t="s">
        <v>458</v>
      </c>
      <c r="C262" s="33" t="s">
        <v>415</v>
      </c>
      <c r="D262" s="34">
        <v>0</v>
      </c>
      <c r="E262" s="34">
        <v>0</v>
      </c>
      <c r="F262" s="34">
        <f t="shared" si="4"/>
        <v>0</v>
      </c>
      <c r="G262" s="175"/>
    </row>
    <row r="263" spans="1:7" s="50" customFormat="1" ht="18.75">
      <c r="A263" s="87" t="s">
        <v>441</v>
      </c>
      <c r="B263" s="33" t="s">
        <v>459</v>
      </c>
      <c r="C263" s="33"/>
      <c r="D263" s="34">
        <f>D264</f>
        <v>14829.46</v>
      </c>
      <c r="E263" s="34">
        <f>E264</f>
        <v>0</v>
      </c>
      <c r="F263" s="34">
        <f t="shared" si="4"/>
        <v>14829.46</v>
      </c>
      <c r="G263" s="175"/>
    </row>
    <row r="264" spans="1:7" s="50" customFormat="1" ht="37.5">
      <c r="A264" s="87" t="s">
        <v>438</v>
      </c>
      <c r="B264" s="33" t="s">
        <v>459</v>
      </c>
      <c r="C264" s="33" t="s">
        <v>415</v>
      </c>
      <c r="D264" s="34">
        <v>14829.46</v>
      </c>
      <c r="E264" s="34">
        <v>0</v>
      </c>
      <c r="F264" s="34">
        <f>D264+E264</f>
        <v>14829.46</v>
      </c>
      <c r="G264" s="175"/>
    </row>
    <row r="265" spans="1:7" s="50" customFormat="1" ht="56.25">
      <c r="A265" s="87" t="s">
        <v>460</v>
      </c>
      <c r="B265" s="31" t="s">
        <v>461</v>
      </c>
      <c r="C265" s="33"/>
      <c r="D265" s="34">
        <f>D266</f>
        <v>136.1</v>
      </c>
      <c r="E265" s="34">
        <f>E266</f>
        <v>0</v>
      </c>
      <c r="F265" s="34">
        <f t="shared" si="4"/>
        <v>136.1</v>
      </c>
      <c r="G265" s="85"/>
    </row>
    <row r="266" spans="1:7" s="50" customFormat="1" ht="37.5">
      <c r="A266" s="87" t="s">
        <v>438</v>
      </c>
      <c r="B266" s="31" t="s">
        <v>461</v>
      </c>
      <c r="C266" s="33" t="s">
        <v>415</v>
      </c>
      <c r="D266" s="34">
        <v>136.1</v>
      </c>
      <c r="E266" s="34"/>
      <c r="F266" s="34">
        <f t="shared" si="4"/>
        <v>136.1</v>
      </c>
      <c r="G266" s="85"/>
    </row>
    <row r="267" spans="1:7" s="50" customFormat="1" ht="37.5">
      <c r="A267" s="87" t="s">
        <v>462</v>
      </c>
      <c r="B267" s="31" t="s">
        <v>463</v>
      </c>
      <c r="C267" s="33"/>
      <c r="D267" s="34">
        <f>D268+D269</f>
        <v>80.3</v>
      </c>
      <c r="E267" s="34">
        <f>E268+E269</f>
        <v>0</v>
      </c>
      <c r="F267" s="34">
        <f t="shared" si="4"/>
        <v>80.3</v>
      </c>
      <c r="G267" s="175"/>
    </row>
    <row r="268" spans="1:7" s="50" customFormat="1" ht="37.5" hidden="1">
      <c r="A268" s="87" t="s">
        <v>296</v>
      </c>
      <c r="B268" s="31" t="s">
        <v>463</v>
      </c>
      <c r="C268" s="33" t="s">
        <v>297</v>
      </c>
      <c r="D268" s="34">
        <v>0</v>
      </c>
      <c r="E268" s="34">
        <v>0</v>
      </c>
      <c r="F268" s="34">
        <f t="shared" si="4"/>
        <v>0</v>
      </c>
      <c r="G268" s="175"/>
    </row>
    <row r="269" spans="1:7" s="50" customFormat="1" ht="37.5">
      <c r="A269" s="87" t="s">
        <v>438</v>
      </c>
      <c r="B269" s="31" t="s">
        <v>463</v>
      </c>
      <c r="C269" s="33" t="s">
        <v>415</v>
      </c>
      <c r="D269" s="34">
        <v>80.3</v>
      </c>
      <c r="E269" s="34">
        <v>0</v>
      </c>
      <c r="F269" s="34">
        <f>D269+E269</f>
        <v>80.3</v>
      </c>
      <c r="G269" s="175"/>
    </row>
    <row r="270" spans="1:7" s="50" customFormat="1" ht="18.75">
      <c r="A270" s="306" t="s">
        <v>464</v>
      </c>
      <c r="B270" s="33" t="s">
        <v>465</v>
      </c>
      <c r="C270" s="33"/>
      <c r="D270" s="34">
        <f>D271+D273</f>
        <v>1938.83</v>
      </c>
      <c r="E270" s="34">
        <f>E271+E273</f>
        <v>-24</v>
      </c>
      <c r="F270" s="34">
        <f t="shared" si="4"/>
        <v>1914.83</v>
      </c>
      <c r="G270" s="175"/>
    </row>
    <row r="271" spans="1:7" s="50" customFormat="1" ht="18.75">
      <c r="A271" s="87" t="s">
        <v>455</v>
      </c>
      <c r="B271" s="33" t="s">
        <v>466</v>
      </c>
      <c r="C271" s="33"/>
      <c r="D271" s="34">
        <f>D272</f>
        <v>18.6</v>
      </c>
      <c r="E271" s="34">
        <f>E272</f>
        <v>0</v>
      </c>
      <c r="F271" s="34">
        <f t="shared" si="4"/>
        <v>18.6</v>
      </c>
      <c r="G271" s="175"/>
    </row>
    <row r="272" spans="1:7" s="50" customFormat="1" ht="37.5">
      <c r="A272" s="87" t="s">
        <v>438</v>
      </c>
      <c r="B272" s="33" t="s">
        <v>466</v>
      </c>
      <c r="C272" s="33" t="s">
        <v>415</v>
      </c>
      <c r="D272" s="34">
        <v>18.6</v>
      </c>
      <c r="E272" s="34"/>
      <c r="F272" s="34">
        <f t="shared" si="4"/>
        <v>18.6</v>
      </c>
      <c r="G272" s="175"/>
    </row>
    <row r="273" spans="1:7" s="50" customFormat="1" ht="18.75">
      <c r="A273" s="87" t="s">
        <v>441</v>
      </c>
      <c r="B273" s="33" t="s">
        <v>467</v>
      </c>
      <c r="C273" s="33"/>
      <c r="D273" s="34">
        <f>D274</f>
        <v>1920.23</v>
      </c>
      <c r="E273" s="34">
        <f>E274</f>
        <v>-24</v>
      </c>
      <c r="F273" s="34">
        <f t="shared" si="4"/>
        <v>1896.23</v>
      </c>
      <c r="G273" s="175"/>
    </row>
    <row r="274" spans="1:7" s="50" customFormat="1" ht="37.5">
      <c r="A274" s="87" t="s">
        <v>438</v>
      </c>
      <c r="B274" s="33" t="s">
        <v>467</v>
      </c>
      <c r="C274" s="33" t="s">
        <v>415</v>
      </c>
      <c r="D274" s="34">
        <v>1920.23</v>
      </c>
      <c r="E274" s="34">
        <v>-24</v>
      </c>
      <c r="F274" s="34">
        <f t="shared" si="4"/>
        <v>1896.23</v>
      </c>
      <c r="G274" s="175"/>
    </row>
    <row r="275" spans="1:7" s="50" customFormat="1" ht="56.25">
      <c r="A275" s="306" t="s">
        <v>796</v>
      </c>
      <c r="B275" s="33" t="s">
        <v>469</v>
      </c>
      <c r="C275" s="33"/>
      <c r="D275" s="34">
        <f>D276+D278+D280+D282+D284+D286+D288+D290+D292+D294+D299+D301</f>
        <v>33887.68</v>
      </c>
      <c r="E275" s="34">
        <f>E276+E278+E280+E282+E284+E286+E288+E290+E292+E294+E296+E298+E299+E301</f>
        <v>1300.68</v>
      </c>
      <c r="F275" s="34">
        <f>D275+E275</f>
        <v>35188.36</v>
      </c>
      <c r="G275" s="175"/>
    </row>
    <row r="276" spans="1:7" s="50" customFormat="1" ht="18.75">
      <c r="A276" s="87" t="s">
        <v>441</v>
      </c>
      <c r="B276" s="33" t="s">
        <v>470</v>
      </c>
      <c r="C276" s="33"/>
      <c r="D276" s="34">
        <f>D277</f>
        <v>23923</v>
      </c>
      <c r="E276" s="34">
        <f>E277</f>
        <v>0</v>
      </c>
      <c r="F276" s="34">
        <f t="shared" si="4"/>
        <v>23923</v>
      </c>
      <c r="G276" s="175"/>
    </row>
    <row r="277" spans="1:7" s="50" customFormat="1" ht="37.5">
      <c r="A277" s="87" t="s">
        <v>438</v>
      </c>
      <c r="B277" s="33" t="s">
        <v>470</v>
      </c>
      <c r="C277" s="33" t="s">
        <v>415</v>
      </c>
      <c r="D277" s="34">
        <v>23923</v>
      </c>
      <c r="E277" s="34">
        <v>0</v>
      </c>
      <c r="F277" s="34">
        <f t="shared" si="4"/>
        <v>23923</v>
      </c>
      <c r="G277" s="175"/>
    </row>
    <row r="278" spans="1:7" s="50" customFormat="1" ht="18.75">
      <c r="A278" s="87" t="s">
        <v>471</v>
      </c>
      <c r="B278" s="33" t="s">
        <v>472</v>
      </c>
      <c r="C278" s="33"/>
      <c r="D278" s="34">
        <f>D279</f>
        <v>600</v>
      </c>
      <c r="E278" s="34">
        <f>E279</f>
        <v>0</v>
      </c>
      <c r="F278" s="34">
        <f t="shared" si="4"/>
        <v>600</v>
      </c>
      <c r="G278" s="175"/>
    </row>
    <row r="279" spans="1:7" s="50" customFormat="1" ht="37.5">
      <c r="A279" s="87" t="s">
        <v>438</v>
      </c>
      <c r="B279" s="33" t="s">
        <v>472</v>
      </c>
      <c r="C279" s="33" t="s">
        <v>415</v>
      </c>
      <c r="D279" s="34">
        <v>600</v>
      </c>
      <c r="E279" s="34"/>
      <c r="F279" s="34">
        <f t="shared" si="4"/>
        <v>600</v>
      </c>
      <c r="G279" s="175"/>
    </row>
    <row r="280" spans="1:7" s="50" customFormat="1" ht="18.75">
      <c r="A280" s="87" t="s">
        <v>473</v>
      </c>
      <c r="B280" s="33" t="s">
        <v>474</v>
      </c>
      <c r="C280" s="33"/>
      <c r="D280" s="34">
        <f>D281</f>
        <v>250</v>
      </c>
      <c r="E280" s="34">
        <f>E281</f>
        <v>0</v>
      </c>
      <c r="F280" s="34">
        <f t="shared" si="4"/>
        <v>250</v>
      </c>
      <c r="G280" s="175"/>
    </row>
    <row r="281" spans="1:7" s="50" customFormat="1" ht="37.5">
      <c r="A281" s="87" t="s">
        <v>438</v>
      </c>
      <c r="B281" s="33" t="s">
        <v>474</v>
      </c>
      <c r="C281" s="33" t="s">
        <v>415</v>
      </c>
      <c r="D281" s="34">
        <v>250</v>
      </c>
      <c r="E281" s="34"/>
      <c r="F281" s="34">
        <f t="shared" si="4"/>
        <v>250</v>
      </c>
      <c r="G281" s="175"/>
    </row>
    <row r="282" spans="1:7" s="50" customFormat="1" ht="37.5">
      <c r="A282" s="87" t="s">
        <v>797</v>
      </c>
      <c r="B282" s="33" t="s">
        <v>476</v>
      </c>
      <c r="C282" s="33"/>
      <c r="D282" s="34">
        <f>D283</f>
        <v>39.1</v>
      </c>
      <c r="E282" s="34">
        <f>E283</f>
        <v>0</v>
      </c>
      <c r="F282" s="34">
        <f t="shared" si="4"/>
        <v>39.1</v>
      </c>
      <c r="G282" s="175"/>
    </row>
    <row r="283" spans="1:7" s="50" customFormat="1" ht="37.5">
      <c r="A283" s="87" t="s">
        <v>438</v>
      </c>
      <c r="B283" s="33" t="s">
        <v>476</v>
      </c>
      <c r="C283" s="33" t="s">
        <v>415</v>
      </c>
      <c r="D283" s="34">
        <v>39.1</v>
      </c>
      <c r="E283" s="34"/>
      <c r="F283" s="34">
        <f t="shared" si="4"/>
        <v>39.1</v>
      </c>
      <c r="G283" s="175"/>
    </row>
    <row r="284" spans="1:7" s="50" customFormat="1" ht="18.75">
      <c r="A284" s="87" t="s">
        <v>477</v>
      </c>
      <c r="B284" s="31" t="s">
        <v>478</v>
      </c>
      <c r="C284" s="33"/>
      <c r="D284" s="34">
        <f>D285</f>
        <v>41.5</v>
      </c>
      <c r="E284" s="34">
        <f>E285</f>
        <v>0</v>
      </c>
      <c r="F284" s="34">
        <f t="shared" si="4"/>
        <v>41.5</v>
      </c>
      <c r="G284" s="175"/>
    </row>
    <row r="285" spans="1:7" s="50" customFormat="1" ht="37.5">
      <c r="A285" s="87" t="s">
        <v>438</v>
      </c>
      <c r="B285" s="31" t="s">
        <v>478</v>
      </c>
      <c r="C285" s="33" t="s">
        <v>415</v>
      </c>
      <c r="D285" s="34">
        <v>41.5</v>
      </c>
      <c r="E285" s="34">
        <v>0</v>
      </c>
      <c r="F285" s="34">
        <f t="shared" si="4"/>
        <v>41.5</v>
      </c>
      <c r="G285" s="175"/>
    </row>
    <row r="286" spans="1:7" s="50" customFormat="1" ht="18.75">
      <c r="A286" s="87" t="s">
        <v>479</v>
      </c>
      <c r="B286" s="31" t="s">
        <v>480</v>
      </c>
      <c r="C286" s="31"/>
      <c r="D286" s="34">
        <f>D287</f>
        <v>74.7</v>
      </c>
      <c r="E286" s="38">
        <f>E287</f>
        <v>405.96</v>
      </c>
      <c r="F286" s="34">
        <f>D286+E286</f>
        <v>480.65999999999997</v>
      </c>
      <c r="G286" s="175"/>
    </row>
    <row r="287" spans="1:7" s="50" customFormat="1" ht="18.75">
      <c r="A287" s="87" t="s">
        <v>671</v>
      </c>
      <c r="B287" s="31" t="s">
        <v>480</v>
      </c>
      <c r="C287" s="31" t="s">
        <v>672</v>
      </c>
      <c r="D287" s="34">
        <v>74.7</v>
      </c>
      <c r="E287" s="38">
        <v>405.96</v>
      </c>
      <c r="F287" s="34">
        <f>D287+E287</f>
        <v>480.65999999999997</v>
      </c>
      <c r="G287" s="175"/>
    </row>
    <row r="288" spans="1:7" s="50" customFormat="1" ht="18.75">
      <c r="A288" s="87" t="s">
        <v>482</v>
      </c>
      <c r="B288" s="31" t="s">
        <v>483</v>
      </c>
      <c r="C288" s="31"/>
      <c r="D288" s="38">
        <f>D289</f>
        <v>9</v>
      </c>
      <c r="E288" s="34">
        <f>E289</f>
        <v>0</v>
      </c>
      <c r="F288" s="38">
        <f>D288+E288</f>
        <v>9</v>
      </c>
      <c r="G288" s="85"/>
    </row>
    <row r="289" spans="1:7" s="50" customFormat="1" ht="18.75">
      <c r="A289" s="87" t="s">
        <v>347</v>
      </c>
      <c r="B289" s="31" t="s">
        <v>483</v>
      </c>
      <c r="C289" s="31" t="s">
        <v>348</v>
      </c>
      <c r="D289" s="38">
        <v>9</v>
      </c>
      <c r="E289" s="34">
        <v>0</v>
      </c>
      <c r="F289" s="38">
        <f>D289+E289</f>
        <v>9</v>
      </c>
      <c r="G289" s="85"/>
    </row>
    <row r="290" spans="1:7" s="50" customFormat="1" ht="18.75">
      <c r="A290" s="87" t="s">
        <v>484</v>
      </c>
      <c r="B290" s="31" t="s">
        <v>485</v>
      </c>
      <c r="C290" s="33"/>
      <c r="D290" s="34">
        <f>D291</f>
        <v>380</v>
      </c>
      <c r="E290" s="34">
        <f>E291</f>
        <v>0</v>
      </c>
      <c r="F290" s="34">
        <f>D290+E290</f>
        <v>380</v>
      </c>
      <c r="G290" s="85"/>
    </row>
    <row r="291" spans="1:7" s="50" customFormat="1" ht="37.5">
      <c r="A291" s="87" t="s">
        <v>438</v>
      </c>
      <c r="B291" s="31" t="s">
        <v>485</v>
      </c>
      <c r="C291" s="33" t="s">
        <v>415</v>
      </c>
      <c r="D291" s="34">
        <v>380</v>
      </c>
      <c r="E291" s="34"/>
      <c r="F291" s="34">
        <f>D291+E291</f>
        <v>380</v>
      </c>
      <c r="G291" s="85"/>
    </row>
    <row r="292" spans="1:7" s="50" customFormat="1" ht="75" hidden="1">
      <c r="A292" s="87" t="s">
        <v>798</v>
      </c>
      <c r="B292" s="31" t="s">
        <v>487</v>
      </c>
      <c r="C292" s="33"/>
      <c r="D292" s="34">
        <f>D293</f>
        <v>0</v>
      </c>
      <c r="E292" s="34">
        <f>E293</f>
        <v>0</v>
      </c>
      <c r="F292" s="34">
        <f aca="true" t="shared" si="5" ref="F292:F360">D292+E292</f>
        <v>0</v>
      </c>
      <c r="G292" s="175"/>
    </row>
    <row r="293" spans="1:7" s="50" customFormat="1" ht="37.5" hidden="1">
      <c r="A293" s="87" t="s">
        <v>438</v>
      </c>
      <c r="B293" s="31" t="s">
        <v>487</v>
      </c>
      <c r="C293" s="33" t="s">
        <v>415</v>
      </c>
      <c r="D293" s="34">
        <v>0</v>
      </c>
      <c r="E293" s="34">
        <v>0</v>
      </c>
      <c r="F293" s="34">
        <f t="shared" si="5"/>
        <v>0</v>
      </c>
      <c r="G293" s="175"/>
    </row>
    <row r="294" spans="1:7" s="50" customFormat="1" ht="75">
      <c r="A294" s="87" t="s">
        <v>486</v>
      </c>
      <c r="B294" s="31" t="s">
        <v>489</v>
      </c>
      <c r="C294" s="33"/>
      <c r="D294" s="34">
        <f>D295</f>
        <v>689.1</v>
      </c>
      <c r="E294" s="34">
        <f>E295</f>
        <v>0</v>
      </c>
      <c r="F294" s="34">
        <f t="shared" si="5"/>
        <v>689.1</v>
      </c>
      <c r="G294" s="175"/>
    </row>
    <row r="295" spans="1:7" s="50" customFormat="1" ht="37.5">
      <c r="A295" s="87" t="s">
        <v>438</v>
      </c>
      <c r="B295" s="31" t="s">
        <v>489</v>
      </c>
      <c r="C295" s="33" t="s">
        <v>415</v>
      </c>
      <c r="D295" s="34">
        <f>400+250+39.1</f>
        <v>689.1</v>
      </c>
      <c r="E295" s="34">
        <v>0</v>
      </c>
      <c r="F295" s="34">
        <f t="shared" si="5"/>
        <v>689.1</v>
      </c>
      <c r="G295" s="175"/>
    </row>
    <row r="296" spans="1:7" s="51" customFormat="1" ht="75">
      <c r="A296" s="183" t="s">
        <v>1021</v>
      </c>
      <c r="B296" s="47" t="s">
        <v>489</v>
      </c>
      <c r="C296" s="47" t="s">
        <v>415</v>
      </c>
      <c r="D296" s="48">
        <v>250</v>
      </c>
      <c r="E296" s="48">
        <v>0</v>
      </c>
      <c r="F296" s="48">
        <f t="shared" si="5"/>
        <v>250</v>
      </c>
      <c r="G296" s="178"/>
    </row>
    <row r="297" spans="1:6" s="49" customFormat="1" ht="30">
      <c r="A297" s="183" t="s">
        <v>1022</v>
      </c>
      <c r="B297" s="46" t="s">
        <v>489</v>
      </c>
      <c r="C297" s="47" t="s">
        <v>415</v>
      </c>
      <c r="D297" s="48">
        <v>400</v>
      </c>
      <c r="E297" s="48">
        <v>0</v>
      </c>
      <c r="F297" s="48">
        <f>D297+E297</f>
        <v>400</v>
      </c>
    </row>
    <row r="298" spans="1:7" s="51" customFormat="1" ht="45">
      <c r="A298" s="183" t="s">
        <v>799</v>
      </c>
      <c r="B298" s="47" t="s">
        <v>489</v>
      </c>
      <c r="C298" s="47" t="s">
        <v>415</v>
      </c>
      <c r="D298" s="48">
        <v>39.1</v>
      </c>
      <c r="E298" s="48">
        <v>0</v>
      </c>
      <c r="F298" s="48">
        <f t="shared" si="5"/>
        <v>39.1</v>
      </c>
      <c r="G298" s="178"/>
    </row>
    <row r="299" spans="1:7" s="50" customFormat="1" ht="37.5">
      <c r="A299" s="87" t="s">
        <v>694</v>
      </c>
      <c r="B299" s="31" t="s">
        <v>695</v>
      </c>
      <c r="C299" s="31"/>
      <c r="D299" s="34">
        <f>D300</f>
        <v>7668.88</v>
      </c>
      <c r="E299" s="38">
        <f>E300</f>
        <v>894.72</v>
      </c>
      <c r="F299" s="34">
        <f>D299+E299</f>
        <v>8563.6</v>
      </c>
      <c r="G299" s="175"/>
    </row>
    <row r="300" spans="1:7" s="50" customFormat="1" ht="18.75">
      <c r="A300" s="87" t="s">
        <v>671</v>
      </c>
      <c r="B300" s="31" t="s">
        <v>695</v>
      </c>
      <c r="C300" s="31" t="s">
        <v>672</v>
      </c>
      <c r="D300" s="34">
        <v>7668.88</v>
      </c>
      <c r="E300" s="38">
        <v>894.72</v>
      </c>
      <c r="F300" s="34">
        <f>D300+E300</f>
        <v>8563.6</v>
      </c>
      <c r="G300" s="175"/>
    </row>
    <row r="301" spans="1:7" s="50" customFormat="1" ht="37.5">
      <c r="A301" s="87" t="s">
        <v>240</v>
      </c>
      <c r="B301" s="31" t="s">
        <v>493</v>
      </c>
      <c r="C301" s="33"/>
      <c r="D301" s="34">
        <f>D302</f>
        <v>212.4</v>
      </c>
      <c r="E301" s="34">
        <f>E302</f>
        <v>0</v>
      </c>
      <c r="F301" s="34">
        <f>D301+E301</f>
        <v>212.4</v>
      </c>
      <c r="G301" s="85"/>
    </row>
    <row r="302" spans="1:7" s="50" customFormat="1" ht="37.5">
      <c r="A302" s="87" t="s">
        <v>438</v>
      </c>
      <c r="B302" s="31" t="s">
        <v>493</v>
      </c>
      <c r="C302" s="33" t="s">
        <v>415</v>
      </c>
      <c r="D302" s="34">
        <v>212.4</v>
      </c>
      <c r="E302" s="34">
        <v>0</v>
      </c>
      <c r="F302" s="34">
        <f>D302+E302</f>
        <v>212.4</v>
      </c>
      <c r="G302" s="85"/>
    </row>
    <row r="303" spans="1:7" s="50" customFormat="1" ht="37.5">
      <c r="A303" s="86" t="s">
        <v>494</v>
      </c>
      <c r="B303" s="33" t="s">
        <v>495</v>
      </c>
      <c r="C303" s="33"/>
      <c r="D303" s="34">
        <f>D304+D307</f>
        <v>3053.41</v>
      </c>
      <c r="E303" s="34">
        <f>E304+E307</f>
        <v>0</v>
      </c>
      <c r="F303" s="34">
        <f t="shared" si="5"/>
        <v>3053.41</v>
      </c>
      <c r="G303" s="308"/>
    </row>
    <row r="304" spans="1:7" s="50" customFormat="1" ht="37.5">
      <c r="A304" s="87" t="s">
        <v>496</v>
      </c>
      <c r="B304" s="33" t="s">
        <v>497</v>
      </c>
      <c r="C304" s="33"/>
      <c r="D304" s="34">
        <f>D305+D306</f>
        <v>1421.7</v>
      </c>
      <c r="E304" s="34">
        <f>E305+E306</f>
        <v>0</v>
      </c>
      <c r="F304" s="34">
        <f t="shared" si="5"/>
        <v>1421.7</v>
      </c>
      <c r="G304" s="175"/>
    </row>
    <row r="305" spans="1:7" s="50" customFormat="1" ht="93.75">
      <c r="A305" s="87" t="s">
        <v>292</v>
      </c>
      <c r="B305" s="33" t="s">
        <v>497</v>
      </c>
      <c r="C305" s="33" t="s">
        <v>293</v>
      </c>
      <c r="D305" s="34">
        <v>1421.7</v>
      </c>
      <c r="E305" s="34">
        <v>-6.5</v>
      </c>
      <c r="F305" s="34">
        <f t="shared" si="5"/>
        <v>1415.2</v>
      </c>
      <c r="G305" s="175"/>
    </row>
    <row r="306" spans="1:7" s="50" customFormat="1" ht="37.5">
      <c r="A306" s="87" t="s">
        <v>296</v>
      </c>
      <c r="B306" s="33" t="s">
        <v>497</v>
      </c>
      <c r="C306" s="33" t="s">
        <v>297</v>
      </c>
      <c r="D306" s="34">
        <v>0</v>
      </c>
      <c r="E306" s="34">
        <v>6.5</v>
      </c>
      <c r="F306" s="34">
        <f>D306+E306</f>
        <v>6.5</v>
      </c>
      <c r="G306" s="175"/>
    </row>
    <row r="307" spans="1:7" s="50" customFormat="1" ht="37.5">
      <c r="A307" s="87" t="s">
        <v>417</v>
      </c>
      <c r="B307" s="33" t="s">
        <v>498</v>
      </c>
      <c r="C307" s="31"/>
      <c r="D307" s="38">
        <f>D308+D309+D310</f>
        <v>1631.71</v>
      </c>
      <c r="E307" s="34">
        <f>E308+E309+E310</f>
        <v>0</v>
      </c>
      <c r="F307" s="34">
        <f t="shared" si="5"/>
        <v>1631.71</v>
      </c>
      <c r="G307" s="175"/>
    </row>
    <row r="308" spans="1:7" s="50" customFormat="1" ht="93.75">
      <c r="A308" s="87" t="s">
        <v>292</v>
      </c>
      <c r="B308" s="33" t="s">
        <v>498</v>
      </c>
      <c r="C308" s="33" t="s">
        <v>293</v>
      </c>
      <c r="D308" s="34">
        <v>1077.92</v>
      </c>
      <c r="E308" s="34">
        <v>0</v>
      </c>
      <c r="F308" s="34">
        <f t="shared" si="5"/>
        <v>1077.92</v>
      </c>
      <c r="G308" s="175"/>
    </row>
    <row r="309" spans="1:7" s="50" customFormat="1" ht="37.5">
      <c r="A309" s="87" t="s">
        <v>296</v>
      </c>
      <c r="B309" s="33" t="s">
        <v>498</v>
      </c>
      <c r="C309" s="33" t="s">
        <v>297</v>
      </c>
      <c r="D309" s="34">
        <v>552.79</v>
      </c>
      <c r="E309" s="34">
        <v>0</v>
      </c>
      <c r="F309" s="34">
        <f t="shared" si="5"/>
        <v>552.79</v>
      </c>
      <c r="G309" s="175"/>
    </row>
    <row r="310" spans="1:7" s="50" customFormat="1" ht="18.75">
      <c r="A310" s="87" t="s">
        <v>306</v>
      </c>
      <c r="B310" s="33" t="s">
        <v>498</v>
      </c>
      <c r="C310" s="33" t="s">
        <v>307</v>
      </c>
      <c r="D310" s="34">
        <v>1</v>
      </c>
      <c r="E310" s="34"/>
      <c r="F310" s="34">
        <f t="shared" si="5"/>
        <v>1</v>
      </c>
      <c r="G310" s="175"/>
    </row>
    <row r="311" spans="1:7" s="50" customFormat="1" ht="39">
      <c r="A311" s="260" t="s">
        <v>499</v>
      </c>
      <c r="B311" s="33" t="s">
        <v>500</v>
      </c>
      <c r="C311" s="33"/>
      <c r="D311" s="34">
        <f>D312</f>
        <v>8066.23</v>
      </c>
      <c r="E311" s="34">
        <f>E312</f>
        <v>24</v>
      </c>
      <c r="F311" s="34">
        <f t="shared" si="5"/>
        <v>8090.23</v>
      </c>
      <c r="G311" s="175"/>
    </row>
    <row r="312" spans="1:7" s="50" customFormat="1" ht="18.75">
      <c r="A312" s="87" t="s">
        <v>441</v>
      </c>
      <c r="B312" s="33" t="s">
        <v>501</v>
      </c>
      <c r="C312" s="33"/>
      <c r="D312" s="34">
        <f>D313</f>
        <v>8066.23</v>
      </c>
      <c r="E312" s="34">
        <f>E313</f>
        <v>24</v>
      </c>
      <c r="F312" s="34">
        <f t="shared" si="5"/>
        <v>8090.23</v>
      </c>
      <c r="G312" s="175"/>
    </row>
    <row r="313" spans="1:7" s="50" customFormat="1" ht="37.5">
      <c r="A313" s="87" t="s">
        <v>438</v>
      </c>
      <c r="B313" s="33" t="s">
        <v>501</v>
      </c>
      <c r="C313" s="33" t="s">
        <v>415</v>
      </c>
      <c r="D313" s="34">
        <v>8066.23</v>
      </c>
      <c r="E313" s="34">
        <v>24</v>
      </c>
      <c r="F313" s="34">
        <f t="shared" si="5"/>
        <v>8090.23</v>
      </c>
      <c r="G313" s="175"/>
    </row>
    <row r="314" spans="1:8" s="50" customFormat="1" ht="58.5">
      <c r="A314" s="260" t="s">
        <v>697</v>
      </c>
      <c r="B314" s="33" t="s">
        <v>332</v>
      </c>
      <c r="C314" s="33"/>
      <c r="D314" s="34">
        <f>D315+D324+D329</f>
        <v>2371.04</v>
      </c>
      <c r="E314" s="34">
        <f>E315+E324+E329</f>
        <v>0</v>
      </c>
      <c r="F314" s="34">
        <f t="shared" si="5"/>
        <v>2371.04</v>
      </c>
      <c r="G314" s="175"/>
      <c r="H314" s="263"/>
    </row>
    <row r="315" spans="1:7" s="50" customFormat="1" ht="37.5">
      <c r="A315" s="306" t="s">
        <v>333</v>
      </c>
      <c r="B315" s="33" t="s">
        <v>334</v>
      </c>
      <c r="C315" s="33"/>
      <c r="D315" s="34">
        <f>D316+D318+D320+D322</f>
        <v>1969.22</v>
      </c>
      <c r="E315" s="34">
        <f>E318+E316+E320+E323</f>
        <v>0</v>
      </c>
      <c r="F315" s="34">
        <f>D315+E315</f>
        <v>1969.22</v>
      </c>
      <c r="G315" s="175"/>
    </row>
    <row r="316" spans="1:7" s="50" customFormat="1" ht="37.5">
      <c r="A316" s="87" t="s">
        <v>698</v>
      </c>
      <c r="B316" s="33" t="s">
        <v>699</v>
      </c>
      <c r="C316" s="33"/>
      <c r="D316" s="34">
        <f>D317</f>
        <v>1747</v>
      </c>
      <c r="E316" s="38">
        <f>E317</f>
        <v>0</v>
      </c>
      <c r="F316" s="34">
        <f t="shared" si="5"/>
        <v>1747</v>
      </c>
      <c r="G316" s="175"/>
    </row>
    <row r="317" spans="1:7" s="50" customFormat="1" ht="18.75">
      <c r="A317" s="87" t="s">
        <v>671</v>
      </c>
      <c r="B317" s="33" t="s">
        <v>699</v>
      </c>
      <c r="C317" s="33" t="s">
        <v>672</v>
      </c>
      <c r="D317" s="34">
        <v>1747</v>
      </c>
      <c r="E317" s="38">
        <v>0</v>
      </c>
      <c r="F317" s="34">
        <f t="shared" si="5"/>
        <v>1747</v>
      </c>
      <c r="G317" s="175"/>
    </row>
    <row r="318" spans="1:7" s="50" customFormat="1" ht="56.25">
      <c r="A318" s="87" t="s">
        <v>335</v>
      </c>
      <c r="B318" s="33" t="s">
        <v>336</v>
      </c>
      <c r="C318" s="33"/>
      <c r="D318" s="34">
        <f>D319</f>
        <v>0</v>
      </c>
      <c r="E318" s="34">
        <f>E319</f>
        <v>0</v>
      </c>
      <c r="F318" s="34">
        <f t="shared" si="5"/>
        <v>0</v>
      </c>
      <c r="G318" s="175"/>
    </row>
    <row r="319" spans="1:7" s="50" customFormat="1" ht="37.5">
      <c r="A319" s="87" t="s">
        <v>296</v>
      </c>
      <c r="B319" s="33" t="s">
        <v>336</v>
      </c>
      <c r="C319" s="33" t="s">
        <v>297</v>
      </c>
      <c r="D319" s="34">
        <v>0</v>
      </c>
      <c r="E319" s="34">
        <v>0</v>
      </c>
      <c r="F319" s="34">
        <f t="shared" si="5"/>
        <v>0</v>
      </c>
      <c r="G319" s="175"/>
    </row>
    <row r="320" spans="1:7" s="50" customFormat="1" ht="37.5">
      <c r="A320" s="87" t="s">
        <v>700</v>
      </c>
      <c r="B320" s="31" t="s">
        <v>701</v>
      </c>
      <c r="C320" s="31"/>
      <c r="D320" s="34">
        <f>D321</f>
        <v>22.22</v>
      </c>
      <c r="E320" s="38">
        <f>E321</f>
        <v>0</v>
      </c>
      <c r="F320" s="34">
        <f>D320+E320</f>
        <v>22.22</v>
      </c>
      <c r="G320" s="175"/>
    </row>
    <row r="321" spans="1:7" s="50" customFormat="1" ht="18.75">
      <c r="A321" s="87" t="s">
        <v>671</v>
      </c>
      <c r="B321" s="31" t="s">
        <v>702</v>
      </c>
      <c r="C321" s="31" t="s">
        <v>672</v>
      </c>
      <c r="D321" s="34">
        <v>22.22</v>
      </c>
      <c r="E321" s="38">
        <v>0</v>
      </c>
      <c r="F321" s="34">
        <f>D321+E321</f>
        <v>22.22</v>
      </c>
      <c r="G321" s="175"/>
    </row>
    <row r="322" spans="1:7" s="50" customFormat="1" ht="37.5">
      <c r="A322" s="87" t="s">
        <v>239</v>
      </c>
      <c r="B322" s="31" t="s">
        <v>703</v>
      </c>
      <c r="C322" s="31"/>
      <c r="D322" s="34">
        <f>D323</f>
        <v>200</v>
      </c>
      <c r="E322" s="38">
        <f>E323</f>
        <v>0</v>
      </c>
      <c r="F322" s="34">
        <f>D322+E322</f>
        <v>200</v>
      </c>
      <c r="G322" s="175"/>
    </row>
    <row r="323" spans="1:7" s="50" customFormat="1" ht="18.75">
      <c r="A323" s="87" t="s">
        <v>671</v>
      </c>
      <c r="B323" s="31" t="s">
        <v>703</v>
      </c>
      <c r="C323" s="31" t="s">
        <v>672</v>
      </c>
      <c r="D323" s="34">
        <v>200</v>
      </c>
      <c r="E323" s="38"/>
      <c r="F323" s="34">
        <f>D323+E323</f>
        <v>200</v>
      </c>
      <c r="G323" s="175"/>
    </row>
    <row r="324" spans="1:7" s="50" customFormat="1" ht="18.75">
      <c r="A324" s="306" t="s">
        <v>337</v>
      </c>
      <c r="B324" s="33" t="s">
        <v>338</v>
      </c>
      <c r="C324" s="33"/>
      <c r="D324" s="34">
        <f>D325+D327</f>
        <v>101.82</v>
      </c>
      <c r="E324" s="34">
        <f>E325+E327</f>
        <v>0</v>
      </c>
      <c r="F324" s="34">
        <f t="shared" si="5"/>
        <v>101.82</v>
      </c>
      <c r="G324" s="175"/>
    </row>
    <row r="325" spans="1:7" s="50" customFormat="1" ht="56.25">
      <c r="A325" s="87" t="s">
        <v>339</v>
      </c>
      <c r="B325" s="33" t="s">
        <v>340</v>
      </c>
      <c r="C325" s="33"/>
      <c r="D325" s="34">
        <f>D326</f>
        <v>1.82</v>
      </c>
      <c r="E325" s="34">
        <f>E326</f>
        <v>0</v>
      </c>
      <c r="F325" s="34">
        <f t="shared" si="5"/>
        <v>1.82</v>
      </c>
      <c r="G325" s="175"/>
    </row>
    <row r="326" spans="1:7" s="50" customFormat="1" ht="37.5">
      <c r="A326" s="87" t="s">
        <v>296</v>
      </c>
      <c r="B326" s="33" t="s">
        <v>340</v>
      </c>
      <c r="C326" s="33" t="s">
        <v>297</v>
      </c>
      <c r="D326" s="34">
        <v>1.82</v>
      </c>
      <c r="E326" s="34"/>
      <c r="F326" s="34">
        <f t="shared" si="5"/>
        <v>1.82</v>
      </c>
      <c r="G326" s="175"/>
    </row>
    <row r="327" spans="1:7" s="50" customFormat="1" ht="75">
      <c r="A327" s="87" t="s">
        <v>341</v>
      </c>
      <c r="B327" s="33" t="s">
        <v>342</v>
      </c>
      <c r="C327" s="33"/>
      <c r="D327" s="34">
        <f>D328</f>
        <v>100</v>
      </c>
      <c r="E327" s="34">
        <f>E328</f>
        <v>0</v>
      </c>
      <c r="F327" s="34">
        <f t="shared" si="5"/>
        <v>100</v>
      </c>
      <c r="G327" s="175"/>
    </row>
    <row r="328" spans="1:7" s="50" customFormat="1" ht="37.5">
      <c r="A328" s="87" t="s">
        <v>296</v>
      </c>
      <c r="B328" s="33" t="s">
        <v>342</v>
      </c>
      <c r="C328" s="33" t="s">
        <v>297</v>
      </c>
      <c r="D328" s="34">
        <v>100</v>
      </c>
      <c r="E328" s="34">
        <v>0</v>
      </c>
      <c r="F328" s="34">
        <f t="shared" si="5"/>
        <v>100</v>
      </c>
      <c r="G328" s="175"/>
    </row>
    <row r="329" spans="1:7" s="50" customFormat="1" ht="18.75">
      <c r="A329" s="306" t="s">
        <v>343</v>
      </c>
      <c r="B329" s="33" t="s">
        <v>344</v>
      </c>
      <c r="C329" s="33"/>
      <c r="D329" s="34">
        <f>D330</f>
        <v>300</v>
      </c>
      <c r="E329" s="34">
        <f>E330</f>
        <v>0</v>
      </c>
      <c r="F329" s="34">
        <f t="shared" si="5"/>
        <v>300</v>
      </c>
      <c r="G329" s="175"/>
    </row>
    <row r="330" spans="1:7" s="50" customFormat="1" ht="56.25">
      <c r="A330" s="87" t="s">
        <v>345</v>
      </c>
      <c r="B330" s="33" t="s">
        <v>346</v>
      </c>
      <c r="C330" s="33"/>
      <c r="D330" s="34">
        <f>D332+D331+D333</f>
        <v>300</v>
      </c>
      <c r="E330" s="34">
        <f>E332+E331+E333</f>
        <v>0</v>
      </c>
      <c r="F330" s="34">
        <f>D330+E330</f>
        <v>300</v>
      </c>
      <c r="G330" s="175"/>
    </row>
    <row r="331" spans="1:7" s="50" customFormat="1" ht="93.75">
      <c r="A331" s="87" t="s">
        <v>292</v>
      </c>
      <c r="B331" s="33" t="s">
        <v>346</v>
      </c>
      <c r="C331" s="33" t="s">
        <v>293</v>
      </c>
      <c r="D331" s="34">
        <v>10</v>
      </c>
      <c r="E331" s="34">
        <v>0</v>
      </c>
      <c r="F331" s="34">
        <f>D331+E331</f>
        <v>10</v>
      </c>
      <c r="G331" s="175"/>
    </row>
    <row r="332" spans="1:7" s="50" customFormat="1" ht="37.5">
      <c r="A332" s="87" t="s">
        <v>296</v>
      </c>
      <c r="B332" s="33" t="s">
        <v>346</v>
      </c>
      <c r="C332" s="33" t="s">
        <v>297</v>
      </c>
      <c r="D332" s="34">
        <v>220</v>
      </c>
      <c r="E332" s="34">
        <v>-145</v>
      </c>
      <c r="F332" s="34">
        <f t="shared" si="5"/>
        <v>75</v>
      </c>
      <c r="G332" s="175"/>
    </row>
    <row r="333" spans="1:7" s="50" customFormat="1" ht="18.75">
      <c r="A333" s="87" t="s">
        <v>347</v>
      </c>
      <c r="B333" s="33" t="s">
        <v>346</v>
      </c>
      <c r="C333" s="33" t="s">
        <v>348</v>
      </c>
      <c r="D333" s="34">
        <v>70</v>
      </c>
      <c r="E333" s="34">
        <v>145</v>
      </c>
      <c r="F333" s="34">
        <f>D333+E333</f>
        <v>215</v>
      </c>
      <c r="G333" s="175"/>
    </row>
    <row r="334" spans="1:8" s="50" customFormat="1" ht="58.5">
      <c r="A334" s="39" t="s">
        <v>800</v>
      </c>
      <c r="B334" s="33" t="s">
        <v>350</v>
      </c>
      <c r="C334" s="33"/>
      <c r="D334" s="34">
        <f>D335+D340+D343+D346+D351+D360</f>
        <v>96882.69</v>
      </c>
      <c r="E334" s="34">
        <f>E335+E340+E343+E346+E351+E360</f>
        <v>2707.4</v>
      </c>
      <c r="F334" s="34">
        <f t="shared" si="5"/>
        <v>99590.09</v>
      </c>
      <c r="G334" s="175"/>
      <c r="H334" s="263"/>
    </row>
    <row r="335" spans="1:7" s="50" customFormat="1" ht="56.25">
      <c r="A335" s="83" t="s">
        <v>351</v>
      </c>
      <c r="B335" s="33" t="s">
        <v>352</v>
      </c>
      <c r="C335" s="33"/>
      <c r="D335" s="34">
        <f>D336+D338</f>
        <v>10</v>
      </c>
      <c r="E335" s="34">
        <f>E336+E338</f>
        <v>0</v>
      </c>
      <c r="F335" s="34">
        <f t="shared" si="5"/>
        <v>10</v>
      </c>
      <c r="G335" s="175"/>
    </row>
    <row r="336" spans="1:7" s="50" customFormat="1" ht="18.75">
      <c r="A336" s="36" t="s">
        <v>353</v>
      </c>
      <c r="B336" s="33" t="s">
        <v>354</v>
      </c>
      <c r="C336" s="33"/>
      <c r="D336" s="34">
        <f>D337</f>
        <v>5</v>
      </c>
      <c r="E336" s="34">
        <f>E337</f>
        <v>0</v>
      </c>
      <c r="F336" s="34">
        <f t="shared" si="5"/>
        <v>5</v>
      </c>
      <c r="G336" s="175"/>
    </row>
    <row r="337" spans="1:7" s="50" customFormat="1" ht="37.5">
      <c r="A337" s="87" t="s">
        <v>296</v>
      </c>
      <c r="B337" s="33" t="s">
        <v>354</v>
      </c>
      <c r="C337" s="33" t="s">
        <v>297</v>
      </c>
      <c r="D337" s="34">
        <v>5</v>
      </c>
      <c r="E337" s="34"/>
      <c r="F337" s="34">
        <f t="shared" si="5"/>
        <v>5</v>
      </c>
      <c r="G337" s="175"/>
    </row>
    <row r="338" spans="1:7" s="50" customFormat="1" ht="37.5">
      <c r="A338" s="87" t="s">
        <v>355</v>
      </c>
      <c r="B338" s="33" t="s">
        <v>356</v>
      </c>
      <c r="C338" s="33"/>
      <c r="D338" s="34">
        <f>D339</f>
        <v>5</v>
      </c>
      <c r="E338" s="34">
        <f>E339</f>
        <v>0</v>
      </c>
      <c r="F338" s="34">
        <f t="shared" si="5"/>
        <v>5</v>
      </c>
      <c r="G338" s="175"/>
    </row>
    <row r="339" spans="1:7" s="50" customFormat="1" ht="37.5">
      <c r="A339" s="87" t="s">
        <v>296</v>
      </c>
      <c r="B339" s="33" t="s">
        <v>356</v>
      </c>
      <c r="C339" s="33" t="s">
        <v>297</v>
      </c>
      <c r="D339" s="34">
        <v>5</v>
      </c>
      <c r="E339" s="34"/>
      <c r="F339" s="34">
        <f t="shared" si="5"/>
        <v>5</v>
      </c>
      <c r="G339" s="175"/>
    </row>
    <row r="340" spans="1:7" s="50" customFormat="1" ht="56.25">
      <c r="A340" s="306" t="s">
        <v>357</v>
      </c>
      <c r="B340" s="33" t="s">
        <v>358</v>
      </c>
      <c r="C340" s="33"/>
      <c r="D340" s="34">
        <f>D341</f>
        <v>10</v>
      </c>
      <c r="E340" s="34">
        <f>E341</f>
        <v>0</v>
      </c>
      <c r="F340" s="34">
        <f t="shared" si="5"/>
        <v>10</v>
      </c>
      <c r="G340" s="175"/>
    </row>
    <row r="341" spans="1:7" s="50" customFormat="1" ht="37.5">
      <c r="A341" s="177" t="s">
        <v>359</v>
      </c>
      <c r="B341" s="33" t="s">
        <v>361</v>
      </c>
      <c r="C341" s="33"/>
      <c r="D341" s="34">
        <f>D342</f>
        <v>10</v>
      </c>
      <c r="E341" s="34">
        <f>E342</f>
        <v>0</v>
      </c>
      <c r="F341" s="34">
        <f t="shared" si="5"/>
        <v>10</v>
      </c>
      <c r="G341" s="176"/>
    </row>
    <row r="342" spans="1:7" s="50" customFormat="1" ht="37.5">
      <c r="A342" s="87" t="s">
        <v>296</v>
      </c>
      <c r="B342" s="33" t="s">
        <v>361</v>
      </c>
      <c r="C342" s="33" t="s">
        <v>297</v>
      </c>
      <c r="D342" s="34">
        <v>10</v>
      </c>
      <c r="E342" s="34"/>
      <c r="F342" s="34">
        <f t="shared" si="5"/>
        <v>10</v>
      </c>
      <c r="G342" s="175"/>
    </row>
    <row r="343" spans="1:7" s="50" customFormat="1" ht="56.25">
      <c r="A343" s="306" t="s">
        <v>362</v>
      </c>
      <c r="B343" s="33" t="s">
        <v>363</v>
      </c>
      <c r="C343" s="33"/>
      <c r="D343" s="34">
        <f>D344</f>
        <v>60</v>
      </c>
      <c r="E343" s="34">
        <f>E344</f>
        <v>0</v>
      </c>
      <c r="F343" s="34">
        <f t="shared" si="5"/>
        <v>60</v>
      </c>
      <c r="G343" s="175"/>
    </row>
    <row r="344" spans="1:7" s="50" customFormat="1" ht="37.5">
      <c r="A344" s="87" t="s">
        <v>364</v>
      </c>
      <c r="B344" s="33" t="s">
        <v>365</v>
      </c>
      <c r="C344" s="33"/>
      <c r="D344" s="34">
        <f>D345</f>
        <v>60</v>
      </c>
      <c r="E344" s="34">
        <f>E345</f>
        <v>0</v>
      </c>
      <c r="F344" s="34">
        <f t="shared" si="5"/>
        <v>60</v>
      </c>
      <c r="G344" s="175"/>
    </row>
    <row r="345" spans="1:7" s="50" customFormat="1" ht="37.5">
      <c r="A345" s="87" t="s">
        <v>296</v>
      </c>
      <c r="B345" s="33" t="s">
        <v>365</v>
      </c>
      <c r="C345" s="33" t="s">
        <v>297</v>
      </c>
      <c r="D345" s="34">
        <v>60</v>
      </c>
      <c r="E345" s="34"/>
      <c r="F345" s="34">
        <f t="shared" si="5"/>
        <v>60</v>
      </c>
      <c r="G345" s="175"/>
    </row>
    <row r="346" spans="1:7" s="50" customFormat="1" ht="37.5">
      <c r="A346" s="86" t="s">
        <v>558</v>
      </c>
      <c r="B346" s="33" t="s">
        <v>559</v>
      </c>
      <c r="C346" s="33"/>
      <c r="D346" s="34">
        <f>D347</f>
        <v>3298</v>
      </c>
      <c r="E346" s="34">
        <f>E347</f>
        <v>1808.7</v>
      </c>
      <c r="F346" s="34">
        <f t="shared" si="5"/>
        <v>5106.7</v>
      </c>
      <c r="G346" s="175"/>
    </row>
    <row r="347" spans="1:7" s="50" customFormat="1" ht="37.5">
      <c r="A347" s="87" t="s">
        <v>560</v>
      </c>
      <c r="B347" s="33" t="s">
        <v>561</v>
      </c>
      <c r="C347" s="33"/>
      <c r="D347" s="34">
        <f>D348+D349+D350</f>
        <v>3298</v>
      </c>
      <c r="E347" s="34">
        <f>E348+E349+E350</f>
        <v>1808.7</v>
      </c>
      <c r="F347" s="34">
        <f t="shared" si="5"/>
        <v>5106.7</v>
      </c>
      <c r="G347" s="175"/>
    </row>
    <row r="348" spans="1:7" s="50" customFormat="1" ht="93.75">
      <c r="A348" s="87" t="s">
        <v>292</v>
      </c>
      <c r="B348" s="33" t="s">
        <v>561</v>
      </c>
      <c r="C348" s="31" t="s">
        <v>293</v>
      </c>
      <c r="D348" s="38">
        <v>3019.54</v>
      </c>
      <c r="E348" s="34">
        <f>2+1794.7</f>
        <v>1796.7</v>
      </c>
      <c r="F348" s="34">
        <f t="shared" si="5"/>
        <v>4816.24</v>
      </c>
      <c r="G348" s="175"/>
    </row>
    <row r="349" spans="1:7" s="50" customFormat="1" ht="37.5">
      <c r="A349" s="87" t="s">
        <v>296</v>
      </c>
      <c r="B349" s="33" t="s">
        <v>561</v>
      </c>
      <c r="C349" s="31" t="s">
        <v>297</v>
      </c>
      <c r="D349" s="38">
        <v>275.66</v>
      </c>
      <c r="E349" s="34">
        <f>-2+14</f>
        <v>12</v>
      </c>
      <c r="F349" s="34">
        <f t="shared" si="5"/>
        <v>287.66</v>
      </c>
      <c r="G349" s="175"/>
    </row>
    <row r="350" spans="1:7" s="50" customFormat="1" ht="18.75">
      <c r="A350" s="87" t="s">
        <v>306</v>
      </c>
      <c r="B350" s="33" t="s">
        <v>561</v>
      </c>
      <c r="C350" s="33" t="s">
        <v>307</v>
      </c>
      <c r="D350" s="34">
        <v>2.8</v>
      </c>
      <c r="E350" s="34"/>
      <c r="F350" s="34">
        <f>D350+E350</f>
        <v>2.8</v>
      </c>
      <c r="G350" s="175"/>
    </row>
    <row r="351" spans="1:7" s="50" customFormat="1" ht="39">
      <c r="A351" s="260" t="s">
        <v>704</v>
      </c>
      <c r="B351" s="31" t="s">
        <v>705</v>
      </c>
      <c r="C351" s="31"/>
      <c r="D351" s="38">
        <f>D352+D354+D358</f>
        <v>67272.36</v>
      </c>
      <c r="E351" s="34">
        <f>E352+E354+E358</f>
        <v>1498.7</v>
      </c>
      <c r="F351" s="34">
        <f t="shared" si="5"/>
        <v>68771.06</v>
      </c>
      <c r="G351" s="175"/>
    </row>
    <row r="352" spans="1:7" s="50" customFormat="1" ht="18.75">
      <c r="A352" s="87" t="s">
        <v>706</v>
      </c>
      <c r="B352" s="31" t="s">
        <v>707</v>
      </c>
      <c r="C352" s="31" t="s">
        <v>393</v>
      </c>
      <c r="D352" s="38">
        <f>D353</f>
        <v>57046.63</v>
      </c>
      <c r="E352" s="38">
        <f>E353</f>
        <v>1422.5</v>
      </c>
      <c r="F352" s="34">
        <f t="shared" si="5"/>
        <v>58469.13</v>
      </c>
      <c r="G352" s="175"/>
    </row>
    <row r="353" spans="1:8" s="50" customFormat="1" ht="18.75">
      <c r="A353" s="87" t="s">
        <v>671</v>
      </c>
      <c r="B353" s="31" t="s">
        <v>707</v>
      </c>
      <c r="C353" s="31" t="s">
        <v>672</v>
      </c>
      <c r="D353" s="38">
        <v>57046.63</v>
      </c>
      <c r="E353" s="38">
        <f>1422.5</f>
        <v>1422.5</v>
      </c>
      <c r="F353" s="34">
        <f t="shared" si="5"/>
        <v>58469.13</v>
      </c>
      <c r="G353" s="175"/>
      <c r="H353" s="263"/>
    </row>
    <row r="354" spans="1:7" s="50" customFormat="1" ht="18.75">
      <c r="A354" s="87" t="s">
        <v>708</v>
      </c>
      <c r="B354" s="31" t="s">
        <v>709</v>
      </c>
      <c r="C354" s="31" t="s">
        <v>393</v>
      </c>
      <c r="D354" s="38">
        <f>D355+D356+D357</f>
        <v>9572.53</v>
      </c>
      <c r="E354" s="38">
        <f>E355+E356+E357</f>
        <v>76.2</v>
      </c>
      <c r="F354" s="34">
        <f t="shared" si="5"/>
        <v>9648.730000000001</v>
      </c>
      <c r="G354" s="175"/>
    </row>
    <row r="355" spans="1:7" s="50" customFormat="1" ht="93.75">
      <c r="A355" s="87" t="s">
        <v>292</v>
      </c>
      <c r="B355" s="31" t="s">
        <v>709</v>
      </c>
      <c r="C355" s="31" t="s">
        <v>293</v>
      </c>
      <c r="D355" s="38">
        <v>8847.93</v>
      </c>
      <c r="E355" s="38">
        <v>76.2</v>
      </c>
      <c r="F355" s="34">
        <f t="shared" si="5"/>
        <v>8924.130000000001</v>
      </c>
      <c r="G355" s="175"/>
    </row>
    <row r="356" spans="1:7" s="50" customFormat="1" ht="37.5">
      <c r="A356" s="87" t="s">
        <v>296</v>
      </c>
      <c r="B356" s="31" t="s">
        <v>709</v>
      </c>
      <c r="C356" s="31" t="s">
        <v>297</v>
      </c>
      <c r="D356" s="38">
        <v>722.5</v>
      </c>
      <c r="E356" s="38"/>
      <c r="F356" s="34">
        <f t="shared" si="5"/>
        <v>722.5</v>
      </c>
      <c r="G356" s="175"/>
    </row>
    <row r="357" spans="1:7" s="50" customFormat="1" ht="18.75">
      <c r="A357" s="87" t="s">
        <v>306</v>
      </c>
      <c r="B357" s="31" t="s">
        <v>709</v>
      </c>
      <c r="C357" s="31" t="s">
        <v>307</v>
      </c>
      <c r="D357" s="38">
        <v>2.1</v>
      </c>
      <c r="E357" s="34"/>
      <c r="F357" s="34">
        <f t="shared" si="5"/>
        <v>2.1</v>
      </c>
      <c r="G357" s="175"/>
    </row>
    <row r="358" spans="1:7" s="50" customFormat="1" ht="56.25">
      <c r="A358" s="87" t="s">
        <v>710</v>
      </c>
      <c r="B358" s="31" t="s">
        <v>711</v>
      </c>
      <c r="C358" s="31"/>
      <c r="D358" s="38">
        <f>D359</f>
        <v>653.2</v>
      </c>
      <c r="E358" s="34">
        <f>E359</f>
        <v>0</v>
      </c>
      <c r="F358" s="34">
        <f t="shared" si="5"/>
        <v>653.2</v>
      </c>
      <c r="G358" s="175"/>
    </row>
    <row r="359" spans="1:7" s="50" customFormat="1" ht="18.75">
      <c r="A359" s="87" t="s">
        <v>671</v>
      </c>
      <c r="B359" s="31" t="s">
        <v>711</v>
      </c>
      <c r="C359" s="31" t="s">
        <v>672</v>
      </c>
      <c r="D359" s="38">
        <v>653.2</v>
      </c>
      <c r="E359" s="38"/>
      <c r="F359" s="34">
        <f t="shared" si="5"/>
        <v>653.2</v>
      </c>
      <c r="G359" s="175"/>
    </row>
    <row r="360" spans="1:7" s="50" customFormat="1" ht="37.5">
      <c r="A360" s="86" t="s">
        <v>366</v>
      </c>
      <c r="B360" s="33" t="s">
        <v>367</v>
      </c>
      <c r="C360" s="33"/>
      <c r="D360" s="34">
        <f>D361</f>
        <v>26232.329999999998</v>
      </c>
      <c r="E360" s="34">
        <f>E361</f>
        <v>-600</v>
      </c>
      <c r="F360" s="34">
        <f t="shared" si="5"/>
        <v>25632.329999999998</v>
      </c>
      <c r="G360" s="175"/>
    </row>
    <row r="361" spans="1:7" s="50" customFormat="1" ht="37.5">
      <c r="A361" s="87" t="s">
        <v>368</v>
      </c>
      <c r="B361" s="33" t="s">
        <v>369</v>
      </c>
      <c r="C361" s="33"/>
      <c r="D361" s="34">
        <f>D362+D363+D364</f>
        <v>26232.329999999998</v>
      </c>
      <c r="E361" s="34">
        <f>E362+E363+E364</f>
        <v>-600</v>
      </c>
      <c r="F361" s="34">
        <f aca="true" t="shared" si="6" ref="F361:F449">D361+E361</f>
        <v>25632.329999999998</v>
      </c>
      <c r="G361" s="175"/>
    </row>
    <row r="362" spans="1:7" s="50" customFormat="1" ht="93.75">
      <c r="A362" s="87" t="s">
        <v>292</v>
      </c>
      <c r="B362" s="33" t="s">
        <v>369</v>
      </c>
      <c r="C362" s="31" t="s">
        <v>293</v>
      </c>
      <c r="D362" s="38">
        <v>21915.62</v>
      </c>
      <c r="E362" s="38">
        <f>-600+5</f>
        <v>-595</v>
      </c>
      <c r="F362" s="34">
        <f t="shared" si="6"/>
        <v>21320.62</v>
      </c>
      <c r="G362" s="175"/>
    </row>
    <row r="363" spans="1:7" s="50" customFormat="1" ht="37.5">
      <c r="A363" s="87" t="s">
        <v>296</v>
      </c>
      <c r="B363" s="33" t="s">
        <v>369</v>
      </c>
      <c r="C363" s="31" t="s">
        <v>297</v>
      </c>
      <c r="D363" s="38">
        <v>4300.71</v>
      </c>
      <c r="E363" s="38">
        <f>-3-5</f>
        <v>-8</v>
      </c>
      <c r="F363" s="34">
        <f t="shared" si="6"/>
        <v>4292.71</v>
      </c>
      <c r="G363" s="175"/>
    </row>
    <row r="364" spans="1:7" s="50" customFormat="1" ht="18.75">
      <c r="A364" s="87" t="s">
        <v>306</v>
      </c>
      <c r="B364" s="33" t="s">
        <v>369</v>
      </c>
      <c r="C364" s="31" t="s">
        <v>307</v>
      </c>
      <c r="D364" s="38">
        <v>16</v>
      </c>
      <c r="E364" s="38">
        <v>3</v>
      </c>
      <c r="F364" s="34">
        <f t="shared" si="6"/>
        <v>19</v>
      </c>
      <c r="G364" s="175"/>
    </row>
    <row r="365" spans="1:8" s="50" customFormat="1" ht="56.25">
      <c r="A365" s="86" t="s">
        <v>370</v>
      </c>
      <c r="B365" s="31" t="s">
        <v>371</v>
      </c>
      <c r="C365" s="33"/>
      <c r="D365" s="34">
        <f>D366+D369+D374+D379</f>
        <v>7373.5</v>
      </c>
      <c r="E365" s="34">
        <f>E366+E369+E375+E379</f>
        <v>-1000</v>
      </c>
      <c r="F365" s="34">
        <f t="shared" si="6"/>
        <v>6373.5</v>
      </c>
      <c r="G365" s="175"/>
      <c r="H365" s="263"/>
    </row>
    <row r="366" spans="1:7" s="50" customFormat="1" ht="19.5">
      <c r="A366" s="260" t="s">
        <v>503</v>
      </c>
      <c r="B366" s="31" t="s">
        <v>504</v>
      </c>
      <c r="C366" s="33"/>
      <c r="D366" s="34">
        <f>D367</f>
        <v>393.5</v>
      </c>
      <c r="E366" s="34">
        <f>E367</f>
        <v>0</v>
      </c>
      <c r="F366" s="34">
        <f t="shared" si="6"/>
        <v>393.5</v>
      </c>
      <c r="G366" s="175"/>
    </row>
    <row r="367" spans="1:7" s="50" customFormat="1" ht="37.5">
      <c r="A367" s="87" t="s">
        <v>505</v>
      </c>
      <c r="B367" s="31" t="s">
        <v>506</v>
      </c>
      <c r="C367" s="33"/>
      <c r="D367" s="34">
        <f>D368</f>
        <v>393.5</v>
      </c>
      <c r="E367" s="34">
        <f>E368</f>
        <v>0</v>
      </c>
      <c r="F367" s="34">
        <f t="shared" si="6"/>
        <v>393.5</v>
      </c>
      <c r="G367" s="175"/>
    </row>
    <row r="368" spans="1:7" s="50" customFormat="1" ht="18.75">
      <c r="A368" s="87" t="s">
        <v>347</v>
      </c>
      <c r="B368" s="31" t="s">
        <v>506</v>
      </c>
      <c r="C368" s="31" t="s">
        <v>348</v>
      </c>
      <c r="D368" s="38">
        <f>363.5+30</f>
        <v>393.5</v>
      </c>
      <c r="E368" s="34"/>
      <c r="F368" s="34">
        <f t="shared" si="6"/>
        <v>393.5</v>
      </c>
      <c r="G368" s="85"/>
    </row>
    <row r="369" spans="1:7" s="50" customFormat="1" ht="39">
      <c r="A369" s="260" t="s">
        <v>801</v>
      </c>
      <c r="B369" s="31" t="s">
        <v>713</v>
      </c>
      <c r="C369" s="31"/>
      <c r="D369" s="38">
        <f>D370+D372</f>
        <v>1910.29</v>
      </c>
      <c r="E369" s="34">
        <f>E370+E372</f>
        <v>-1000</v>
      </c>
      <c r="F369" s="34">
        <f t="shared" si="6"/>
        <v>910.29</v>
      </c>
      <c r="G369" s="175"/>
    </row>
    <row r="370" spans="1:7" s="50" customFormat="1" ht="37.5">
      <c r="A370" s="87" t="s">
        <v>714</v>
      </c>
      <c r="B370" s="31" t="s">
        <v>715</v>
      </c>
      <c r="C370" s="31"/>
      <c r="D370" s="38">
        <f>D371</f>
        <v>1910.29</v>
      </c>
      <c r="E370" s="34">
        <f>E371</f>
        <v>-1910.29</v>
      </c>
      <c r="F370" s="34">
        <f t="shared" si="6"/>
        <v>0</v>
      </c>
      <c r="G370" s="175"/>
    </row>
    <row r="371" spans="1:7" s="50" customFormat="1" ht="18.75">
      <c r="A371" s="87" t="s">
        <v>671</v>
      </c>
      <c r="B371" s="31" t="s">
        <v>715</v>
      </c>
      <c r="C371" s="31" t="s">
        <v>672</v>
      </c>
      <c r="D371" s="38">
        <v>1910.29</v>
      </c>
      <c r="E371" s="34">
        <f>-910.29-1000</f>
        <v>-1910.29</v>
      </c>
      <c r="F371" s="34">
        <f t="shared" si="6"/>
        <v>0</v>
      </c>
      <c r="G371" s="175"/>
    </row>
    <row r="372" spans="1:7" s="50" customFormat="1" ht="37.5">
      <c r="A372" s="87" t="s">
        <v>716</v>
      </c>
      <c r="B372" s="31" t="s">
        <v>717</v>
      </c>
      <c r="C372" s="31"/>
      <c r="D372" s="38">
        <f>D373</f>
        <v>0</v>
      </c>
      <c r="E372" s="34">
        <f>E373</f>
        <v>910.29</v>
      </c>
      <c r="F372" s="34">
        <f t="shared" si="6"/>
        <v>910.29</v>
      </c>
      <c r="G372" s="175"/>
    </row>
    <row r="373" spans="1:7" s="50" customFormat="1" ht="18.75">
      <c r="A373" s="87" t="s">
        <v>671</v>
      </c>
      <c r="B373" s="31" t="s">
        <v>717</v>
      </c>
      <c r="C373" s="31" t="s">
        <v>672</v>
      </c>
      <c r="D373" s="38">
        <v>0</v>
      </c>
      <c r="E373" s="34">
        <v>910.29</v>
      </c>
      <c r="F373" s="34">
        <f t="shared" si="6"/>
        <v>910.29</v>
      </c>
      <c r="G373" s="175"/>
    </row>
    <row r="374" spans="1:7" s="50" customFormat="1" ht="19.5">
      <c r="A374" s="260" t="s">
        <v>372</v>
      </c>
      <c r="B374" s="31" t="s">
        <v>373</v>
      </c>
      <c r="C374" s="31"/>
      <c r="D374" s="38">
        <f>D375+D377</f>
        <v>2569.71</v>
      </c>
      <c r="E374" s="34">
        <f>E375</f>
        <v>0</v>
      </c>
      <c r="F374" s="34">
        <f t="shared" si="6"/>
        <v>2569.71</v>
      </c>
      <c r="G374" s="175"/>
    </row>
    <row r="375" spans="1:7" s="50" customFormat="1" ht="18.75">
      <c r="A375" s="87" t="s">
        <v>439</v>
      </c>
      <c r="B375" s="31" t="s">
        <v>563</v>
      </c>
      <c r="C375" s="31"/>
      <c r="D375" s="38">
        <f>D376</f>
        <v>2389.71</v>
      </c>
      <c r="E375" s="34">
        <f>E376+E377</f>
        <v>0</v>
      </c>
      <c r="F375" s="34">
        <f t="shared" si="6"/>
        <v>2389.71</v>
      </c>
      <c r="G375" s="175"/>
    </row>
    <row r="376" spans="1:7" s="50" customFormat="1" ht="37.5">
      <c r="A376" s="87" t="s">
        <v>296</v>
      </c>
      <c r="B376" s="31" t="s">
        <v>563</v>
      </c>
      <c r="C376" s="31" t="s">
        <v>297</v>
      </c>
      <c r="D376" s="38">
        <v>2389.71</v>
      </c>
      <c r="E376" s="34"/>
      <c r="F376" s="34">
        <f t="shared" si="6"/>
        <v>2389.71</v>
      </c>
      <c r="G376" s="175"/>
    </row>
    <row r="377" spans="1:7" s="50" customFormat="1" ht="56.25">
      <c r="A377" s="87" t="s">
        <v>374</v>
      </c>
      <c r="B377" s="31" t="s">
        <v>375</v>
      </c>
      <c r="C377" s="31"/>
      <c r="D377" s="38">
        <f>D378</f>
        <v>180</v>
      </c>
      <c r="E377" s="38">
        <f>E378</f>
        <v>0</v>
      </c>
      <c r="F377" s="34">
        <f>F378</f>
        <v>180</v>
      </c>
      <c r="G377" s="85"/>
    </row>
    <row r="378" spans="1:7" s="50" customFormat="1" ht="37.5">
      <c r="A378" s="87" t="s">
        <v>296</v>
      </c>
      <c r="B378" s="31" t="s">
        <v>375</v>
      </c>
      <c r="C378" s="31" t="s">
        <v>297</v>
      </c>
      <c r="D378" s="38">
        <v>180</v>
      </c>
      <c r="E378" s="38">
        <v>0</v>
      </c>
      <c r="F378" s="34">
        <f>D378+E378</f>
        <v>180</v>
      </c>
      <c r="G378" s="85"/>
    </row>
    <row r="379" spans="1:7" s="50" customFormat="1" ht="39">
      <c r="A379" s="260" t="s">
        <v>718</v>
      </c>
      <c r="B379" s="31" t="s">
        <v>719</v>
      </c>
      <c r="C379" s="31"/>
      <c r="D379" s="38">
        <f>D380+D382</f>
        <v>2500</v>
      </c>
      <c r="E379" s="34">
        <f>E380+E382</f>
        <v>0</v>
      </c>
      <c r="F379" s="34">
        <f t="shared" si="6"/>
        <v>2500</v>
      </c>
      <c r="G379" s="175"/>
    </row>
    <row r="380" spans="1:7" s="50" customFormat="1" ht="18.75">
      <c r="A380" s="87" t="s">
        <v>720</v>
      </c>
      <c r="B380" s="31" t="s">
        <v>721</v>
      </c>
      <c r="C380" s="31"/>
      <c r="D380" s="38">
        <f>D381</f>
        <v>2500</v>
      </c>
      <c r="E380" s="34">
        <f>E381</f>
        <v>0</v>
      </c>
      <c r="F380" s="34">
        <f t="shared" si="6"/>
        <v>2500</v>
      </c>
      <c r="G380" s="175"/>
    </row>
    <row r="381" spans="1:7" s="50" customFormat="1" ht="18.75">
      <c r="A381" s="87" t="s">
        <v>671</v>
      </c>
      <c r="B381" s="31" t="s">
        <v>721</v>
      </c>
      <c r="C381" s="31" t="s">
        <v>672</v>
      </c>
      <c r="D381" s="38">
        <v>2500</v>
      </c>
      <c r="E381" s="34">
        <v>0</v>
      </c>
      <c r="F381" s="34">
        <f t="shared" si="6"/>
        <v>2500</v>
      </c>
      <c r="G381" s="175"/>
    </row>
    <row r="382" spans="1:7" s="50" customFormat="1" ht="75" hidden="1">
      <c r="A382" s="87" t="s">
        <v>722</v>
      </c>
      <c r="B382" s="31" t="s">
        <v>723</v>
      </c>
      <c r="C382" s="31"/>
      <c r="D382" s="38">
        <f>D383</f>
        <v>0</v>
      </c>
      <c r="E382" s="34">
        <f>E383</f>
        <v>0</v>
      </c>
      <c r="F382" s="34">
        <f>D382+E382</f>
        <v>0</v>
      </c>
      <c r="G382" s="175"/>
    </row>
    <row r="383" spans="1:7" s="50" customFormat="1" ht="18.75" hidden="1">
      <c r="A383" s="87" t="s">
        <v>688</v>
      </c>
      <c r="B383" s="31" t="s">
        <v>723</v>
      </c>
      <c r="C383" s="31" t="s">
        <v>672</v>
      </c>
      <c r="D383" s="38">
        <v>0</v>
      </c>
      <c r="E383" s="34">
        <v>0</v>
      </c>
      <c r="F383" s="34">
        <f t="shared" si="6"/>
        <v>0</v>
      </c>
      <c r="G383" s="175"/>
    </row>
    <row r="384" spans="1:8" s="50" customFormat="1" ht="19.5">
      <c r="A384" s="260" t="s">
        <v>802</v>
      </c>
      <c r="B384" s="33" t="s">
        <v>377</v>
      </c>
      <c r="C384" s="33"/>
      <c r="D384" s="34">
        <f>D385+D394+D397</f>
        <v>1323.3400000000001</v>
      </c>
      <c r="E384" s="34">
        <f>E385+E394+E397</f>
        <v>-483.34000000000003</v>
      </c>
      <c r="F384" s="34">
        <f>F385+F394+F397</f>
        <v>840</v>
      </c>
      <c r="G384" s="175"/>
      <c r="H384" s="263"/>
    </row>
    <row r="385" spans="1:7" s="50" customFormat="1" ht="75">
      <c r="A385" s="306" t="s">
        <v>803</v>
      </c>
      <c r="B385" s="33" t="s">
        <v>379</v>
      </c>
      <c r="C385" s="33"/>
      <c r="D385" s="34">
        <f>D386+D388+D390+D392</f>
        <v>838.34</v>
      </c>
      <c r="E385" s="34">
        <f>E386+E388+E390+E392</f>
        <v>-83.34</v>
      </c>
      <c r="F385" s="34">
        <f t="shared" si="6"/>
        <v>755</v>
      </c>
      <c r="G385" s="175"/>
    </row>
    <row r="386" spans="1:7" s="50" customFormat="1" ht="75">
      <c r="A386" s="87" t="s">
        <v>380</v>
      </c>
      <c r="B386" s="33" t="s">
        <v>381</v>
      </c>
      <c r="C386" s="33"/>
      <c r="D386" s="34">
        <f>D387</f>
        <v>100</v>
      </c>
      <c r="E386" s="34">
        <f>E387</f>
        <v>0</v>
      </c>
      <c r="F386" s="34">
        <f t="shared" si="6"/>
        <v>100</v>
      </c>
      <c r="G386" s="175"/>
    </row>
    <row r="387" spans="1:7" s="50" customFormat="1" ht="18.75">
      <c r="A387" s="87" t="s">
        <v>347</v>
      </c>
      <c r="B387" s="33" t="s">
        <v>381</v>
      </c>
      <c r="C387" s="33" t="s">
        <v>348</v>
      </c>
      <c r="D387" s="34">
        <v>100</v>
      </c>
      <c r="E387" s="34">
        <v>0</v>
      </c>
      <c r="F387" s="34">
        <f t="shared" si="6"/>
        <v>100</v>
      </c>
      <c r="G387" s="175"/>
    </row>
    <row r="388" spans="1:7" s="50" customFormat="1" ht="18.75">
      <c r="A388" s="87" t="s">
        <v>382</v>
      </c>
      <c r="B388" s="33" t="s">
        <v>383</v>
      </c>
      <c r="C388" s="33"/>
      <c r="D388" s="34">
        <f>D389</f>
        <v>183.34</v>
      </c>
      <c r="E388" s="34">
        <f>E389</f>
        <v>-183.34</v>
      </c>
      <c r="F388" s="34">
        <f t="shared" si="6"/>
        <v>0</v>
      </c>
      <c r="G388" s="175"/>
    </row>
    <row r="389" spans="1:7" s="50" customFormat="1" ht="37.5">
      <c r="A389" s="87" t="s">
        <v>296</v>
      </c>
      <c r="B389" s="33" t="s">
        <v>383</v>
      </c>
      <c r="C389" s="33" t="s">
        <v>297</v>
      </c>
      <c r="D389" s="34">
        <v>183.34</v>
      </c>
      <c r="E389" s="34">
        <v>-183.34</v>
      </c>
      <c r="F389" s="34">
        <f t="shared" si="6"/>
        <v>0</v>
      </c>
      <c r="G389" s="175"/>
    </row>
    <row r="390" spans="1:7" s="50" customFormat="1" ht="37.5">
      <c r="A390" s="87" t="s">
        <v>384</v>
      </c>
      <c r="B390" s="33" t="s">
        <v>385</v>
      </c>
      <c r="C390" s="33"/>
      <c r="D390" s="34">
        <f>D391</f>
        <v>190</v>
      </c>
      <c r="E390" s="34">
        <f>E391</f>
        <v>100</v>
      </c>
      <c r="F390" s="34">
        <f t="shared" si="6"/>
        <v>290</v>
      </c>
      <c r="G390" s="175"/>
    </row>
    <row r="391" spans="1:7" s="50" customFormat="1" ht="18.75">
      <c r="A391" s="87" t="s">
        <v>306</v>
      </c>
      <c r="B391" s="33" t="s">
        <v>385</v>
      </c>
      <c r="C391" s="33" t="s">
        <v>307</v>
      </c>
      <c r="D391" s="34">
        <v>190</v>
      </c>
      <c r="E391" s="34">
        <v>100</v>
      </c>
      <c r="F391" s="34">
        <f t="shared" si="6"/>
        <v>290</v>
      </c>
      <c r="G391" s="175"/>
    </row>
    <row r="392" spans="1:7" s="50" customFormat="1" ht="37.5">
      <c r="A392" s="87" t="s">
        <v>386</v>
      </c>
      <c r="B392" s="33" t="s">
        <v>387</v>
      </c>
      <c r="C392" s="33"/>
      <c r="D392" s="34">
        <f>D393</f>
        <v>365</v>
      </c>
      <c r="E392" s="34">
        <f>E393</f>
        <v>0</v>
      </c>
      <c r="F392" s="34">
        <f t="shared" si="6"/>
        <v>365</v>
      </c>
      <c r="G392" s="175"/>
    </row>
    <row r="393" spans="1:7" s="50" customFormat="1" ht="18.75">
      <c r="A393" s="87" t="s">
        <v>306</v>
      </c>
      <c r="B393" s="33" t="s">
        <v>387</v>
      </c>
      <c r="C393" s="33" t="s">
        <v>307</v>
      </c>
      <c r="D393" s="34">
        <v>365</v>
      </c>
      <c r="E393" s="34"/>
      <c r="F393" s="34">
        <f t="shared" si="6"/>
        <v>365</v>
      </c>
      <c r="G393" s="175"/>
    </row>
    <row r="394" spans="1:7" s="50" customFormat="1" ht="39">
      <c r="A394" s="260" t="s">
        <v>388</v>
      </c>
      <c r="B394" s="33" t="s">
        <v>389</v>
      </c>
      <c r="C394" s="33"/>
      <c r="D394" s="34">
        <f>D395</f>
        <v>85</v>
      </c>
      <c r="E394" s="34">
        <f>E395</f>
        <v>0</v>
      </c>
      <c r="F394" s="34">
        <f t="shared" si="6"/>
        <v>85</v>
      </c>
      <c r="G394" s="175"/>
    </row>
    <row r="395" spans="1:7" s="50" customFormat="1" ht="18.75">
      <c r="A395" s="87" t="s">
        <v>390</v>
      </c>
      <c r="B395" s="33" t="s">
        <v>391</v>
      </c>
      <c r="C395" s="33"/>
      <c r="D395" s="34">
        <f>D396</f>
        <v>85</v>
      </c>
      <c r="E395" s="34">
        <f>E396</f>
        <v>0</v>
      </c>
      <c r="F395" s="34">
        <f t="shared" si="6"/>
        <v>85</v>
      </c>
      <c r="G395" s="175"/>
    </row>
    <row r="396" spans="1:7" s="50" customFormat="1" ht="18.75">
      <c r="A396" s="87" t="s">
        <v>347</v>
      </c>
      <c r="B396" s="42" t="s">
        <v>391</v>
      </c>
      <c r="C396" s="42">
        <v>300</v>
      </c>
      <c r="D396" s="34">
        <v>85</v>
      </c>
      <c r="E396" s="34">
        <v>0</v>
      </c>
      <c r="F396" s="34">
        <f t="shared" si="6"/>
        <v>85</v>
      </c>
      <c r="G396" s="175"/>
    </row>
    <row r="397" spans="1:7" s="50" customFormat="1" ht="39" hidden="1">
      <c r="A397" s="260" t="s">
        <v>724</v>
      </c>
      <c r="B397" s="42" t="s">
        <v>725</v>
      </c>
      <c r="C397" s="42"/>
      <c r="D397" s="34">
        <f aca="true" t="shared" si="7" ref="D397:F398">D398</f>
        <v>400</v>
      </c>
      <c r="E397" s="34">
        <f t="shared" si="7"/>
        <v>-400</v>
      </c>
      <c r="F397" s="34">
        <f t="shared" si="7"/>
        <v>0</v>
      </c>
      <c r="G397" s="175"/>
    </row>
    <row r="398" spans="1:7" s="50" customFormat="1" ht="56.25" hidden="1">
      <c r="A398" s="87" t="s">
        <v>726</v>
      </c>
      <c r="B398" s="42" t="s">
        <v>727</v>
      </c>
      <c r="C398" s="42"/>
      <c r="D398" s="34">
        <f t="shared" si="7"/>
        <v>400</v>
      </c>
      <c r="E398" s="34">
        <f t="shared" si="7"/>
        <v>-400</v>
      </c>
      <c r="F398" s="34">
        <f t="shared" si="7"/>
        <v>0</v>
      </c>
      <c r="G398" s="175"/>
    </row>
    <row r="399" spans="1:7" s="50" customFormat="1" ht="18.75" hidden="1">
      <c r="A399" s="87" t="s">
        <v>671</v>
      </c>
      <c r="B399" s="42" t="s">
        <v>727</v>
      </c>
      <c r="C399" s="42">
        <v>500</v>
      </c>
      <c r="D399" s="34">
        <v>400</v>
      </c>
      <c r="E399" s="34">
        <v>-400</v>
      </c>
      <c r="F399" s="34">
        <f>D399+E399</f>
        <v>0</v>
      </c>
      <c r="G399" s="175"/>
    </row>
    <row r="400" spans="1:8" s="50" customFormat="1" ht="19.5">
      <c r="A400" s="260" t="s">
        <v>288</v>
      </c>
      <c r="B400" s="31" t="s">
        <v>392</v>
      </c>
      <c r="C400" s="31" t="s">
        <v>393</v>
      </c>
      <c r="D400" s="38">
        <f>D401</f>
        <v>11457.24</v>
      </c>
      <c r="E400" s="38">
        <f>E401</f>
        <v>621.48</v>
      </c>
      <c r="F400" s="34">
        <f t="shared" si="6"/>
        <v>12078.72</v>
      </c>
      <c r="G400" s="175"/>
      <c r="H400" s="263"/>
    </row>
    <row r="401" spans="1:7" s="50" customFormat="1" ht="18.75">
      <c r="A401" s="87" t="s">
        <v>394</v>
      </c>
      <c r="B401" s="31" t="s">
        <v>395</v>
      </c>
      <c r="C401" s="31"/>
      <c r="D401" s="38">
        <f>D402+D404+D406+D410+D412+D415+D417+D419+D422+D424+D426+D428+D430+D432+D434+D437+D442+D439+D444+D408</f>
        <v>11457.24</v>
      </c>
      <c r="E401" s="38">
        <f>E402+E404+E406+E410+E412+E415+E417+E419+E422+E424+E426+E428+E430+E432+E434+E437+E442+E439+E444+E408</f>
        <v>621.48</v>
      </c>
      <c r="F401" s="38">
        <f>D401+E401</f>
        <v>12078.72</v>
      </c>
      <c r="G401" s="175"/>
    </row>
    <row r="402" spans="1:7" s="50" customFormat="1" ht="18.75">
      <c r="A402" s="87" t="s">
        <v>396</v>
      </c>
      <c r="B402" s="31" t="s">
        <v>397</v>
      </c>
      <c r="C402" s="31"/>
      <c r="D402" s="38">
        <f>D403</f>
        <v>1632</v>
      </c>
      <c r="E402" s="38">
        <f>E403</f>
        <v>600</v>
      </c>
      <c r="F402" s="34">
        <f t="shared" si="6"/>
        <v>2232</v>
      </c>
      <c r="G402" s="175"/>
    </row>
    <row r="403" spans="1:7" s="50" customFormat="1" ht="93.75">
      <c r="A403" s="87" t="s">
        <v>292</v>
      </c>
      <c r="B403" s="31" t="s">
        <v>397</v>
      </c>
      <c r="C403" s="31" t="s">
        <v>293</v>
      </c>
      <c r="D403" s="38">
        <v>1632</v>
      </c>
      <c r="E403" s="38">
        <v>600</v>
      </c>
      <c r="F403" s="34">
        <f t="shared" si="6"/>
        <v>2232</v>
      </c>
      <c r="G403" s="175"/>
    </row>
    <row r="404" spans="1:7" s="50" customFormat="1" ht="18.75">
      <c r="A404" s="87" t="s">
        <v>290</v>
      </c>
      <c r="B404" s="31" t="s">
        <v>291</v>
      </c>
      <c r="C404" s="31"/>
      <c r="D404" s="38">
        <f>D405</f>
        <v>625.74</v>
      </c>
      <c r="E404" s="38">
        <f>E405</f>
        <v>0</v>
      </c>
      <c r="F404" s="38">
        <f>F405</f>
        <v>625.74</v>
      </c>
      <c r="G404" s="175"/>
    </row>
    <row r="405" spans="1:7" s="50" customFormat="1" ht="93.75">
      <c r="A405" s="87" t="s">
        <v>292</v>
      </c>
      <c r="B405" s="31" t="s">
        <v>291</v>
      </c>
      <c r="C405" s="31" t="s">
        <v>293</v>
      </c>
      <c r="D405" s="38">
        <v>625.74</v>
      </c>
      <c r="E405" s="38"/>
      <c r="F405" s="34">
        <f>D405+E405</f>
        <v>625.74</v>
      </c>
      <c r="G405" s="175"/>
    </row>
    <row r="406" spans="1:7" s="50" customFormat="1" ht="56.25">
      <c r="A406" s="87" t="s">
        <v>728</v>
      </c>
      <c r="B406" s="31" t="s">
        <v>729</v>
      </c>
      <c r="C406" s="31" t="s">
        <v>393</v>
      </c>
      <c r="D406" s="38">
        <f>D407</f>
        <v>1132.11</v>
      </c>
      <c r="E406" s="38">
        <f>E407</f>
        <v>0</v>
      </c>
      <c r="F406" s="34">
        <f t="shared" si="6"/>
        <v>1132.11</v>
      </c>
      <c r="G406" s="175"/>
    </row>
    <row r="407" spans="1:7" s="50" customFormat="1" ht="18.75">
      <c r="A407" s="87" t="s">
        <v>671</v>
      </c>
      <c r="B407" s="31" t="s">
        <v>729</v>
      </c>
      <c r="C407" s="31" t="s">
        <v>672</v>
      </c>
      <c r="D407" s="38">
        <v>1132.11</v>
      </c>
      <c r="E407" s="38">
        <v>0</v>
      </c>
      <c r="F407" s="34">
        <f t="shared" si="6"/>
        <v>1132.11</v>
      </c>
      <c r="G407" s="175"/>
    </row>
    <row r="408" spans="1:6" s="50" customFormat="1" ht="93.75">
      <c r="A408" s="87" t="s">
        <v>1024</v>
      </c>
      <c r="B408" s="43" t="s">
        <v>1023</v>
      </c>
      <c r="C408" s="43"/>
      <c r="D408" s="44">
        <f>D409</f>
        <v>0</v>
      </c>
      <c r="E408" s="44">
        <f>E409</f>
        <v>1.9</v>
      </c>
      <c r="F408" s="44">
        <f>D408+E408</f>
        <v>1.9</v>
      </c>
    </row>
    <row r="409" spans="1:6" s="50" customFormat="1" ht="37.5">
      <c r="A409" s="87" t="s">
        <v>296</v>
      </c>
      <c r="B409" s="43" t="s">
        <v>1023</v>
      </c>
      <c r="C409" s="43" t="s">
        <v>297</v>
      </c>
      <c r="D409" s="44">
        <v>0</v>
      </c>
      <c r="E409" s="44">
        <v>1.9</v>
      </c>
      <c r="F409" s="44">
        <f>D409+E409</f>
        <v>1.9</v>
      </c>
    </row>
    <row r="410" spans="1:7" s="50" customFormat="1" ht="75">
      <c r="A410" s="87" t="s">
        <v>730</v>
      </c>
      <c r="B410" s="31" t="s">
        <v>731</v>
      </c>
      <c r="C410" s="31"/>
      <c r="D410" s="38">
        <f>D411</f>
        <v>82</v>
      </c>
      <c r="E410" s="38">
        <f>E411</f>
        <v>0</v>
      </c>
      <c r="F410" s="38">
        <f>F411</f>
        <v>82</v>
      </c>
      <c r="G410" s="175"/>
    </row>
    <row r="411" spans="1:7" s="50" customFormat="1" ht="18.75">
      <c r="A411" s="87" t="s">
        <v>671</v>
      </c>
      <c r="B411" s="31" t="s">
        <v>731</v>
      </c>
      <c r="C411" s="31" t="s">
        <v>672</v>
      </c>
      <c r="D411" s="38">
        <v>82</v>
      </c>
      <c r="E411" s="38">
        <v>0</v>
      </c>
      <c r="F411" s="38">
        <f>D411+E411</f>
        <v>82</v>
      </c>
      <c r="G411" s="175"/>
    </row>
    <row r="412" spans="1:7" s="50" customFormat="1" ht="150">
      <c r="A412" s="211" t="s">
        <v>665</v>
      </c>
      <c r="B412" s="31" t="s">
        <v>666</v>
      </c>
      <c r="C412" s="33"/>
      <c r="D412" s="34">
        <f>D414+D413</f>
        <v>26.799999999999997</v>
      </c>
      <c r="E412" s="34">
        <f>E413+E414</f>
        <v>0</v>
      </c>
      <c r="F412" s="34">
        <f t="shared" si="6"/>
        <v>26.799999999999997</v>
      </c>
      <c r="G412" s="175"/>
    </row>
    <row r="413" spans="1:7" s="50" customFormat="1" ht="93.75">
      <c r="A413" s="87" t="s">
        <v>292</v>
      </c>
      <c r="B413" s="31" t="s">
        <v>666</v>
      </c>
      <c r="C413" s="33" t="s">
        <v>293</v>
      </c>
      <c r="D413" s="34">
        <v>10.4</v>
      </c>
      <c r="E413" s="34">
        <v>15.47</v>
      </c>
      <c r="F413" s="34">
        <f>D413+E413</f>
        <v>25.87</v>
      </c>
      <c r="G413" s="175"/>
    </row>
    <row r="414" spans="1:7" s="50" customFormat="1" ht="37.5">
      <c r="A414" s="87" t="s">
        <v>296</v>
      </c>
      <c r="B414" s="31" t="s">
        <v>666</v>
      </c>
      <c r="C414" s="31" t="s">
        <v>297</v>
      </c>
      <c r="D414" s="38">
        <v>16.4</v>
      </c>
      <c r="E414" s="34">
        <v>-15.47</v>
      </c>
      <c r="F414" s="34">
        <f t="shared" si="6"/>
        <v>0.9299999999999979</v>
      </c>
      <c r="G414" s="175"/>
    </row>
    <row r="415" spans="1:7" s="50" customFormat="1" ht="131.25">
      <c r="A415" s="211" t="s">
        <v>564</v>
      </c>
      <c r="B415" s="31" t="s">
        <v>565</v>
      </c>
      <c r="C415" s="31" t="s">
        <v>393</v>
      </c>
      <c r="D415" s="38">
        <f>D416</f>
        <v>8.9</v>
      </c>
      <c r="E415" s="34">
        <f>E416</f>
        <v>0</v>
      </c>
      <c r="F415" s="34">
        <f t="shared" si="6"/>
        <v>8.9</v>
      </c>
      <c r="G415" s="175"/>
    </row>
    <row r="416" spans="1:7" s="50" customFormat="1" ht="37.5">
      <c r="A416" s="87" t="s">
        <v>296</v>
      </c>
      <c r="B416" s="31" t="s">
        <v>565</v>
      </c>
      <c r="C416" s="31" t="s">
        <v>297</v>
      </c>
      <c r="D416" s="38">
        <v>8.9</v>
      </c>
      <c r="E416" s="34"/>
      <c r="F416" s="34">
        <f t="shared" si="6"/>
        <v>8.9</v>
      </c>
      <c r="G416" s="175"/>
    </row>
    <row r="417" spans="1:7" s="50" customFormat="1" ht="93.75">
      <c r="A417" s="87" t="s">
        <v>398</v>
      </c>
      <c r="B417" s="33" t="s">
        <v>399</v>
      </c>
      <c r="C417" s="33"/>
      <c r="D417" s="34">
        <f>D418</f>
        <v>46.7</v>
      </c>
      <c r="E417" s="34">
        <f>E418</f>
        <v>-0.04</v>
      </c>
      <c r="F417" s="34">
        <f t="shared" si="6"/>
        <v>46.660000000000004</v>
      </c>
      <c r="G417" s="175"/>
    </row>
    <row r="418" spans="1:7" s="50" customFormat="1" ht="37.5">
      <c r="A418" s="87" t="s">
        <v>296</v>
      </c>
      <c r="B418" s="33" t="s">
        <v>399</v>
      </c>
      <c r="C418" s="33" t="s">
        <v>297</v>
      </c>
      <c r="D418" s="34">
        <v>46.7</v>
      </c>
      <c r="E418" s="34">
        <v>-0.04</v>
      </c>
      <c r="F418" s="34">
        <f t="shared" si="6"/>
        <v>46.660000000000004</v>
      </c>
      <c r="G418" s="175"/>
    </row>
    <row r="419" spans="1:7" s="50" customFormat="1" ht="243.75">
      <c r="A419" s="211" t="s">
        <v>400</v>
      </c>
      <c r="B419" s="33" t="s">
        <v>401</v>
      </c>
      <c r="C419" s="31"/>
      <c r="D419" s="38">
        <f>D420+D421</f>
        <v>116.89999999999999</v>
      </c>
      <c r="E419" s="38">
        <f>E420+E421</f>
        <v>-0.02</v>
      </c>
      <c r="F419" s="38">
        <f>D419+E419</f>
        <v>116.88</v>
      </c>
      <c r="G419" s="175"/>
    </row>
    <row r="420" spans="1:7" s="50" customFormat="1" ht="93.75">
      <c r="A420" s="87" t="s">
        <v>292</v>
      </c>
      <c r="B420" s="33" t="s">
        <v>401</v>
      </c>
      <c r="C420" s="31" t="s">
        <v>293</v>
      </c>
      <c r="D420" s="38">
        <v>113.58</v>
      </c>
      <c r="E420" s="38">
        <v>-0.02</v>
      </c>
      <c r="F420" s="34">
        <f>D420+E420</f>
        <v>113.56</v>
      </c>
      <c r="G420" s="175"/>
    </row>
    <row r="421" spans="1:7" s="50" customFormat="1" ht="37.5">
      <c r="A421" s="87" t="s">
        <v>296</v>
      </c>
      <c r="B421" s="33" t="s">
        <v>401</v>
      </c>
      <c r="C421" s="33" t="s">
        <v>297</v>
      </c>
      <c r="D421" s="34">
        <v>3.32</v>
      </c>
      <c r="E421" s="34"/>
      <c r="F421" s="34">
        <f t="shared" si="6"/>
        <v>3.32</v>
      </c>
      <c r="G421" s="175"/>
    </row>
    <row r="422" spans="1:7" s="50" customFormat="1" ht="131.25">
      <c r="A422" s="211" t="s">
        <v>804</v>
      </c>
      <c r="B422" s="31" t="s">
        <v>733</v>
      </c>
      <c r="C422" s="31"/>
      <c r="D422" s="38">
        <f>D423</f>
        <v>4.5</v>
      </c>
      <c r="E422" s="38">
        <f>E423</f>
        <v>0</v>
      </c>
      <c r="F422" s="34">
        <f t="shared" si="6"/>
        <v>4.5</v>
      </c>
      <c r="G422" s="175"/>
    </row>
    <row r="423" spans="1:7" s="50" customFormat="1" ht="37.5">
      <c r="A423" s="87" t="s">
        <v>296</v>
      </c>
      <c r="B423" s="31" t="s">
        <v>733</v>
      </c>
      <c r="C423" s="31" t="s">
        <v>297</v>
      </c>
      <c r="D423" s="38">
        <v>4.5</v>
      </c>
      <c r="E423" s="38"/>
      <c r="F423" s="34">
        <f t="shared" si="6"/>
        <v>4.5</v>
      </c>
      <c r="G423" s="175"/>
    </row>
    <row r="424" spans="1:7" s="50" customFormat="1" ht="225">
      <c r="A424" s="211" t="s">
        <v>805</v>
      </c>
      <c r="B424" s="31" t="s">
        <v>735</v>
      </c>
      <c r="C424" s="31"/>
      <c r="D424" s="38">
        <f>D425</f>
        <v>5</v>
      </c>
      <c r="E424" s="38">
        <f>E425</f>
        <v>0</v>
      </c>
      <c r="F424" s="34">
        <f t="shared" si="6"/>
        <v>5</v>
      </c>
      <c r="G424" s="175"/>
    </row>
    <row r="425" spans="1:7" s="50" customFormat="1" ht="37.5">
      <c r="A425" s="87" t="s">
        <v>296</v>
      </c>
      <c r="B425" s="31" t="s">
        <v>735</v>
      </c>
      <c r="C425" s="31" t="s">
        <v>297</v>
      </c>
      <c r="D425" s="38">
        <v>5</v>
      </c>
      <c r="E425" s="38"/>
      <c r="F425" s="34">
        <f t="shared" si="6"/>
        <v>5</v>
      </c>
      <c r="G425" s="175"/>
    </row>
    <row r="426" spans="1:7" s="50" customFormat="1" ht="168.75">
      <c r="A426" s="87" t="s">
        <v>806</v>
      </c>
      <c r="B426" s="31" t="s">
        <v>737</v>
      </c>
      <c r="C426" s="264"/>
      <c r="D426" s="38">
        <f>D427</f>
        <v>52.3</v>
      </c>
      <c r="E426" s="34">
        <f>E427</f>
        <v>0</v>
      </c>
      <c r="F426" s="38">
        <f t="shared" si="6"/>
        <v>52.3</v>
      </c>
      <c r="G426" s="175"/>
    </row>
    <row r="427" spans="1:7" s="50" customFormat="1" ht="18.75">
      <c r="A427" s="87" t="s">
        <v>671</v>
      </c>
      <c r="B427" s="42" t="s">
        <v>737</v>
      </c>
      <c r="C427" s="53">
        <v>500</v>
      </c>
      <c r="D427" s="34">
        <v>52.3</v>
      </c>
      <c r="E427" s="34">
        <v>0</v>
      </c>
      <c r="F427" s="34">
        <f t="shared" si="6"/>
        <v>52.3</v>
      </c>
      <c r="G427" s="175"/>
    </row>
    <row r="428" spans="1:7" s="50" customFormat="1" ht="206.25">
      <c r="A428" s="87" t="s">
        <v>807</v>
      </c>
      <c r="B428" s="42" t="s">
        <v>403</v>
      </c>
      <c r="C428" s="53"/>
      <c r="D428" s="34">
        <f>D429</f>
        <v>4.5</v>
      </c>
      <c r="E428" s="34">
        <f>E429</f>
        <v>0</v>
      </c>
      <c r="F428" s="34">
        <f t="shared" si="6"/>
        <v>4.5</v>
      </c>
      <c r="G428" s="175"/>
    </row>
    <row r="429" spans="1:7" s="50" customFormat="1" ht="37.5">
      <c r="A429" s="87" t="s">
        <v>296</v>
      </c>
      <c r="B429" s="42" t="s">
        <v>403</v>
      </c>
      <c r="C429" s="53">
        <v>200</v>
      </c>
      <c r="D429" s="34">
        <v>4.5</v>
      </c>
      <c r="E429" s="34">
        <v>0</v>
      </c>
      <c r="F429" s="34">
        <f t="shared" si="6"/>
        <v>4.5</v>
      </c>
      <c r="G429" s="175"/>
    </row>
    <row r="430" spans="1:7" s="50" customFormat="1" ht="150">
      <c r="A430" s="87" t="s">
        <v>808</v>
      </c>
      <c r="B430" s="42" t="s">
        <v>739</v>
      </c>
      <c r="C430" s="53"/>
      <c r="D430" s="34">
        <f>D431</f>
        <v>58.1</v>
      </c>
      <c r="E430" s="34">
        <f>E431</f>
        <v>0</v>
      </c>
      <c r="F430" s="34">
        <f t="shared" si="6"/>
        <v>58.1</v>
      </c>
      <c r="G430" s="175"/>
    </row>
    <row r="431" spans="1:7" s="50" customFormat="1" ht="18.75">
      <c r="A431" s="87" t="s">
        <v>671</v>
      </c>
      <c r="B431" s="42" t="s">
        <v>739</v>
      </c>
      <c r="C431" s="53">
        <v>500</v>
      </c>
      <c r="D431" s="34">
        <v>58.1</v>
      </c>
      <c r="E431" s="34"/>
      <c r="F431" s="34">
        <f t="shared" si="6"/>
        <v>58.1</v>
      </c>
      <c r="G431" s="175"/>
    </row>
    <row r="432" spans="1:7" s="50" customFormat="1" ht="206.25">
      <c r="A432" s="87" t="s">
        <v>809</v>
      </c>
      <c r="B432" s="42" t="s">
        <v>405</v>
      </c>
      <c r="C432" s="53"/>
      <c r="D432" s="34">
        <f>D433</f>
        <v>5</v>
      </c>
      <c r="E432" s="34">
        <f>E433</f>
        <v>0</v>
      </c>
      <c r="F432" s="34">
        <f t="shared" si="6"/>
        <v>5</v>
      </c>
      <c r="G432" s="175"/>
    </row>
    <row r="433" spans="1:7" s="50" customFormat="1" ht="37.5">
      <c r="A433" s="87" t="s">
        <v>296</v>
      </c>
      <c r="B433" s="42" t="s">
        <v>405</v>
      </c>
      <c r="C433" s="53">
        <v>200</v>
      </c>
      <c r="D433" s="34">
        <v>5</v>
      </c>
      <c r="E433" s="34">
        <v>0</v>
      </c>
      <c r="F433" s="34">
        <f t="shared" si="6"/>
        <v>5</v>
      </c>
      <c r="G433" s="175"/>
    </row>
    <row r="434" spans="1:7" s="50" customFormat="1" ht="150">
      <c r="A434" s="87" t="s">
        <v>740</v>
      </c>
      <c r="B434" s="42" t="s">
        <v>407</v>
      </c>
      <c r="C434" s="53"/>
      <c r="D434" s="34">
        <f>D435+D436</f>
        <v>63.9</v>
      </c>
      <c r="E434" s="34">
        <f>E435+E436</f>
        <v>0</v>
      </c>
      <c r="F434" s="34">
        <f t="shared" si="6"/>
        <v>63.9</v>
      </c>
      <c r="G434" s="175"/>
    </row>
    <row r="435" spans="1:7" s="50" customFormat="1" ht="37.5">
      <c r="A435" s="87" t="s">
        <v>296</v>
      </c>
      <c r="B435" s="42" t="s">
        <v>407</v>
      </c>
      <c r="C435" s="53">
        <v>200</v>
      </c>
      <c r="D435" s="34">
        <v>5.8</v>
      </c>
      <c r="E435" s="34"/>
      <c r="F435" s="34">
        <f t="shared" si="6"/>
        <v>5.8</v>
      </c>
      <c r="G435" s="175"/>
    </row>
    <row r="436" spans="1:7" s="50" customFormat="1" ht="18.75">
      <c r="A436" s="87" t="s">
        <v>671</v>
      </c>
      <c r="B436" s="42" t="s">
        <v>407</v>
      </c>
      <c r="C436" s="53">
        <v>500</v>
      </c>
      <c r="D436" s="34">
        <v>58.1</v>
      </c>
      <c r="E436" s="34"/>
      <c r="F436" s="34">
        <f t="shared" si="6"/>
        <v>58.1</v>
      </c>
      <c r="G436" s="175"/>
    </row>
    <row r="437" spans="1:7" s="50" customFormat="1" ht="206.25">
      <c r="A437" s="87" t="s">
        <v>408</v>
      </c>
      <c r="B437" s="42" t="s">
        <v>409</v>
      </c>
      <c r="C437" s="53"/>
      <c r="D437" s="34">
        <f>D438</f>
        <v>5</v>
      </c>
      <c r="E437" s="34">
        <f>E438</f>
        <v>0</v>
      </c>
      <c r="F437" s="34">
        <f t="shared" si="6"/>
        <v>5</v>
      </c>
      <c r="G437" s="175"/>
    </row>
    <row r="438" spans="1:7" s="50" customFormat="1" ht="37.5">
      <c r="A438" s="87" t="s">
        <v>296</v>
      </c>
      <c r="B438" s="42" t="s">
        <v>409</v>
      </c>
      <c r="C438" s="53">
        <v>200</v>
      </c>
      <c r="D438" s="34">
        <v>5</v>
      </c>
      <c r="E438" s="34">
        <v>0</v>
      </c>
      <c r="F438" s="34">
        <f t="shared" si="6"/>
        <v>5</v>
      </c>
      <c r="G438" s="175"/>
    </row>
    <row r="439" spans="1:7" s="50" customFormat="1" ht="37.5">
      <c r="A439" s="87" t="s">
        <v>294</v>
      </c>
      <c r="B439" s="31" t="s">
        <v>295</v>
      </c>
      <c r="C439" s="31"/>
      <c r="D439" s="38">
        <f>D440+D441</f>
        <v>417.36</v>
      </c>
      <c r="E439" s="38">
        <f>E440+E441</f>
        <v>-63.7</v>
      </c>
      <c r="F439" s="38">
        <f>F440+F441</f>
        <v>353.65999999999997</v>
      </c>
      <c r="G439" s="85"/>
    </row>
    <row r="440" spans="1:7" s="50" customFormat="1" ht="93.75">
      <c r="A440" s="87" t="s">
        <v>292</v>
      </c>
      <c r="B440" s="31" t="s">
        <v>295</v>
      </c>
      <c r="C440" s="31" t="s">
        <v>293</v>
      </c>
      <c r="D440" s="38">
        <v>298.06</v>
      </c>
      <c r="E440" s="38"/>
      <c r="F440" s="34">
        <f aca="true" t="shared" si="8" ref="F440:F445">D440+E440</f>
        <v>298.06</v>
      </c>
      <c r="G440" s="85"/>
    </row>
    <row r="441" spans="1:7" s="50" customFormat="1" ht="37.5">
      <c r="A441" s="87" t="s">
        <v>296</v>
      </c>
      <c r="B441" s="31" t="s">
        <v>295</v>
      </c>
      <c r="C441" s="31" t="s">
        <v>297</v>
      </c>
      <c r="D441" s="38">
        <v>119.3</v>
      </c>
      <c r="E441" s="38">
        <v>-63.7</v>
      </c>
      <c r="F441" s="34">
        <f t="shared" si="8"/>
        <v>55.599999999999994</v>
      </c>
      <c r="G441" s="85"/>
    </row>
    <row r="442" spans="1:7" s="50" customFormat="1" ht="56.25">
      <c r="A442" s="87" t="s">
        <v>410</v>
      </c>
      <c r="B442" s="31" t="s">
        <v>411</v>
      </c>
      <c r="C442" s="31"/>
      <c r="D442" s="38">
        <f>D443</f>
        <v>3000</v>
      </c>
      <c r="E442" s="38">
        <f>E443</f>
        <v>0</v>
      </c>
      <c r="F442" s="34">
        <f t="shared" si="8"/>
        <v>3000</v>
      </c>
      <c r="G442" s="85"/>
    </row>
    <row r="443" spans="1:7" s="50" customFormat="1" ht="18.75">
      <c r="A443" s="87" t="s">
        <v>306</v>
      </c>
      <c r="B443" s="31" t="s">
        <v>411</v>
      </c>
      <c r="C443" s="31" t="s">
        <v>307</v>
      </c>
      <c r="D443" s="38">
        <v>3000</v>
      </c>
      <c r="E443" s="38"/>
      <c r="F443" s="34">
        <f t="shared" si="8"/>
        <v>3000</v>
      </c>
      <c r="G443" s="85"/>
    </row>
    <row r="444" spans="1:7" s="50" customFormat="1" ht="37.5">
      <c r="A444" s="87" t="s">
        <v>412</v>
      </c>
      <c r="B444" s="31" t="s">
        <v>413</v>
      </c>
      <c r="C444" s="31"/>
      <c r="D444" s="38">
        <f>SUM(D445:D449)</f>
        <v>4170.43</v>
      </c>
      <c r="E444" s="38">
        <f>SUM(E445:E449)</f>
        <v>83.34000000000002</v>
      </c>
      <c r="F444" s="34">
        <f t="shared" si="8"/>
        <v>4253.77</v>
      </c>
      <c r="G444" s="175"/>
    </row>
    <row r="445" spans="1:7" s="50" customFormat="1" ht="93.75">
      <c r="A445" s="87" t="s">
        <v>292</v>
      </c>
      <c r="B445" s="31" t="s">
        <v>413</v>
      </c>
      <c r="C445" s="31" t="s">
        <v>293</v>
      </c>
      <c r="D445" s="38">
        <v>25.56</v>
      </c>
      <c r="E445" s="38"/>
      <c r="F445" s="34">
        <f t="shared" si="8"/>
        <v>25.56</v>
      </c>
      <c r="G445" s="175"/>
    </row>
    <row r="446" spans="1:7" s="50" customFormat="1" ht="37.5">
      <c r="A446" s="87" t="s">
        <v>296</v>
      </c>
      <c r="B446" s="31" t="s">
        <v>413</v>
      </c>
      <c r="C446" s="31" t="s">
        <v>297</v>
      </c>
      <c r="D446" s="38">
        <v>210</v>
      </c>
      <c r="E446" s="38">
        <v>210.61</v>
      </c>
      <c r="F446" s="34">
        <f t="shared" si="6"/>
        <v>420.61</v>
      </c>
      <c r="G446" s="175"/>
    </row>
    <row r="447" spans="1:7" s="50" customFormat="1" ht="18.75">
      <c r="A447" s="87" t="s">
        <v>347</v>
      </c>
      <c r="B447" s="31" t="s">
        <v>413</v>
      </c>
      <c r="C447" s="31" t="s">
        <v>348</v>
      </c>
      <c r="D447" s="38">
        <v>3480.8</v>
      </c>
      <c r="E447" s="38"/>
      <c r="F447" s="34">
        <f t="shared" si="6"/>
        <v>3480.8</v>
      </c>
      <c r="G447" s="175"/>
    </row>
    <row r="448" spans="1:7" s="50" customFormat="1" ht="37.5">
      <c r="A448" s="87" t="s">
        <v>414</v>
      </c>
      <c r="B448" s="31" t="s">
        <v>413</v>
      </c>
      <c r="C448" s="31" t="s">
        <v>415</v>
      </c>
      <c r="D448" s="38">
        <v>256.8</v>
      </c>
      <c r="E448" s="38"/>
      <c r="F448" s="34">
        <f>D448+E448</f>
        <v>256.8</v>
      </c>
      <c r="G448" s="175"/>
    </row>
    <row r="449" spans="1:7" s="50" customFormat="1" ht="18.75">
      <c r="A449" s="87" t="s">
        <v>306</v>
      </c>
      <c r="B449" s="31" t="s">
        <v>416</v>
      </c>
      <c r="C449" s="31" t="s">
        <v>307</v>
      </c>
      <c r="D449" s="38">
        <v>197.27</v>
      </c>
      <c r="E449" s="38">
        <v>-127.27</v>
      </c>
      <c r="F449" s="34">
        <f t="shared" si="6"/>
        <v>70.00000000000001</v>
      </c>
      <c r="G449" s="175"/>
    </row>
    <row r="450" spans="1:7" ht="18.75">
      <c r="A450" s="84"/>
      <c r="B450" s="41"/>
      <c r="C450" s="41"/>
      <c r="D450" s="40"/>
      <c r="E450" s="41"/>
      <c r="F450" s="88"/>
      <c r="G450" s="89"/>
    </row>
    <row r="451" spans="1:7" ht="18.75">
      <c r="A451" s="35"/>
      <c r="B451" s="41"/>
      <c r="C451" s="41"/>
      <c r="D451" s="41"/>
      <c r="E451" s="41"/>
      <c r="F451" s="90"/>
      <c r="G451" s="89"/>
    </row>
    <row r="452" spans="1:7" ht="15.75">
      <c r="A452" s="91"/>
      <c r="B452" s="92"/>
      <c r="C452" s="92"/>
      <c r="D452" s="92"/>
      <c r="E452" s="92"/>
      <c r="F452" s="93"/>
      <c r="G452" s="89"/>
    </row>
    <row r="453" spans="1:7" ht="15.75">
      <c r="A453" s="91"/>
      <c r="B453" s="92"/>
      <c r="C453" s="92"/>
      <c r="D453" s="92"/>
      <c r="E453" s="92"/>
      <c r="F453" s="93"/>
      <c r="G453" s="89"/>
    </row>
    <row r="454" spans="1:7" ht="15.75">
      <c r="A454" s="91"/>
      <c r="B454" s="94"/>
      <c r="C454" s="94"/>
      <c r="D454" s="94"/>
      <c r="E454" s="94"/>
      <c r="F454" s="95"/>
      <c r="G454" s="89"/>
    </row>
    <row r="455" spans="1:7" ht="15.75">
      <c r="A455" s="91"/>
      <c r="B455" s="92"/>
      <c r="C455" s="92"/>
      <c r="D455" s="92"/>
      <c r="E455" s="92"/>
      <c r="F455" s="96"/>
      <c r="G455" s="89"/>
    </row>
    <row r="456" spans="1:7" ht="15.75">
      <c r="A456" s="91"/>
      <c r="B456" s="92"/>
      <c r="C456" s="92"/>
      <c r="D456" s="92"/>
      <c r="E456" s="92"/>
      <c r="F456" s="92"/>
      <c r="G456" s="89"/>
    </row>
    <row r="457" spans="1:7" ht="15.75">
      <c r="A457" s="91"/>
      <c r="B457" s="92"/>
      <c r="C457" s="92"/>
      <c r="D457" s="92"/>
      <c r="E457" s="92"/>
      <c r="F457" s="92"/>
      <c r="G457" s="89"/>
    </row>
    <row r="458" spans="1:7" ht="15.75">
      <c r="A458" s="91"/>
      <c r="B458" s="92"/>
      <c r="C458" s="92"/>
      <c r="D458" s="92"/>
      <c r="E458" s="92"/>
      <c r="F458" s="92"/>
      <c r="G458" s="89"/>
    </row>
    <row r="459" spans="1:6" ht="15.75">
      <c r="A459" s="91"/>
      <c r="B459" s="92"/>
      <c r="C459" s="92"/>
      <c r="D459" s="92"/>
      <c r="E459" s="92"/>
      <c r="F459" s="92"/>
    </row>
    <row r="460" spans="1:6" ht="15.75">
      <c r="A460" s="91"/>
      <c r="B460" s="92"/>
      <c r="C460" s="92"/>
      <c r="D460" s="92"/>
      <c r="E460" s="92"/>
      <c r="F460" s="92"/>
    </row>
    <row r="461" spans="1:6" ht="15.75">
      <c r="A461" s="91"/>
      <c r="B461" s="92"/>
      <c r="C461" s="92"/>
      <c r="D461" s="92"/>
      <c r="E461" s="92"/>
      <c r="F461" s="92"/>
    </row>
    <row r="462" ht="15.75">
      <c r="A462" s="91"/>
    </row>
    <row r="468" spans="2:6" ht="15.75">
      <c r="B468" s="92"/>
      <c r="C468" s="92"/>
      <c r="D468" s="92"/>
      <c r="E468" s="92"/>
      <c r="F468" s="93"/>
    </row>
    <row r="469" spans="1:6" ht="15.75">
      <c r="A469" s="91"/>
      <c r="B469" s="92"/>
      <c r="C469" s="92"/>
      <c r="D469" s="92"/>
      <c r="E469" s="92"/>
      <c r="F469" s="93"/>
    </row>
    <row r="470" spans="1:6" ht="15.75">
      <c r="A470" s="91"/>
      <c r="B470" s="92"/>
      <c r="C470" s="92"/>
      <c r="D470" s="92"/>
      <c r="E470" s="92"/>
      <c r="F470" s="93"/>
    </row>
    <row r="471" spans="1:6" ht="15.75">
      <c r="A471" s="91"/>
      <c r="B471" s="92"/>
      <c r="C471" s="92"/>
      <c r="D471" s="92"/>
      <c r="E471" s="92"/>
      <c r="F471" s="93"/>
    </row>
    <row r="472" spans="1:6" ht="15.75">
      <c r="A472" s="91"/>
      <c r="B472" s="92"/>
      <c r="C472" s="92"/>
      <c r="D472" s="92"/>
      <c r="E472" s="92"/>
      <c r="F472" s="93"/>
    </row>
    <row r="473" spans="1:6" ht="15.75">
      <c r="A473" s="91"/>
      <c r="B473" s="92"/>
      <c r="C473" s="92"/>
      <c r="D473" s="92"/>
      <c r="E473" s="92"/>
      <c r="F473" s="93"/>
    </row>
    <row r="474" spans="1:6" ht="15.75">
      <c r="A474" s="91"/>
      <c r="B474" s="92"/>
      <c r="C474" s="92"/>
      <c r="D474" s="92"/>
      <c r="E474" s="92"/>
      <c r="F474" s="93"/>
    </row>
    <row r="475" spans="1:6" ht="15.75">
      <c r="A475" s="91"/>
      <c r="B475" s="92"/>
      <c r="C475" s="92"/>
      <c r="D475" s="92"/>
      <c r="E475" s="92"/>
      <c r="F475" s="93"/>
    </row>
    <row r="476" spans="1:6" ht="15.75">
      <c r="A476" s="91"/>
      <c r="B476" s="92"/>
      <c r="C476" s="92"/>
      <c r="D476" s="92"/>
      <c r="E476" s="92"/>
      <c r="F476" s="93"/>
    </row>
    <row r="477" spans="1:6" ht="15.75">
      <c r="A477" s="91"/>
      <c r="B477" s="92"/>
      <c r="C477" s="92"/>
      <c r="D477" s="92"/>
      <c r="E477" s="92"/>
      <c r="F477" s="93"/>
    </row>
    <row r="478" spans="1:6" ht="15.75">
      <c r="A478" s="91"/>
      <c r="B478" s="92"/>
      <c r="C478" s="92"/>
      <c r="D478" s="92"/>
      <c r="E478" s="92"/>
      <c r="F478" s="93"/>
    </row>
    <row r="479" spans="1:6" ht="15.75">
      <c r="A479" s="91"/>
      <c r="B479" s="92"/>
      <c r="C479" s="92"/>
      <c r="D479" s="92"/>
      <c r="E479" s="92"/>
      <c r="F479" s="93"/>
    </row>
    <row r="480" spans="1:6" ht="15.75">
      <c r="A480" s="91"/>
      <c r="B480" s="92"/>
      <c r="C480" s="92"/>
      <c r="D480" s="92"/>
      <c r="E480" s="92"/>
      <c r="F480" s="93"/>
    </row>
    <row r="481" spans="1:6" ht="15.75">
      <c r="A481" s="91"/>
      <c r="B481" s="92"/>
      <c r="C481" s="92"/>
      <c r="D481" s="92"/>
      <c r="E481" s="92"/>
      <c r="F481" s="93"/>
    </row>
    <row r="482" spans="1:6" ht="15.75">
      <c r="A482" s="91"/>
      <c r="B482" s="92"/>
      <c r="C482" s="92"/>
      <c r="D482" s="92"/>
      <c r="E482" s="92"/>
      <c r="F482" s="93"/>
    </row>
    <row r="483" spans="1:6" ht="15.75">
      <c r="A483" s="91"/>
      <c r="B483" s="92"/>
      <c r="C483" s="92"/>
      <c r="D483" s="92"/>
      <c r="E483" s="92"/>
      <c r="F483" s="93"/>
    </row>
    <row r="484" spans="1:6" ht="15.75">
      <c r="A484" s="91"/>
      <c r="B484" s="92"/>
      <c r="C484" s="92"/>
      <c r="D484" s="92"/>
      <c r="E484" s="92"/>
      <c r="F484" s="93"/>
    </row>
    <row r="485" spans="1:6" ht="15.75">
      <c r="A485" s="91"/>
      <c r="B485" s="92"/>
      <c r="C485" s="92"/>
      <c r="D485" s="92"/>
      <c r="E485" s="92"/>
      <c r="F485" s="93"/>
    </row>
    <row r="486" spans="1:6" ht="15.75">
      <c r="A486" s="91"/>
      <c r="B486" s="92"/>
      <c r="C486" s="92"/>
      <c r="D486" s="92"/>
      <c r="E486" s="92"/>
      <c r="F486" s="93"/>
    </row>
    <row r="487" spans="1:6" ht="15.75">
      <c r="A487" s="91"/>
      <c r="B487" s="92"/>
      <c r="C487" s="92"/>
      <c r="D487" s="92"/>
      <c r="E487" s="92"/>
      <c r="F487" s="93"/>
    </row>
    <row r="488" spans="1:6" ht="15.75">
      <c r="A488" s="91"/>
      <c r="B488" s="92"/>
      <c r="C488" s="92"/>
      <c r="D488" s="92"/>
      <c r="E488" s="92"/>
      <c r="F488" s="93"/>
    </row>
    <row r="489" spans="1:6" ht="15.75">
      <c r="A489" s="91"/>
      <c r="B489" s="92"/>
      <c r="C489" s="92"/>
      <c r="D489" s="92"/>
      <c r="E489" s="92"/>
      <c r="F489" s="93"/>
    </row>
    <row r="490" spans="1:6" ht="15.75">
      <c r="A490" s="91"/>
      <c r="B490" s="92"/>
      <c r="C490" s="92"/>
      <c r="D490" s="92"/>
      <c r="E490" s="92"/>
      <c r="F490" s="93"/>
    </row>
    <row r="491" spans="1:6" ht="15.75">
      <c r="A491" s="91"/>
      <c r="B491" s="92"/>
      <c r="C491" s="92"/>
      <c r="D491" s="92"/>
      <c r="E491" s="92"/>
      <c r="F491" s="93"/>
    </row>
    <row r="492" spans="1:6" ht="15.75">
      <c r="A492" s="91"/>
      <c r="B492" s="92"/>
      <c r="C492" s="92"/>
      <c r="D492" s="92"/>
      <c r="E492" s="92"/>
      <c r="F492" s="93"/>
    </row>
    <row r="493" spans="1:6" ht="15.75">
      <c r="A493" s="91"/>
      <c r="B493" s="92"/>
      <c r="C493" s="92"/>
      <c r="D493" s="92"/>
      <c r="E493" s="92"/>
      <c r="F493" s="93"/>
    </row>
    <row r="494" spans="1:6" ht="15.75">
      <c r="A494" s="91"/>
      <c r="B494" s="92"/>
      <c r="C494" s="92"/>
      <c r="D494" s="92"/>
      <c r="E494" s="92"/>
      <c r="F494" s="93"/>
    </row>
    <row r="495" spans="1:6" ht="15.75">
      <c r="A495" s="91"/>
      <c r="B495" s="92"/>
      <c r="C495" s="92"/>
      <c r="D495" s="92"/>
      <c r="E495" s="92"/>
      <c r="F495" s="93"/>
    </row>
    <row r="496" spans="1:6" ht="15.75">
      <c r="A496" s="91"/>
      <c r="B496" s="92"/>
      <c r="C496" s="92"/>
      <c r="D496" s="92"/>
      <c r="E496" s="92"/>
      <c r="F496" s="93"/>
    </row>
    <row r="497" spans="1:6" ht="15.75">
      <c r="A497" s="91"/>
      <c r="B497" s="92"/>
      <c r="C497" s="92"/>
      <c r="D497" s="92"/>
      <c r="E497" s="92"/>
      <c r="F497" s="93"/>
    </row>
    <row r="498" spans="1:6" ht="15.75">
      <c r="A498" s="91"/>
      <c r="B498" s="92"/>
      <c r="C498" s="92"/>
      <c r="D498" s="92"/>
      <c r="E498" s="92"/>
      <c r="F498" s="93"/>
    </row>
    <row r="499" spans="1:6" ht="15.75">
      <c r="A499" s="97"/>
      <c r="B499" s="92"/>
      <c r="C499" s="92"/>
      <c r="D499" s="92"/>
      <c r="E499" s="92"/>
      <c r="F499" s="93"/>
    </row>
    <row r="500" spans="1:6" ht="15.75">
      <c r="A500" s="91"/>
      <c r="B500" s="92"/>
      <c r="C500" s="92"/>
      <c r="D500" s="92"/>
      <c r="E500" s="92"/>
      <c r="F500" s="93"/>
    </row>
    <row r="501" spans="1:6" ht="15.75">
      <c r="A501" s="97"/>
      <c r="B501" s="92"/>
      <c r="C501" s="92"/>
      <c r="D501" s="92"/>
      <c r="E501" s="92"/>
      <c r="F501" s="93"/>
    </row>
    <row r="502" spans="1:6" ht="15.75">
      <c r="A502" s="91"/>
      <c r="B502" s="92"/>
      <c r="C502" s="92"/>
      <c r="D502" s="92"/>
      <c r="E502" s="92"/>
      <c r="F502" s="93"/>
    </row>
    <row r="503" spans="1:6" ht="15.75">
      <c r="A503" s="91"/>
      <c r="B503" s="92"/>
      <c r="C503" s="92"/>
      <c r="D503" s="92"/>
      <c r="E503" s="92"/>
      <c r="F503" s="93"/>
    </row>
    <row r="504" spans="1:6" ht="15.75">
      <c r="A504" s="91"/>
      <c r="B504" s="92"/>
      <c r="C504" s="92"/>
      <c r="D504" s="92"/>
      <c r="E504" s="92"/>
      <c r="F504" s="93"/>
    </row>
    <row r="505" spans="1:6" ht="15.75">
      <c r="A505" s="91"/>
      <c r="B505" s="92"/>
      <c r="C505" s="92"/>
      <c r="D505" s="92"/>
      <c r="E505" s="92"/>
      <c r="F505" s="93"/>
    </row>
    <row r="506" spans="1:6" ht="15.75">
      <c r="A506" s="91"/>
      <c r="B506" s="92"/>
      <c r="C506" s="92"/>
      <c r="D506" s="92"/>
      <c r="E506" s="92"/>
      <c r="F506" s="93"/>
    </row>
    <row r="507" spans="1:6" ht="15.75">
      <c r="A507" s="91"/>
      <c r="B507" s="92"/>
      <c r="C507" s="92"/>
      <c r="D507" s="92"/>
      <c r="E507" s="92"/>
      <c r="F507" s="93"/>
    </row>
    <row r="508" spans="1:6" ht="15.75">
      <c r="A508" s="91"/>
      <c r="B508" s="92"/>
      <c r="C508" s="92"/>
      <c r="D508" s="92"/>
      <c r="E508" s="92"/>
      <c r="F508" s="93"/>
    </row>
    <row r="509" spans="1:6" ht="15.75">
      <c r="A509" s="91"/>
      <c r="B509" s="92"/>
      <c r="C509" s="92"/>
      <c r="D509" s="92"/>
      <c r="E509" s="92"/>
      <c r="F509" s="93"/>
    </row>
    <row r="510" spans="1:6" ht="15.75">
      <c r="A510" s="91"/>
      <c r="B510" s="92"/>
      <c r="C510" s="92"/>
      <c r="D510" s="92"/>
      <c r="E510" s="92"/>
      <c r="F510" s="93"/>
    </row>
    <row r="511" spans="1:6" ht="15.75">
      <c r="A511" s="91"/>
      <c r="B511" s="92"/>
      <c r="C511" s="92"/>
      <c r="D511" s="92"/>
      <c r="E511" s="92"/>
      <c r="F511" s="93"/>
    </row>
    <row r="512" spans="1:6" ht="15.75">
      <c r="A512" s="91"/>
      <c r="B512" s="92"/>
      <c r="C512" s="92"/>
      <c r="D512" s="92"/>
      <c r="E512" s="92"/>
      <c r="F512" s="93"/>
    </row>
    <row r="513" spans="1:6" ht="15.75">
      <c r="A513" s="91"/>
      <c r="B513" s="92"/>
      <c r="C513" s="92"/>
      <c r="D513" s="92"/>
      <c r="E513" s="92"/>
      <c r="F513" s="93"/>
    </row>
    <row r="514" spans="1:6" ht="15.75">
      <c r="A514" s="91"/>
      <c r="B514" s="92"/>
      <c r="C514" s="92"/>
      <c r="D514" s="92"/>
      <c r="E514" s="92"/>
      <c r="F514" s="93"/>
    </row>
    <row r="515" spans="1:6" ht="15.75">
      <c r="A515" s="91"/>
      <c r="B515" s="92"/>
      <c r="C515" s="92"/>
      <c r="D515" s="92"/>
      <c r="E515" s="92"/>
      <c r="F515" s="93"/>
    </row>
    <row r="516" spans="1:6" ht="15.75">
      <c r="A516" s="97"/>
      <c r="B516" s="92"/>
      <c r="C516" s="92"/>
      <c r="D516" s="92"/>
      <c r="E516" s="92"/>
      <c r="F516" s="93"/>
    </row>
    <row r="517" spans="1:6" ht="15.75">
      <c r="A517" s="91"/>
      <c r="B517" s="92"/>
      <c r="C517" s="92"/>
      <c r="D517" s="92"/>
      <c r="E517" s="92"/>
      <c r="F517" s="93"/>
    </row>
    <row r="518" spans="1:6" ht="15.75">
      <c r="A518" s="91"/>
      <c r="B518" s="92"/>
      <c r="C518" s="92"/>
      <c r="D518" s="92"/>
      <c r="E518" s="92"/>
      <c r="F518" s="93"/>
    </row>
    <row r="519" spans="1:6" ht="15.75">
      <c r="A519" s="91"/>
      <c r="B519" s="92"/>
      <c r="C519" s="92"/>
      <c r="D519" s="92"/>
      <c r="E519" s="92"/>
      <c r="F519" s="93"/>
    </row>
    <row r="520" spans="1:6" ht="15.75">
      <c r="A520" s="91"/>
      <c r="B520" s="92"/>
      <c r="C520" s="92"/>
      <c r="D520" s="92"/>
      <c r="E520" s="92"/>
      <c r="F520" s="93"/>
    </row>
    <row r="521" spans="1:6" ht="15.75">
      <c r="A521" s="91"/>
      <c r="B521" s="92"/>
      <c r="C521" s="92"/>
      <c r="D521" s="92"/>
      <c r="E521" s="92"/>
      <c r="F521" s="93"/>
    </row>
    <row r="522" spans="1:6" ht="15.75">
      <c r="A522" s="91"/>
      <c r="B522" s="92"/>
      <c r="C522" s="92"/>
      <c r="D522" s="92"/>
      <c r="E522" s="92"/>
      <c r="F522" s="93"/>
    </row>
    <row r="523" spans="1:6" ht="15.75">
      <c r="A523" s="91"/>
      <c r="B523" s="92"/>
      <c r="C523" s="92"/>
      <c r="D523" s="92"/>
      <c r="E523" s="92"/>
      <c r="F523" s="93"/>
    </row>
    <row r="524" spans="1:6" ht="15.75">
      <c r="A524" s="91"/>
      <c r="B524" s="92"/>
      <c r="C524" s="92"/>
      <c r="D524" s="92"/>
      <c r="E524" s="92"/>
      <c r="F524" s="93"/>
    </row>
    <row r="525" spans="1:6" ht="15.75">
      <c r="A525" s="91"/>
      <c r="B525" s="92"/>
      <c r="C525" s="92"/>
      <c r="D525" s="92"/>
      <c r="E525" s="92"/>
      <c r="F525" s="93"/>
    </row>
    <row r="526" spans="1:6" ht="15.75">
      <c r="A526" s="91"/>
      <c r="B526" s="98"/>
      <c r="C526" s="98"/>
      <c r="D526" s="98"/>
      <c r="E526" s="98"/>
      <c r="F526" s="98"/>
    </row>
    <row r="527" ht="15">
      <c r="A527" s="98"/>
    </row>
  </sheetData>
  <sheetProtection password="EEDF" sheet="1"/>
  <mergeCells count="14">
    <mergeCell ref="A8:F8"/>
    <mergeCell ref="A9:F9"/>
    <mergeCell ref="A10:F10"/>
    <mergeCell ref="A12:A13"/>
    <mergeCell ref="B12:B13"/>
    <mergeCell ref="C12:C13"/>
    <mergeCell ref="E12:E13"/>
    <mergeCell ref="F12:F13"/>
    <mergeCell ref="B1:F1"/>
    <mergeCell ref="A2:F2"/>
    <mergeCell ref="A3:F3"/>
    <mergeCell ref="A4:F4"/>
    <mergeCell ref="B6:F6"/>
    <mergeCell ref="A7:F7"/>
  </mergeCells>
  <printOptions/>
  <pageMargins left="0.984251968503937" right="0.1968503937007874" top="0.1968503937007874" bottom="0.1968503937007874" header="0.31496062992125984" footer="0.31496062992125984"/>
  <pageSetup fitToHeight="25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6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9.875" style="161" customWidth="1"/>
    <col min="2" max="2" width="27.75390625" style="162" customWidth="1"/>
    <col min="3" max="3" width="84.875" style="314" customWidth="1"/>
    <col min="4" max="4" width="33.75390625" style="314" customWidth="1"/>
    <col min="5" max="16384" width="9.125" style="314" customWidth="1"/>
  </cols>
  <sheetData>
    <row r="1" spans="1:3" ht="18.75">
      <c r="A1" s="363" t="s">
        <v>742</v>
      </c>
      <c r="B1" s="363"/>
      <c r="C1" s="376"/>
    </row>
    <row r="2" spans="1:3" ht="18.75">
      <c r="A2" s="363" t="s">
        <v>192</v>
      </c>
      <c r="B2" s="363"/>
      <c r="C2" s="376"/>
    </row>
    <row r="3" spans="1:3" ht="18.75">
      <c r="A3" s="363" t="s">
        <v>741</v>
      </c>
      <c r="B3" s="363"/>
      <c r="C3" s="376"/>
    </row>
    <row r="4" spans="1:3" ht="18.75">
      <c r="A4" s="363" t="s">
        <v>1030</v>
      </c>
      <c r="B4" s="363"/>
      <c r="C4" s="376"/>
    </row>
    <row r="6" spans="3:5" ht="21.75" customHeight="1">
      <c r="C6" s="316" t="s">
        <v>873</v>
      </c>
      <c r="E6" s="332"/>
    </row>
    <row r="7" ht="18.75">
      <c r="C7" s="316" t="s">
        <v>192</v>
      </c>
    </row>
    <row r="8" ht="18.75">
      <c r="C8" s="316" t="s">
        <v>189</v>
      </c>
    </row>
    <row r="9" ht="18.75">
      <c r="C9" s="316" t="s">
        <v>874</v>
      </c>
    </row>
    <row r="10" ht="18" customHeight="1">
      <c r="C10" s="316"/>
    </row>
    <row r="11" spans="1:3" ht="18.75">
      <c r="A11" s="377" t="s">
        <v>875</v>
      </c>
      <c r="B11" s="377"/>
      <c r="C11" s="377"/>
    </row>
    <row r="12" spans="1:3" ht="18.75">
      <c r="A12" s="377" t="s">
        <v>876</v>
      </c>
      <c r="B12" s="377"/>
      <c r="C12" s="377"/>
    </row>
    <row r="13" spans="1:3" ht="21" customHeight="1">
      <c r="A13" s="333"/>
      <c r="B13" s="334"/>
      <c r="C13" s="333"/>
    </row>
    <row r="14" spans="1:3" s="335" customFormat="1" ht="60" customHeight="1">
      <c r="A14" s="372" t="s">
        <v>877</v>
      </c>
      <c r="B14" s="373"/>
      <c r="C14" s="372" t="s">
        <v>278</v>
      </c>
    </row>
    <row r="15" spans="1:3" s="335" customFormat="1" ht="75">
      <c r="A15" s="163" t="s">
        <v>878</v>
      </c>
      <c r="B15" s="163" t="s">
        <v>879</v>
      </c>
      <c r="C15" s="374"/>
    </row>
    <row r="16" spans="1:3" s="342" customFormat="1" ht="14.25" customHeight="1">
      <c r="A16" s="340">
        <v>1</v>
      </c>
      <c r="B16" s="340">
        <v>2</v>
      </c>
      <c r="C16" s="341">
        <v>3</v>
      </c>
    </row>
    <row r="17" spans="1:3" s="335" customFormat="1" ht="20.25" customHeight="1">
      <c r="A17" s="164">
        <v>905</v>
      </c>
      <c r="B17" s="371" t="s">
        <v>880</v>
      </c>
      <c r="C17" s="371"/>
    </row>
    <row r="18" spans="1:3" s="335" customFormat="1" ht="75">
      <c r="A18" s="164">
        <v>905</v>
      </c>
      <c r="B18" s="165" t="s">
        <v>881</v>
      </c>
      <c r="C18" s="165" t="s">
        <v>882</v>
      </c>
    </row>
    <row r="19" spans="1:3" s="335" customFormat="1" ht="18.75" customHeight="1">
      <c r="A19" s="164">
        <v>923</v>
      </c>
      <c r="B19" s="371" t="s">
        <v>298</v>
      </c>
      <c r="C19" s="371"/>
    </row>
    <row r="20" spans="1:3" s="335" customFormat="1" ht="37.5">
      <c r="A20" s="164">
        <v>923</v>
      </c>
      <c r="B20" s="165" t="s">
        <v>883</v>
      </c>
      <c r="C20" s="165" t="s">
        <v>884</v>
      </c>
    </row>
    <row r="21" spans="1:3" s="335" customFormat="1" ht="37.5">
      <c r="A21" s="164">
        <v>923</v>
      </c>
      <c r="B21" s="165" t="s">
        <v>885</v>
      </c>
      <c r="C21" s="165" t="s">
        <v>237</v>
      </c>
    </row>
    <row r="22" spans="1:3" s="335" customFormat="1" ht="37.5">
      <c r="A22" s="164">
        <v>923</v>
      </c>
      <c r="B22" s="165" t="s">
        <v>886</v>
      </c>
      <c r="C22" s="165" t="s">
        <v>227</v>
      </c>
    </row>
    <row r="23" spans="1:3" s="335" customFormat="1" ht="56.25">
      <c r="A23" s="164">
        <v>923</v>
      </c>
      <c r="B23" s="336" t="s">
        <v>887</v>
      </c>
      <c r="C23" s="165" t="s">
        <v>888</v>
      </c>
    </row>
    <row r="24" spans="1:3" s="335" customFormat="1" ht="56.25">
      <c r="A24" s="164">
        <v>923</v>
      </c>
      <c r="B24" s="165" t="s">
        <v>889</v>
      </c>
      <c r="C24" s="165" t="s">
        <v>890</v>
      </c>
    </row>
    <row r="25" spans="1:3" s="335" customFormat="1" ht="75">
      <c r="A25" s="164">
        <v>923</v>
      </c>
      <c r="B25" s="165" t="s">
        <v>891</v>
      </c>
      <c r="C25" s="165" t="s">
        <v>892</v>
      </c>
    </row>
    <row r="26" spans="1:3" s="335" customFormat="1" ht="56.25">
      <c r="A26" s="164">
        <v>923</v>
      </c>
      <c r="B26" s="165" t="s">
        <v>893</v>
      </c>
      <c r="C26" s="165" t="s">
        <v>894</v>
      </c>
    </row>
    <row r="27" spans="1:3" s="335" customFormat="1" ht="75">
      <c r="A27" s="164">
        <v>923</v>
      </c>
      <c r="B27" s="165" t="s">
        <v>895</v>
      </c>
      <c r="C27" s="165" t="s">
        <v>896</v>
      </c>
    </row>
    <row r="28" spans="1:3" s="335" customFormat="1" ht="56.25">
      <c r="A28" s="164">
        <v>923</v>
      </c>
      <c r="B28" s="165" t="s">
        <v>897</v>
      </c>
      <c r="C28" s="165" t="s">
        <v>898</v>
      </c>
    </row>
    <row r="29" spans="1:3" s="335" customFormat="1" ht="37.5">
      <c r="A29" s="164">
        <v>923</v>
      </c>
      <c r="B29" s="165" t="s">
        <v>899</v>
      </c>
      <c r="C29" s="165" t="s">
        <v>900</v>
      </c>
    </row>
    <row r="30" spans="1:3" s="335" customFormat="1" ht="75">
      <c r="A30" s="164">
        <v>923</v>
      </c>
      <c r="B30" s="165" t="s">
        <v>901</v>
      </c>
      <c r="C30" s="165" t="s">
        <v>902</v>
      </c>
    </row>
    <row r="31" spans="1:3" s="335" customFormat="1" ht="18.75">
      <c r="A31" s="164">
        <v>923</v>
      </c>
      <c r="B31" s="165" t="s">
        <v>903</v>
      </c>
      <c r="C31" s="165" t="s">
        <v>270</v>
      </c>
    </row>
    <row r="32" spans="1:3" s="335" customFormat="1" ht="56.25">
      <c r="A32" s="164">
        <v>923</v>
      </c>
      <c r="B32" s="165" t="s">
        <v>904</v>
      </c>
      <c r="C32" s="165" t="s">
        <v>905</v>
      </c>
    </row>
    <row r="33" spans="1:3" s="335" customFormat="1" ht="75">
      <c r="A33" s="164">
        <v>923</v>
      </c>
      <c r="B33" s="165" t="s">
        <v>906</v>
      </c>
      <c r="C33" s="165" t="s">
        <v>907</v>
      </c>
    </row>
    <row r="34" spans="1:3" s="335" customFormat="1" ht="93.75">
      <c r="A34" s="164">
        <v>923</v>
      </c>
      <c r="B34" s="165" t="s">
        <v>908</v>
      </c>
      <c r="C34" s="165" t="s">
        <v>909</v>
      </c>
    </row>
    <row r="35" spans="1:3" s="335" customFormat="1" ht="56.25">
      <c r="A35" s="164">
        <v>923</v>
      </c>
      <c r="B35" s="165" t="s">
        <v>910</v>
      </c>
      <c r="C35" s="165" t="s">
        <v>911</v>
      </c>
    </row>
    <row r="36" spans="1:3" s="335" customFormat="1" ht="39" customHeight="1">
      <c r="A36" s="164">
        <v>923</v>
      </c>
      <c r="B36" s="165" t="s">
        <v>912</v>
      </c>
      <c r="C36" s="165" t="s">
        <v>913</v>
      </c>
    </row>
    <row r="37" spans="1:3" s="335" customFormat="1" ht="18.75">
      <c r="A37" s="164">
        <v>923</v>
      </c>
      <c r="B37" s="165" t="s">
        <v>914</v>
      </c>
      <c r="C37" s="165" t="s">
        <v>915</v>
      </c>
    </row>
    <row r="38" spans="1:3" s="335" customFormat="1" ht="37.5">
      <c r="A38" s="164">
        <v>923</v>
      </c>
      <c r="B38" s="165" t="s">
        <v>916</v>
      </c>
      <c r="C38" s="165" t="s">
        <v>917</v>
      </c>
    </row>
    <row r="39" spans="1:3" s="335" customFormat="1" ht="56.25">
      <c r="A39" s="164">
        <v>923</v>
      </c>
      <c r="B39" s="165" t="s">
        <v>918</v>
      </c>
      <c r="C39" s="165" t="s">
        <v>174</v>
      </c>
    </row>
    <row r="40" spans="1:3" s="335" customFormat="1" ht="37.5">
      <c r="A40" s="164">
        <v>923</v>
      </c>
      <c r="B40" s="165" t="s">
        <v>919</v>
      </c>
      <c r="C40" s="165" t="s">
        <v>43</v>
      </c>
    </row>
    <row r="41" spans="1:3" s="335" customFormat="1" ht="56.25">
      <c r="A41" s="164">
        <v>923</v>
      </c>
      <c r="B41" s="165" t="s">
        <v>920</v>
      </c>
      <c r="C41" s="165" t="s">
        <v>921</v>
      </c>
    </row>
    <row r="42" spans="1:3" s="335" customFormat="1" ht="75">
      <c r="A42" s="164">
        <v>923</v>
      </c>
      <c r="B42" s="165" t="s">
        <v>881</v>
      </c>
      <c r="C42" s="165" t="s">
        <v>882</v>
      </c>
    </row>
    <row r="43" spans="1:3" s="335" customFormat="1" ht="93.75">
      <c r="A43" s="164">
        <v>923</v>
      </c>
      <c r="B43" s="165" t="s">
        <v>922</v>
      </c>
      <c r="C43" s="165" t="s">
        <v>923</v>
      </c>
    </row>
    <row r="44" spans="1:3" s="335" customFormat="1" ht="37.5">
      <c r="A44" s="164">
        <v>923</v>
      </c>
      <c r="B44" s="165" t="s">
        <v>924</v>
      </c>
      <c r="C44" s="165" t="s">
        <v>3</v>
      </c>
    </row>
    <row r="45" spans="1:3" s="335" customFormat="1" ht="18.75" customHeight="1">
      <c r="A45" s="164">
        <v>923</v>
      </c>
      <c r="B45" s="165" t="s">
        <v>925</v>
      </c>
      <c r="C45" s="165" t="s">
        <v>926</v>
      </c>
    </row>
    <row r="46" spans="1:3" s="335" customFormat="1" ht="56.25">
      <c r="A46" s="164">
        <v>923</v>
      </c>
      <c r="B46" s="165" t="s">
        <v>927</v>
      </c>
      <c r="C46" s="337" t="s">
        <v>928</v>
      </c>
    </row>
    <row r="47" spans="1:3" s="335" customFormat="1" ht="18.75">
      <c r="A47" s="164"/>
      <c r="B47" s="165"/>
      <c r="C47" s="337"/>
    </row>
    <row r="48" spans="1:3" s="335" customFormat="1" ht="18.75">
      <c r="A48" s="164">
        <v>956</v>
      </c>
      <c r="B48" s="375" t="s">
        <v>419</v>
      </c>
      <c r="C48" s="375"/>
    </row>
    <row r="49" spans="1:3" s="335" customFormat="1" ht="37.5">
      <c r="A49" s="164">
        <v>956</v>
      </c>
      <c r="B49" s="165" t="s">
        <v>885</v>
      </c>
      <c r="C49" s="165" t="s">
        <v>237</v>
      </c>
    </row>
    <row r="50" spans="1:3" s="335" customFormat="1" ht="37.5">
      <c r="A50" s="164">
        <v>956</v>
      </c>
      <c r="B50" s="165" t="s">
        <v>886</v>
      </c>
      <c r="C50" s="165" t="s">
        <v>227</v>
      </c>
    </row>
    <row r="51" spans="1:3" s="335" customFormat="1" ht="37.5">
      <c r="A51" s="164">
        <v>956</v>
      </c>
      <c r="B51" s="165" t="s">
        <v>899</v>
      </c>
      <c r="C51" s="165" t="s">
        <v>900</v>
      </c>
    </row>
    <row r="52" spans="1:3" s="335" customFormat="1" ht="56.25">
      <c r="A52" s="164">
        <v>956</v>
      </c>
      <c r="B52" s="165" t="s">
        <v>904</v>
      </c>
      <c r="C52" s="165" t="s">
        <v>905</v>
      </c>
    </row>
    <row r="53" spans="1:3" s="335" customFormat="1" ht="37.5">
      <c r="A53" s="164">
        <v>956</v>
      </c>
      <c r="B53" s="165" t="s">
        <v>929</v>
      </c>
      <c r="C53" s="165" t="s">
        <v>247</v>
      </c>
    </row>
    <row r="54" spans="1:3" s="335" customFormat="1" ht="18.75">
      <c r="A54" s="164">
        <v>956</v>
      </c>
      <c r="B54" s="165" t="s">
        <v>914</v>
      </c>
      <c r="C54" s="165" t="s">
        <v>915</v>
      </c>
    </row>
    <row r="55" spans="1:3" s="335" customFormat="1" ht="18.75" customHeight="1">
      <c r="A55" s="164">
        <v>956</v>
      </c>
      <c r="B55" s="165" t="s">
        <v>930</v>
      </c>
      <c r="C55" s="165" t="s">
        <v>146</v>
      </c>
    </row>
    <row r="56" spans="1:3" s="335" customFormat="1" ht="93.75">
      <c r="A56" s="164">
        <v>956</v>
      </c>
      <c r="B56" s="165" t="s">
        <v>931</v>
      </c>
      <c r="C56" s="338" t="s">
        <v>932</v>
      </c>
    </row>
    <row r="57" spans="1:3" s="335" customFormat="1" ht="56.25">
      <c r="A57" s="164">
        <v>956</v>
      </c>
      <c r="B57" s="165" t="s">
        <v>927</v>
      </c>
      <c r="C57" s="337" t="s">
        <v>928</v>
      </c>
    </row>
    <row r="58" spans="1:3" s="335" customFormat="1" ht="9.75" customHeight="1">
      <c r="A58" s="164"/>
      <c r="B58" s="165"/>
      <c r="C58" s="165"/>
    </row>
    <row r="59" spans="1:3" s="335" customFormat="1" ht="39.75" customHeight="1">
      <c r="A59" s="164">
        <v>963</v>
      </c>
      <c r="B59" s="371" t="s">
        <v>933</v>
      </c>
      <c r="C59" s="371"/>
    </row>
    <row r="60" spans="1:3" s="335" customFormat="1" ht="56.25">
      <c r="A60" s="164">
        <v>963</v>
      </c>
      <c r="B60" s="165" t="s">
        <v>934</v>
      </c>
      <c r="C60" s="165" t="s">
        <v>935</v>
      </c>
    </row>
    <row r="61" spans="1:4" s="335" customFormat="1" ht="56.25">
      <c r="A61" s="164">
        <v>963</v>
      </c>
      <c r="B61" s="165" t="s">
        <v>936</v>
      </c>
      <c r="C61" s="165" t="s">
        <v>937</v>
      </c>
      <c r="D61" s="314"/>
    </row>
    <row r="62" spans="1:3" s="335" customFormat="1" ht="93.75">
      <c r="A62" s="164">
        <v>963</v>
      </c>
      <c r="B62" s="165" t="s">
        <v>938</v>
      </c>
      <c r="C62" s="165" t="s">
        <v>125</v>
      </c>
    </row>
    <row r="63" spans="1:3" s="335" customFormat="1" ht="91.5" customHeight="1">
      <c r="A63" s="164">
        <v>963</v>
      </c>
      <c r="B63" s="165" t="s">
        <v>939</v>
      </c>
      <c r="C63" s="165" t="s">
        <v>126</v>
      </c>
    </row>
    <row r="64" spans="1:3" s="335" customFormat="1" ht="91.5" customHeight="1">
      <c r="A64" s="164">
        <v>963</v>
      </c>
      <c r="B64" s="165" t="s">
        <v>940</v>
      </c>
      <c r="C64" s="165" t="s">
        <v>941</v>
      </c>
    </row>
    <row r="65" spans="1:4" s="335" customFormat="1" ht="49.5" customHeight="1">
      <c r="A65" s="164">
        <v>963</v>
      </c>
      <c r="B65" s="165" t="s">
        <v>942</v>
      </c>
      <c r="C65" s="339" t="s">
        <v>185</v>
      </c>
      <c r="D65" s="314"/>
    </row>
    <row r="66" spans="1:3" s="335" customFormat="1" ht="56.25">
      <c r="A66" s="164">
        <v>963</v>
      </c>
      <c r="B66" s="165" t="s">
        <v>943</v>
      </c>
      <c r="C66" s="165" t="s">
        <v>944</v>
      </c>
    </row>
    <row r="67" spans="1:3" s="335" customFormat="1" ht="93.75">
      <c r="A67" s="164">
        <v>963</v>
      </c>
      <c r="B67" s="165" t="s">
        <v>945</v>
      </c>
      <c r="C67" s="165" t="s">
        <v>946</v>
      </c>
    </row>
    <row r="68" spans="1:3" s="335" customFormat="1" ht="56.25">
      <c r="A68" s="164">
        <v>963</v>
      </c>
      <c r="B68" s="165" t="s">
        <v>947</v>
      </c>
      <c r="C68" s="165" t="s">
        <v>948</v>
      </c>
    </row>
    <row r="69" spans="1:3" s="335" customFormat="1" ht="56.25">
      <c r="A69" s="164">
        <v>963</v>
      </c>
      <c r="B69" s="165" t="s">
        <v>949</v>
      </c>
      <c r="C69" s="165" t="s">
        <v>950</v>
      </c>
    </row>
    <row r="70" spans="1:3" s="335" customFormat="1" ht="37.5">
      <c r="A70" s="164">
        <v>963</v>
      </c>
      <c r="B70" s="165" t="s">
        <v>951</v>
      </c>
      <c r="C70" s="165" t="s">
        <v>952</v>
      </c>
    </row>
    <row r="71" spans="1:3" s="335" customFormat="1" ht="93.75">
      <c r="A71" s="164">
        <v>963</v>
      </c>
      <c r="B71" s="165" t="s">
        <v>953</v>
      </c>
      <c r="C71" s="165" t="s">
        <v>123</v>
      </c>
    </row>
    <row r="72" spans="1:3" s="335" customFormat="1" ht="37.5">
      <c r="A72" s="164">
        <v>963</v>
      </c>
      <c r="B72" s="165" t="s">
        <v>885</v>
      </c>
      <c r="C72" s="165" t="s">
        <v>237</v>
      </c>
    </row>
    <row r="73" spans="1:3" s="335" customFormat="1" ht="37.5">
      <c r="A73" s="164">
        <v>963</v>
      </c>
      <c r="B73" s="165" t="s">
        <v>886</v>
      </c>
      <c r="C73" s="165" t="s">
        <v>227</v>
      </c>
    </row>
    <row r="74" spans="1:3" ht="37.5">
      <c r="A74" s="164">
        <v>963</v>
      </c>
      <c r="B74" s="165" t="s">
        <v>954</v>
      </c>
      <c r="C74" s="165" t="s">
        <v>955</v>
      </c>
    </row>
    <row r="75" spans="1:3" ht="112.5">
      <c r="A75" s="164">
        <v>963</v>
      </c>
      <c r="B75" s="165" t="s">
        <v>956</v>
      </c>
      <c r="C75" s="165" t="s">
        <v>957</v>
      </c>
    </row>
    <row r="76" spans="1:3" ht="112.5">
      <c r="A76" s="164">
        <v>963</v>
      </c>
      <c r="B76" s="165" t="s">
        <v>958</v>
      </c>
      <c r="C76" s="165" t="s">
        <v>959</v>
      </c>
    </row>
    <row r="77" spans="1:3" ht="93.75">
      <c r="A77" s="164">
        <v>963</v>
      </c>
      <c r="B77" s="165" t="s">
        <v>960</v>
      </c>
      <c r="C77" s="165" t="s">
        <v>961</v>
      </c>
    </row>
    <row r="78" spans="1:3" ht="93.75">
      <c r="A78" s="164">
        <v>963</v>
      </c>
      <c r="B78" s="165" t="s">
        <v>962</v>
      </c>
      <c r="C78" s="165" t="s">
        <v>963</v>
      </c>
    </row>
    <row r="79" spans="1:3" ht="112.5">
      <c r="A79" s="164">
        <v>963</v>
      </c>
      <c r="B79" s="165" t="s">
        <v>964</v>
      </c>
      <c r="C79" s="165" t="s">
        <v>264</v>
      </c>
    </row>
    <row r="80" spans="1:3" ht="112.5">
      <c r="A80" s="164">
        <v>963</v>
      </c>
      <c r="B80" s="165" t="s">
        <v>965</v>
      </c>
      <c r="C80" s="165" t="s">
        <v>966</v>
      </c>
    </row>
    <row r="81" spans="1:3" ht="56.25">
      <c r="A81" s="164">
        <v>963</v>
      </c>
      <c r="B81" s="165" t="s">
        <v>887</v>
      </c>
      <c r="C81" s="165" t="s">
        <v>967</v>
      </c>
    </row>
    <row r="82" spans="1:3" ht="56.25">
      <c r="A82" s="164">
        <v>963</v>
      </c>
      <c r="B82" s="165" t="s">
        <v>968</v>
      </c>
      <c r="C82" s="165" t="s">
        <v>969</v>
      </c>
    </row>
    <row r="83" spans="1:6" ht="37.5">
      <c r="A83" s="164">
        <v>963</v>
      </c>
      <c r="B83" s="165" t="s">
        <v>970</v>
      </c>
      <c r="C83" s="165" t="s">
        <v>971</v>
      </c>
      <c r="D83" s="18"/>
      <c r="E83" s="18"/>
      <c r="F83" s="18"/>
    </row>
    <row r="84" spans="1:6" ht="56.25">
      <c r="A84" s="164">
        <v>963</v>
      </c>
      <c r="B84" s="165" t="s">
        <v>972</v>
      </c>
      <c r="C84" s="339" t="s">
        <v>130</v>
      </c>
      <c r="D84" s="18"/>
      <c r="E84" s="18"/>
      <c r="F84" s="18"/>
    </row>
    <row r="85" spans="1:6" ht="37.5" customHeight="1">
      <c r="A85" s="164">
        <v>963</v>
      </c>
      <c r="B85" s="165" t="s">
        <v>973</v>
      </c>
      <c r="C85" s="339" t="s">
        <v>131</v>
      </c>
      <c r="D85" s="18"/>
      <c r="E85" s="18"/>
      <c r="F85" s="18"/>
    </row>
    <row r="86" spans="1:6" ht="56.25">
      <c r="A86" s="164">
        <v>963</v>
      </c>
      <c r="B86" s="165" t="s">
        <v>974</v>
      </c>
      <c r="C86" s="339" t="s">
        <v>975</v>
      </c>
      <c r="D86" s="18"/>
      <c r="E86" s="18"/>
      <c r="F86" s="18"/>
    </row>
    <row r="87" spans="1:6" ht="75">
      <c r="A87" s="164">
        <v>963</v>
      </c>
      <c r="B87" s="338" t="s">
        <v>895</v>
      </c>
      <c r="C87" s="339" t="s">
        <v>976</v>
      </c>
      <c r="D87" s="18"/>
      <c r="E87" s="18"/>
      <c r="F87" s="18"/>
    </row>
    <row r="88" spans="1:6" ht="56.25">
      <c r="A88" s="164">
        <v>963</v>
      </c>
      <c r="B88" s="165" t="s">
        <v>897</v>
      </c>
      <c r="C88" s="165" t="s">
        <v>898</v>
      </c>
      <c r="D88" s="18"/>
      <c r="E88" s="18"/>
      <c r="F88" s="18"/>
    </row>
    <row r="89" spans="1:6" ht="37.5">
      <c r="A89" s="164">
        <v>963</v>
      </c>
      <c r="B89" s="165" t="s">
        <v>899</v>
      </c>
      <c r="C89" s="165" t="s">
        <v>900</v>
      </c>
      <c r="D89" s="335"/>
      <c r="E89" s="18"/>
      <c r="F89" s="18"/>
    </row>
    <row r="90" spans="1:3" ht="18.75">
      <c r="A90" s="164">
        <v>963</v>
      </c>
      <c r="B90" s="165" t="s">
        <v>903</v>
      </c>
      <c r="C90" s="165" t="s">
        <v>270</v>
      </c>
    </row>
    <row r="91" spans="1:3" ht="75">
      <c r="A91" s="164">
        <v>963</v>
      </c>
      <c r="B91" s="165" t="s">
        <v>906</v>
      </c>
      <c r="C91" s="165" t="s">
        <v>907</v>
      </c>
    </row>
    <row r="92" spans="1:3" ht="93.75">
      <c r="A92" s="164">
        <v>963</v>
      </c>
      <c r="B92" s="165" t="s">
        <v>908</v>
      </c>
      <c r="C92" s="165" t="s">
        <v>909</v>
      </c>
    </row>
    <row r="93" spans="1:3" ht="112.5">
      <c r="A93" s="164">
        <v>963</v>
      </c>
      <c r="B93" s="165" t="s">
        <v>977</v>
      </c>
      <c r="C93" s="165" t="s">
        <v>179</v>
      </c>
    </row>
    <row r="94" spans="1:3" ht="56.25">
      <c r="A94" s="164">
        <v>963</v>
      </c>
      <c r="B94" s="165" t="s">
        <v>910</v>
      </c>
      <c r="C94" s="165" t="s">
        <v>911</v>
      </c>
    </row>
    <row r="95" spans="1:3" ht="56.25">
      <c r="A95" s="164">
        <v>963</v>
      </c>
      <c r="B95" s="165" t="s">
        <v>912</v>
      </c>
      <c r="C95" s="165" t="s">
        <v>913</v>
      </c>
    </row>
    <row r="96" spans="1:3" ht="75">
      <c r="A96" s="164">
        <v>963</v>
      </c>
      <c r="B96" s="165" t="s">
        <v>978</v>
      </c>
      <c r="C96" s="165" t="s">
        <v>180</v>
      </c>
    </row>
    <row r="97" spans="1:3" ht="37.5">
      <c r="A97" s="164">
        <v>963</v>
      </c>
      <c r="B97" s="165" t="s">
        <v>919</v>
      </c>
      <c r="C97" s="339" t="s">
        <v>43</v>
      </c>
    </row>
    <row r="98" spans="1:3" ht="91.5" customHeight="1">
      <c r="A98" s="164">
        <v>963</v>
      </c>
      <c r="B98" s="165" t="s">
        <v>979</v>
      </c>
      <c r="C98" s="339" t="s">
        <v>980</v>
      </c>
    </row>
    <row r="99" spans="1:3" ht="86.25" customHeight="1">
      <c r="A99" s="164">
        <v>963</v>
      </c>
      <c r="B99" s="165" t="s">
        <v>981</v>
      </c>
      <c r="C99" s="165" t="s">
        <v>141</v>
      </c>
    </row>
    <row r="100" spans="1:3" ht="75">
      <c r="A100" s="164">
        <v>963</v>
      </c>
      <c r="B100" s="165" t="s">
        <v>982</v>
      </c>
      <c r="C100" s="165" t="s">
        <v>163</v>
      </c>
    </row>
    <row r="101" spans="1:3" ht="37.5">
      <c r="A101" s="164">
        <v>963</v>
      </c>
      <c r="B101" s="165" t="s">
        <v>924</v>
      </c>
      <c r="C101" s="165" t="s">
        <v>3</v>
      </c>
    </row>
    <row r="102" spans="1:3" ht="75">
      <c r="A102" s="164">
        <v>963</v>
      </c>
      <c r="B102" s="165" t="s">
        <v>881</v>
      </c>
      <c r="C102" s="165" t="s">
        <v>45</v>
      </c>
    </row>
    <row r="103" spans="1:3" ht="37.5">
      <c r="A103" s="164">
        <v>963</v>
      </c>
      <c r="B103" s="165" t="s">
        <v>925</v>
      </c>
      <c r="C103" s="165" t="s">
        <v>926</v>
      </c>
    </row>
    <row r="104" spans="1:4" ht="56.25">
      <c r="A104" s="164">
        <v>963</v>
      </c>
      <c r="B104" s="165" t="s">
        <v>927</v>
      </c>
      <c r="C104" s="337" t="s">
        <v>928</v>
      </c>
      <c r="D104" s="332"/>
    </row>
    <row r="105" spans="1:4" ht="18.75">
      <c r="A105" s="164"/>
      <c r="B105" s="165"/>
      <c r="C105" s="165"/>
      <c r="D105" s="332"/>
    </row>
    <row r="106" spans="1:4" ht="18.75">
      <c r="A106" s="164">
        <v>975</v>
      </c>
      <c r="B106" s="371" t="s">
        <v>566</v>
      </c>
      <c r="C106" s="371"/>
      <c r="D106" s="332"/>
    </row>
    <row r="107" spans="1:4" ht="75">
      <c r="A107" s="164">
        <v>975</v>
      </c>
      <c r="B107" s="338" t="s">
        <v>983</v>
      </c>
      <c r="C107" s="165" t="s">
        <v>984</v>
      </c>
      <c r="D107" s="332"/>
    </row>
    <row r="108" spans="1:4" ht="37.5">
      <c r="A108" s="164">
        <v>975</v>
      </c>
      <c r="B108" s="165" t="s">
        <v>885</v>
      </c>
      <c r="C108" s="165" t="s">
        <v>237</v>
      </c>
      <c r="D108" s="332"/>
    </row>
    <row r="109" spans="1:3" ht="37.5">
      <c r="A109" s="164">
        <v>975</v>
      </c>
      <c r="B109" s="165" t="s">
        <v>886</v>
      </c>
      <c r="C109" s="165" t="s">
        <v>227</v>
      </c>
    </row>
    <row r="110" spans="1:3" ht="75">
      <c r="A110" s="164">
        <v>975</v>
      </c>
      <c r="B110" s="165" t="s">
        <v>891</v>
      </c>
      <c r="C110" s="338" t="s">
        <v>892</v>
      </c>
    </row>
    <row r="111" spans="1:3" ht="37.5">
      <c r="A111" s="164">
        <v>975</v>
      </c>
      <c r="B111" s="165" t="s">
        <v>899</v>
      </c>
      <c r="C111" s="165" t="s">
        <v>900</v>
      </c>
    </row>
    <row r="112" spans="1:3" ht="37.5">
      <c r="A112" s="164">
        <v>975</v>
      </c>
      <c r="B112" s="165" t="s">
        <v>985</v>
      </c>
      <c r="C112" s="165" t="s">
        <v>986</v>
      </c>
    </row>
    <row r="113" spans="1:3" ht="37.5">
      <c r="A113" s="164">
        <v>975</v>
      </c>
      <c r="B113" s="165" t="s">
        <v>929</v>
      </c>
      <c r="C113" s="165" t="s">
        <v>247</v>
      </c>
    </row>
    <row r="114" spans="1:3" ht="56.25">
      <c r="A114" s="164">
        <v>975</v>
      </c>
      <c r="B114" s="165" t="s">
        <v>987</v>
      </c>
      <c r="C114" s="165" t="s">
        <v>988</v>
      </c>
    </row>
    <row r="115" spans="1:3" ht="37.5">
      <c r="A115" s="164">
        <v>975</v>
      </c>
      <c r="B115" s="165" t="s">
        <v>989</v>
      </c>
      <c r="C115" s="165" t="s">
        <v>990</v>
      </c>
    </row>
    <row r="116" spans="1:3" ht="56.25">
      <c r="A116" s="164">
        <v>975</v>
      </c>
      <c r="B116" s="165" t="s">
        <v>991</v>
      </c>
      <c r="C116" s="165" t="s">
        <v>827</v>
      </c>
    </row>
    <row r="117" spans="1:3" ht="18.75">
      <c r="A117" s="164">
        <v>975</v>
      </c>
      <c r="B117" s="165" t="s">
        <v>914</v>
      </c>
      <c r="C117" s="165" t="s">
        <v>915</v>
      </c>
    </row>
    <row r="118" spans="1:3" ht="37.5">
      <c r="A118" s="164">
        <v>975</v>
      </c>
      <c r="B118" s="165" t="s">
        <v>992</v>
      </c>
      <c r="C118" s="165" t="s">
        <v>993</v>
      </c>
    </row>
    <row r="119" spans="1:4" ht="20.25" customHeight="1">
      <c r="A119" s="164">
        <v>975</v>
      </c>
      <c r="B119" s="165" t="s">
        <v>919</v>
      </c>
      <c r="C119" s="165" t="s">
        <v>43</v>
      </c>
      <c r="D119" s="332"/>
    </row>
    <row r="120" spans="1:3" ht="75">
      <c r="A120" s="164">
        <v>975</v>
      </c>
      <c r="B120" s="165" t="s">
        <v>994</v>
      </c>
      <c r="C120" s="165" t="s">
        <v>161</v>
      </c>
    </row>
    <row r="121" spans="1:3" ht="18.75">
      <c r="A121" s="164">
        <v>975</v>
      </c>
      <c r="B121" s="165" t="s">
        <v>995</v>
      </c>
      <c r="C121" s="165" t="s">
        <v>22</v>
      </c>
    </row>
    <row r="122" spans="1:3" ht="37.5">
      <c r="A122" s="164">
        <v>975</v>
      </c>
      <c r="B122" s="165" t="s">
        <v>924</v>
      </c>
      <c r="C122" s="165" t="s">
        <v>3</v>
      </c>
    </row>
    <row r="123" spans="1:3" ht="37.5">
      <c r="A123" s="164">
        <v>975</v>
      </c>
      <c r="B123" s="165" t="s">
        <v>925</v>
      </c>
      <c r="C123" s="165" t="s">
        <v>926</v>
      </c>
    </row>
    <row r="124" spans="1:3" ht="56.25">
      <c r="A124" s="164">
        <v>975</v>
      </c>
      <c r="B124" s="165" t="s">
        <v>927</v>
      </c>
      <c r="C124" s="337" t="s">
        <v>928</v>
      </c>
    </row>
    <row r="125" spans="1:3" ht="18.75">
      <c r="A125" s="164"/>
      <c r="B125" s="165"/>
      <c r="C125" s="165"/>
    </row>
    <row r="126" spans="1:3" ht="18.75">
      <c r="A126" s="164">
        <v>992</v>
      </c>
      <c r="B126" s="371" t="s">
        <v>996</v>
      </c>
      <c r="C126" s="371"/>
    </row>
    <row r="127" spans="1:3" ht="37.5">
      <c r="A127" s="164">
        <v>992</v>
      </c>
      <c r="B127" s="338" t="s">
        <v>997</v>
      </c>
      <c r="C127" s="339" t="s">
        <v>998</v>
      </c>
    </row>
    <row r="128" spans="1:3" ht="37.5">
      <c r="A128" s="164">
        <v>992</v>
      </c>
      <c r="B128" s="338" t="s">
        <v>999</v>
      </c>
      <c r="C128" s="339" t="s">
        <v>1000</v>
      </c>
    </row>
    <row r="129" spans="1:3" ht="18.75" customHeight="1">
      <c r="A129" s="164"/>
      <c r="B129" s="165" t="s">
        <v>885</v>
      </c>
      <c r="C129" s="165" t="s">
        <v>237</v>
      </c>
    </row>
    <row r="130" spans="1:3" ht="33" customHeight="1">
      <c r="A130" s="164">
        <v>992</v>
      </c>
      <c r="B130" s="165" t="s">
        <v>886</v>
      </c>
      <c r="C130" s="165" t="s">
        <v>227</v>
      </c>
    </row>
    <row r="131" spans="1:3" ht="75">
      <c r="A131" s="164">
        <v>992</v>
      </c>
      <c r="B131" s="165" t="s">
        <v>895</v>
      </c>
      <c r="C131" s="165" t="s">
        <v>896</v>
      </c>
    </row>
    <row r="132" spans="1:3" ht="37.5">
      <c r="A132" s="164">
        <v>992</v>
      </c>
      <c r="B132" s="165" t="s">
        <v>899</v>
      </c>
      <c r="C132" s="165" t="s">
        <v>900</v>
      </c>
    </row>
    <row r="133" spans="1:3" ht="18.75">
      <c r="A133" s="164">
        <v>992</v>
      </c>
      <c r="B133" s="165" t="s">
        <v>903</v>
      </c>
      <c r="C133" s="165" t="s">
        <v>270</v>
      </c>
    </row>
    <row r="134" spans="1:3" ht="37.5">
      <c r="A134" s="164">
        <v>992</v>
      </c>
      <c r="B134" s="165" t="s">
        <v>1001</v>
      </c>
      <c r="C134" s="165" t="s">
        <v>1002</v>
      </c>
    </row>
    <row r="135" spans="1:3" ht="37.5">
      <c r="A135" s="164">
        <v>992</v>
      </c>
      <c r="B135" s="165" t="s">
        <v>1003</v>
      </c>
      <c r="C135" s="165" t="s">
        <v>1004</v>
      </c>
    </row>
    <row r="136" spans="1:3" ht="56.25">
      <c r="A136" s="164">
        <v>992</v>
      </c>
      <c r="B136" s="165" t="s">
        <v>1005</v>
      </c>
      <c r="C136" s="165" t="s">
        <v>1006</v>
      </c>
    </row>
    <row r="137" spans="1:3" ht="56.25">
      <c r="A137" s="164">
        <v>992</v>
      </c>
      <c r="B137" s="165" t="s">
        <v>1007</v>
      </c>
      <c r="C137" s="165" t="s">
        <v>1008</v>
      </c>
    </row>
    <row r="138" spans="1:3" ht="18.75">
      <c r="A138" s="164">
        <v>992</v>
      </c>
      <c r="B138" s="165" t="s">
        <v>914</v>
      </c>
      <c r="C138" s="165" t="s">
        <v>915</v>
      </c>
    </row>
    <row r="139" spans="1:3" ht="56.25">
      <c r="A139" s="164">
        <v>992</v>
      </c>
      <c r="B139" s="165" t="s">
        <v>918</v>
      </c>
      <c r="C139" s="165" t="s">
        <v>174</v>
      </c>
    </row>
    <row r="140" spans="1:3" ht="37.5">
      <c r="A140" s="164">
        <v>992</v>
      </c>
      <c r="B140" s="165" t="s">
        <v>1009</v>
      </c>
      <c r="C140" s="165" t="s">
        <v>1010</v>
      </c>
    </row>
    <row r="141" spans="1:3" ht="56.25">
      <c r="A141" s="164">
        <v>992</v>
      </c>
      <c r="B141" s="165" t="s">
        <v>1011</v>
      </c>
      <c r="C141" s="165" t="s">
        <v>170</v>
      </c>
    </row>
    <row r="142" spans="1:3" ht="37.5">
      <c r="A142" s="164">
        <v>992</v>
      </c>
      <c r="B142" s="165" t="s">
        <v>919</v>
      </c>
      <c r="C142" s="165" t="s">
        <v>43</v>
      </c>
    </row>
    <row r="143" spans="1:3" ht="18.75">
      <c r="A143" s="164">
        <v>992</v>
      </c>
      <c r="B143" s="165" t="s">
        <v>995</v>
      </c>
      <c r="C143" s="165" t="s">
        <v>22</v>
      </c>
    </row>
    <row r="144" spans="1:3" ht="75">
      <c r="A144" s="164">
        <v>992</v>
      </c>
      <c r="B144" s="165" t="s">
        <v>881</v>
      </c>
      <c r="C144" s="165" t="s">
        <v>882</v>
      </c>
    </row>
    <row r="145" spans="1:3" ht="37.5">
      <c r="A145" s="164">
        <v>992</v>
      </c>
      <c r="B145" s="165" t="s">
        <v>924</v>
      </c>
      <c r="C145" s="165" t="s">
        <v>3</v>
      </c>
    </row>
    <row r="146" spans="1:3" ht="37.5">
      <c r="A146" s="164">
        <v>992</v>
      </c>
      <c r="B146" s="165" t="s">
        <v>925</v>
      </c>
      <c r="C146" s="165" t="s">
        <v>926</v>
      </c>
    </row>
    <row r="147" spans="1:3" ht="112.5">
      <c r="A147" s="164">
        <v>992</v>
      </c>
      <c r="B147" s="165" t="s">
        <v>1012</v>
      </c>
      <c r="C147" s="165" t="s">
        <v>1013</v>
      </c>
    </row>
    <row r="148" spans="1:3" ht="56.25">
      <c r="A148" s="164">
        <v>992</v>
      </c>
      <c r="B148" s="165" t="s">
        <v>1014</v>
      </c>
      <c r="C148" s="339" t="s">
        <v>1015</v>
      </c>
    </row>
    <row r="149" spans="1:3" ht="56.25">
      <c r="A149" s="164">
        <v>992</v>
      </c>
      <c r="B149" s="165" t="s">
        <v>927</v>
      </c>
      <c r="C149" s="337" t="s">
        <v>928</v>
      </c>
    </row>
    <row r="150" spans="1:3" ht="18.75">
      <c r="A150" s="166"/>
      <c r="B150" s="167"/>
      <c r="C150" s="332"/>
    </row>
    <row r="151" ht="18.75">
      <c r="A151" s="166"/>
    </row>
    <row r="152" ht="18.75">
      <c r="A152" s="166"/>
    </row>
    <row r="153" ht="18.75">
      <c r="A153" s="166"/>
    </row>
    <row r="154" ht="18.75">
      <c r="A154" s="166"/>
    </row>
    <row r="155" ht="18.75">
      <c r="A155" s="166"/>
    </row>
    <row r="156" ht="18.75">
      <c r="A156" s="166"/>
    </row>
    <row r="157" ht="18.75">
      <c r="A157" s="166"/>
    </row>
    <row r="158" ht="18.75">
      <c r="A158" s="166"/>
    </row>
    <row r="159" ht="18.75">
      <c r="A159" s="166"/>
    </row>
    <row r="160" ht="18.75">
      <c r="A160" s="166"/>
    </row>
    <row r="161" ht="18.75">
      <c r="A161" s="166"/>
    </row>
    <row r="162" ht="18.75">
      <c r="A162" s="166"/>
    </row>
    <row r="163" ht="18.75">
      <c r="A163" s="166"/>
    </row>
    <row r="164" ht="18.75">
      <c r="A164" s="166"/>
    </row>
    <row r="165" ht="18.75">
      <c r="A165" s="166"/>
    </row>
    <row r="166" ht="18.75">
      <c r="A166" s="166"/>
    </row>
    <row r="167" ht="18.75">
      <c r="A167" s="166"/>
    </row>
    <row r="168" ht="18.75">
      <c r="A168" s="166"/>
    </row>
    <row r="169" ht="18.75">
      <c r="A169" s="166"/>
    </row>
    <row r="170" ht="18.75">
      <c r="A170" s="166"/>
    </row>
    <row r="171" ht="18.75">
      <c r="A171" s="166"/>
    </row>
    <row r="172" ht="18.75">
      <c r="A172" s="166"/>
    </row>
    <row r="173" ht="18.75">
      <c r="A173" s="166"/>
    </row>
    <row r="174" ht="18.75">
      <c r="A174" s="166"/>
    </row>
    <row r="175" ht="18.75">
      <c r="A175" s="166"/>
    </row>
    <row r="176" ht="18.75">
      <c r="A176" s="166"/>
    </row>
    <row r="177" ht="18.75">
      <c r="A177" s="166"/>
    </row>
    <row r="178" ht="18.75">
      <c r="A178" s="166"/>
    </row>
    <row r="179" ht="18.75">
      <c r="A179" s="166"/>
    </row>
    <row r="180" ht="18.75">
      <c r="A180" s="166"/>
    </row>
    <row r="181" ht="18.75">
      <c r="A181" s="166"/>
    </row>
    <row r="182" ht="18.75">
      <c r="A182" s="166"/>
    </row>
    <row r="183" ht="18.75">
      <c r="A183" s="166"/>
    </row>
    <row r="184" ht="18.75">
      <c r="A184" s="166"/>
    </row>
    <row r="185" ht="18.75">
      <c r="A185" s="166"/>
    </row>
    <row r="186" ht="18.75">
      <c r="A186" s="166"/>
    </row>
    <row r="187" ht="18.75">
      <c r="A187" s="166"/>
    </row>
    <row r="188" ht="18.75">
      <c r="A188" s="166"/>
    </row>
    <row r="189" ht="18.75">
      <c r="A189" s="166"/>
    </row>
    <row r="190" ht="18.75">
      <c r="A190" s="166"/>
    </row>
    <row r="191" ht="18.75">
      <c r="A191" s="166"/>
    </row>
    <row r="192" ht="18.75">
      <c r="A192" s="166"/>
    </row>
    <row r="193" ht="18.75">
      <c r="A193" s="166"/>
    </row>
    <row r="194" ht="18.75">
      <c r="A194" s="166"/>
    </row>
    <row r="195" ht="18.75">
      <c r="A195" s="166"/>
    </row>
    <row r="196" ht="18.75">
      <c r="A196" s="166"/>
    </row>
    <row r="197" ht="18.75">
      <c r="A197" s="166"/>
    </row>
    <row r="198" ht="18.75">
      <c r="A198" s="166"/>
    </row>
    <row r="199" ht="18.75">
      <c r="A199" s="168"/>
    </row>
    <row r="200" ht="18.75">
      <c r="A200" s="168"/>
    </row>
    <row r="201" ht="18.75">
      <c r="A201" s="168"/>
    </row>
    <row r="202" spans="1:3" ht="18.75">
      <c r="A202" s="168"/>
      <c r="B202" s="169"/>
      <c r="C202" s="9"/>
    </row>
    <row r="203" spans="1:3" ht="18.75">
      <c r="A203" s="168"/>
      <c r="B203" s="169"/>
      <c r="C203" s="9"/>
    </row>
    <row r="204" spans="2:3" ht="18.75">
      <c r="B204" s="169"/>
      <c r="C204" s="9"/>
    </row>
    <row r="205" spans="2:3" ht="18.75">
      <c r="B205" s="169"/>
      <c r="C205" s="9"/>
    </row>
    <row r="206" spans="2:3" ht="18.75">
      <c r="B206" s="169"/>
      <c r="C206" s="9"/>
    </row>
    <row r="207" spans="2:3" ht="18.75">
      <c r="B207" s="169"/>
      <c r="C207" s="9"/>
    </row>
    <row r="208" spans="2:3" ht="18.75">
      <c r="B208" s="169"/>
      <c r="C208" s="9"/>
    </row>
    <row r="209" spans="2:3" ht="18.75">
      <c r="B209" s="169"/>
      <c r="C209" s="9"/>
    </row>
    <row r="210" spans="2:3" ht="18.75">
      <c r="B210" s="169"/>
      <c r="C210" s="9"/>
    </row>
    <row r="211" spans="2:3" ht="18.75">
      <c r="B211" s="169"/>
      <c r="C211" s="9"/>
    </row>
    <row r="212" spans="2:3" ht="18.75">
      <c r="B212" s="169"/>
      <c r="C212" s="9"/>
    </row>
    <row r="213" spans="2:3" ht="18.75">
      <c r="B213" s="169"/>
      <c r="C213" s="9"/>
    </row>
    <row r="214" spans="2:3" ht="18.75">
      <c r="B214" s="169"/>
      <c r="C214" s="9"/>
    </row>
    <row r="215" spans="2:3" ht="18.75">
      <c r="B215" s="169"/>
      <c r="C215" s="9"/>
    </row>
    <row r="216" spans="2:3" ht="18.75">
      <c r="B216" s="169"/>
      <c r="C216" s="9"/>
    </row>
    <row r="217" spans="2:3" ht="18.75">
      <c r="B217" s="169"/>
      <c r="C217" s="9"/>
    </row>
    <row r="218" spans="2:3" ht="18.75">
      <c r="B218" s="169"/>
      <c r="C218" s="9"/>
    </row>
    <row r="219" spans="2:3" ht="18.75">
      <c r="B219" s="169"/>
      <c r="C219" s="9"/>
    </row>
    <row r="220" spans="2:3" ht="18.75">
      <c r="B220" s="169"/>
      <c r="C220" s="9"/>
    </row>
    <row r="221" spans="2:3" ht="18.75">
      <c r="B221" s="169"/>
      <c r="C221" s="9"/>
    </row>
    <row r="222" spans="2:3" ht="18.75">
      <c r="B222" s="169"/>
      <c r="C222" s="9"/>
    </row>
    <row r="223" spans="2:3" ht="18.75">
      <c r="B223" s="169"/>
      <c r="C223" s="9"/>
    </row>
    <row r="224" spans="2:3" ht="18.75">
      <c r="B224" s="169"/>
      <c r="C224" s="9"/>
    </row>
    <row r="225" spans="2:3" ht="18.75">
      <c r="B225" s="169"/>
      <c r="C225" s="9"/>
    </row>
    <row r="226" spans="2:3" ht="18.75">
      <c r="B226" s="169"/>
      <c r="C226" s="9"/>
    </row>
  </sheetData>
  <sheetProtection password="EEDF" sheet="1"/>
  <mergeCells count="14">
    <mergeCell ref="A1:C1"/>
    <mergeCell ref="A2:C2"/>
    <mergeCell ref="A3:C3"/>
    <mergeCell ref="A4:C4"/>
    <mergeCell ref="A11:C11"/>
    <mergeCell ref="A12:C12"/>
    <mergeCell ref="B106:C106"/>
    <mergeCell ref="B126:C126"/>
    <mergeCell ref="A14:B14"/>
    <mergeCell ref="C14:C15"/>
    <mergeCell ref="B17:C17"/>
    <mergeCell ref="B19:C19"/>
    <mergeCell ref="B48:C48"/>
    <mergeCell ref="B59:C59"/>
  </mergeCells>
  <printOptions/>
  <pageMargins left="1.141732283464567" right="0.7086614173228347" top="0.1968503937007874" bottom="0.1968503937007874" header="0.31496062992125984" footer="0.31496062992125984"/>
  <pageSetup fitToHeight="50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959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4.125" style="1" customWidth="1"/>
    <col min="2" max="2" width="58.25390625" style="1" customWidth="1"/>
    <col min="3" max="3" width="15.00390625" style="1" customWidth="1"/>
    <col min="4" max="6" width="9.125" style="1" customWidth="1"/>
    <col min="7" max="16384" width="9.125" style="1" customWidth="1"/>
  </cols>
  <sheetData>
    <row r="1" spans="2:3" ht="18.75">
      <c r="B1" s="358" t="s">
        <v>866</v>
      </c>
      <c r="C1" s="358"/>
    </row>
    <row r="2" spans="2:3" ht="18.75">
      <c r="B2" s="358" t="s">
        <v>192</v>
      </c>
      <c r="C2" s="358"/>
    </row>
    <row r="3" spans="2:3" ht="18.75">
      <c r="B3" s="358" t="s">
        <v>741</v>
      </c>
      <c r="C3" s="358"/>
    </row>
    <row r="4" spans="2:3" ht="18.75">
      <c r="B4" s="358" t="s">
        <v>1028</v>
      </c>
      <c r="C4" s="358"/>
    </row>
    <row r="6" spans="2:5" ht="18.75">
      <c r="B6" s="358" t="s">
        <v>810</v>
      </c>
      <c r="C6" s="358"/>
      <c r="D6" s="99"/>
      <c r="E6" s="6"/>
    </row>
    <row r="7" spans="2:5" ht="18.75">
      <c r="B7" s="358" t="s">
        <v>811</v>
      </c>
      <c r="C7" s="358"/>
      <c r="D7" s="99"/>
      <c r="E7" s="6"/>
    </row>
    <row r="8" spans="2:5" ht="18.75">
      <c r="B8" s="358" t="s">
        <v>189</v>
      </c>
      <c r="C8" s="358"/>
      <c r="D8" s="99"/>
      <c r="E8" s="6"/>
    </row>
    <row r="9" spans="2:5" ht="18.75">
      <c r="B9" s="358" t="s">
        <v>275</v>
      </c>
      <c r="C9" s="358"/>
      <c r="D9" s="99"/>
      <c r="E9" s="6"/>
    </row>
    <row r="10" spans="2:3" ht="18.75">
      <c r="B10" s="63"/>
      <c r="C10" s="63"/>
    </row>
    <row r="11" spans="2:3" ht="18.75">
      <c r="B11" s="378" t="s">
        <v>812</v>
      </c>
      <c r="C11" s="378"/>
    </row>
    <row r="12" spans="2:3" ht="18.75">
      <c r="B12" s="378"/>
      <c r="C12" s="378"/>
    </row>
    <row r="13" spans="2:3" ht="18.75">
      <c r="B13" s="379" t="s">
        <v>813</v>
      </c>
      <c r="C13" s="380"/>
    </row>
    <row r="14" spans="2:3" ht="34.5" customHeight="1">
      <c r="B14" s="381" t="s">
        <v>814</v>
      </c>
      <c r="C14" s="382"/>
    </row>
    <row r="15" spans="2:3" ht="18.75">
      <c r="B15" s="101"/>
      <c r="C15" s="102"/>
    </row>
    <row r="16" spans="2:3" ht="56.25">
      <c r="B16" s="103" t="s">
        <v>815</v>
      </c>
      <c r="C16" s="103" t="s">
        <v>190</v>
      </c>
    </row>
    <row r="17" spans="2:4" ht="18.75">
      <c r="B17" s="104" t="s">
        <v>816</v>
      </c>
      <c r="C17" s="105">
        <f>SUM(C19:C28)</f>
        <v>58469.130000000005</v>
      </c>
      <c r="D17" s="4"/>
    </row>
    <row r="18" spans="2:4" ht="18.75">
      <c r="B18" s="101"/>
      <c r="C18" s="106"/>
      <c r="D18" s="4"/>
    </row>
    <row r="19" spans="2:4" ht="18.75">
      <c r="B19" s="108" t="s">
        <v>817</v>
      </c>
      <c r="C19" s="107">
        <f>4600+2604.06</f>
        <v>7204.0599999999995</v>
      </c>
      <c r="D19" s="4"/>
    </row>
    <row r="20" spans="2:4" ht="18.75">
      <c r="B20" s="108" t="s">
        <v>818</v>
      </c>
      <c r="C20" s="107">
        <f>1900+95.54+5.3</f>
        <v>2000.84</v>
      </c>
      <c r="D20" s="4"/>
    </row>
    <row r="21" spans="2:4" ht="18.75">
      <c r="B21" s="108" t="s">
        <v>819</v>
      </c>
      <c r="C21" s="107">
        <v>1850</v>
      </c>
      <c r="D21" s="4"/>
    </row>
    <row r="22" spans="2:4" ht="18.75">
      <c r="B22" s="108" t="s">
        <v>820</v>
      </c>
      <c r="C22" s="107">
        <f>1960+67.5+145</f>
        <v>2172.5</v>
      </c>
      <c r="D22" s="4"/>
    </row>
    <row r="23" spans="2:4" ht="18.75">
      <c r="B23" s="108" t="s">
        <v>821</v>
      </c>
      <c r="C23" s="107">
        <f>1380+1212.18+10</f>
        <v>2602.1800000000003</v>
      </c>
      <c r="D23" s="4"/>
    </row>
    <row r="24" spans="2:4" ht="18.75">
      <c r="B24" s="108" t="s">
        <v>822</v>
      </c>
      <c r="C24" s="107">
        <v>2080</v>
      </c>
      <c r="D24" s="4"/>
    </row>
    <row r="25" spans="2:4" ht="18.75">
      <c r="B25" s="108" t="s">
        <v>823</v>
      </c>
      <c r="C25" s="107">
        <f>2970+1991.56+8476.53+17.2</f>
        <v>13455.29</v>
      </c>
      <c r="D25" s="4"/>
    </row>
    <row r="26" spans="2:4" ht="18.75">
      <c r="B26" s="309" t="s">
        <v>824</v>
      </c>
      <c r="C26" s="107">
        <f>3019.88+95.68+350</f>
        <v>3465.56</v>
      </c>
      <c r="D26" s="4"/>
    </row>
    <row r="27" spans="2:4" ht="18.75">
      <c r="B27" s="309" t="s">
        <v>825</v>
      </c>
      <c r="C27" s="107">
        <f>20000+6010.91+3927.79-9000+1400</f>
        <v>22338.7</v>
      </c>
      <c r="D27" s="4"/>
    </row>
    <row r="28" spans="2:4" ht="18.75">
      <c r="B28" s="309" t="s">
        <v>826</v>
      </c>
      <c r="C28" s="107">
        <f>1300</f>
        <v>1300</v>
      </c>
      <c r="D28" s="4"/>
    </row>
    <row r="29" spans="2:4" ht="18.75">
      <c r="B29" s="309"/>
      <c r="C29" s="109"/>
      <c r="D29" s="4"/>
    </row>
    <row r="30" spans="2:4" ht="18.75">
      <c r="B30" s="309"/>
      <c r="C30" s="110"/>
      <c r="D30" s="4"/>
    </row>
    <row r="31" spans="2:4" ht="15.75">
      <c r="B31" s="310"/>
      <c r="C31" s="112"/>
      <c r="D31" s="4"/>
    </row>
    <row r="32" spans="2:4" ht="15.75">
      <c r="B32" s="310"/>
      <c r="C32" s="113"/>
      <c r="D32" s="4"/>
    </row>
    <row r="33" spans="2:3" ht="15.75">
      <c r="B33" s="111"/>
      <c r="C33" s="113"/>
    </row>
    <row r="34" spans="2:3" ht="15.75">
      <c r="B34" s="111"/>
      <c r="C34" s="113"/>
    </row>
    <row r="35" spans="2:3" ht="15.75">
      <c r="B35" s="111"/>
      <c r="C35" s="113"/>
    </row>
    <row r="36" spans="2:3" ht="15.75">
      <c r="B36" s="111"/>
      <c r="C36" s="113"/>
    </row>
    <row r="37" spans="2:3" ht="15.75">
      <c r="B37" s="114"/>
      <c r="C37" s="113"/>
    </row>
    <row r="38" spans="2:3" ht="15.75">
      <c r="B38" s="114"/>
      <c r="C38" s="115"/>
    </row>
    <row r="39" spans="2:3" ht="15.75">
      <c r="B39" s="111"/>
      <c r="C39" s="116"/>
    </row>
    <row r="40" spans="2:3" ht="15.75">
      <c r="B40" s="117"/>
      <c r="C40" s="113"/>
    </row>
    <row r="41" spans="2:3" ht="15.75">
      <c r="B41" s="118"/>
      <c r="C41" s="119"/>
    </row>
    <row r="42" spans="2:3" ht="15.75">
      <c r="B42" s="118"/>
      <c r="C42" s="119"/>
    </row>
    <row r="43" spans="2:3" ht="15.75">
      <c r="B43" s="118"/>
      <c r="C43" s="119"/>
    </row>
    <row r="44" spans="2:3" ht="15.75">
      <c r="B44" s="118"/>
      <c r="C44" s="119"/>
    </row>
    <row r="45" spans="2:3" ht="15.75">
      <c r="B45" s="118"/>
      <c r="C45" s="119"/>
    </row>
    <row r="46" spans="2:3" ht="15.75">
      <c r="B46" s="118"/>
      <c r="C46" s="119"/>
    </row>
    <row r="47" spans="2:3" ht="15.75">
      <c r="B47" s="118"/>
      <c r="C47" s="119"/>
    </row>
    <row r="48" spans="2:3" ht="15.75">
      <c r="B48" s="120"/>
      <c r="C48" s="119"/>
    </row>
    <row r="49" spans="2:3" ht="15.75">
      <c r="B49" s="121"/>
      <c r="C49" s="122"/>
    </row>
    <row r="50" ht="15.75">
      <c r="C50" s="123"/>
    </row>
    <row r="51" ht="15.75">
      <c r="C51" s="123"/>
    </row>
    <row r="52" ht="15.75">
      <c r="C52" s="123"/>
    </row>
    <row r="53" ht="15.75">
      <c r="C53" s="123"/>
    </row>
    <row r="54" ht="15.75">
      <c r="C54" s="123"/>
    </row>
    <row r="55" ht="15.75">
      <c r="C55" s="123"/>
    </row>
    <row r="56" ht="15.75">
      <c r="C56" s="123"/>
    </row>
    <row r="57" ht="15.75">
      <c r="C57" s="123"/>
    </row>
    <row r="58" ht="15.75">
      <c r="C58" s="123"/>
    </row>
    <row r="59" ht="15.75">
      <c r="C59" s="123"/>
    </row>
    <row r="60" ht="15.75">
      <c r="C60" s="123"/>
    </row>
    <row r="61" ht="15.75">
      <c r="C61" s="123"/>
    </row>
    <row r="62" ht="15.75">
      <c r="C62" s="123"/>
    </row>
    <row r="63" ht="15.75">
      <c r="C63" s="123"/>
    </row>
    <row r="64" ht="15.75">
      <c r="C64" s="123"/>
    </row>
    <row r="65" ht="15.75">
      <c r="C65" s="123"/>
    </row>
    <row r="66" ht="15.75">
      <c r="C66" s="123"/>
    </row>
    <row r="67" ht="15.75">
      <c r="C67" s="123"/>
    </row>
    <row r="68" ht="15.75">
      <c r="C68" s="123"/>
    </row>
    <row r="69" ht="15.75">
      <c r="C69" s="123"/>
    </row>
    <row r="70" ht="15.75">
      <c r="C70" s="123"/>
    </row>
    <row r="71" ht="15.75">
      <c r="C71" s="123"/>
    </row>
    <row r="72" ht="15.75">
      <c r="C72" s="123"/>
    </row>
    <row r="73" ht="15.75">
      <c r="C73" s="123"/>
    </row>
    <row r="74" ht="15.75">
      <c r="C74" s="123"/>
    </row>
    <row r="75" ht="15.75">
      <c r="C75" s="123"/>
    </row>
    <row r="76" ht="15.75">
      <c r="C76" s="123"/>
    </row>
    <row r="77" ht="15.75">
      <c r="C77" s="123"/>
    </row>
    <row r="78" ht="15.75">
      <c r="C78" s="123"/>
    </row>
    <row r="79" ht="15.75">
      <c r="C79" s="123"/>
    </row>
    <row r="80" ht="15.75">
      <c r="C80" s="123"/>
    </row>
    <row r="81" ht="15.75">
      <c r="C81" s="123"/>
    </row>
    <row r="82" ht="15.75">
      <c r="C82" s="123"/>
    </row>
    <row r="83" ht="15.75">
      <c r="C83" s="123"/>
    </row>
    <row r="84" ht="15.75">
      <c r="C84" s="123"/>
    </row>
    <row r="85" ht="15.75">
      <c r="C85" s="123"/>
    </row>
    <row r="86" ht="15.75">
      <c r="C86" s="123"/>
    </row>
    <row r="87" ht="15.75">
      <c r="C87" s="123"/>
    </row>
    <row r="88" ht="15.75">
      <c r="C88" s="123"/>
    </row>
    <row r="89" ht="15.75">
      <c r="C89" s="123"/>
    </row>
    <row r="90" ht="15.75">
      <c r="C90" s="123"/>
    </row>
    <row r="91" ht="15.75">
      <c r="C91" s="123"/>
    </row>
    <row r="92" ht="15.75">
      <c r="C92" s="123"/>
    </row>
    <row r="93" ht="15.75">
      <c r="C93" s="123"/>
    </row>
    <row r="94" ht="15.75">
      <c r="C94" s="123"/>
    </row>
    <row r="95" ht="15.75">
      <c r="C95" s="123"/>
    </row>
    <row r="96" ht="15.75">
      <c r="C96" s="123"/>
    </row>
    <row r="97" ht="15.75">
      <c r="C97" s="123"/>
    </row>
    <row r="98" ht="15.75">
      <c r="C98" s="123"/>
    </row>
    <row r="99" ht="15.75">
      <c r="C99" s="123"/>
    </row>
    <row r="100" ht="15.75">
      <c r="C100" s="123"/>
    </row>
    <row r="101" ht="15.75">
      <c r="C101" s="123"/>
    </row>
    <row r="102" ht="15.75">
      <c r="C102" s="123"/>
    </row>
    <row r="103" ht="15.75">
      <c r="C103" s="123"/>
    </row>
    <row r="104" ht="15.75">
      <c r="C104" s="123"/>
    </row>
    <row r="105" ht="15.75">
      <c r="C105" s="123"/>
    </row>
    <row r="106" ht="15.75">
      <c r="C106" s="123"/>
    </row>
    <row r="107" ht="15.75">
      <c r="C107" s="123"/>
    </row>
    <row r="108" ht="15.75">
      <c r="C108" s="123"/>
    </row>
    <row r="109" ht="15.75">
      <c r="C109" s="123"/>
    </row>
    <row r="110" ht="15.75">
      <c r="C110" s="123"/>
    </row>
    <row r="111" ht="15.75">
      <c r="C111" s="123"/>
    </row>
    <row r="112" ht="15.75">
      <c r="C112" s="123"/>
    </row>
    <row r="113" ht="15.75">
      <c r="C113" s="123"/>
    </row>
    <row r="114" ht="15.75">
      <c r="C114" s="123"/>
    </row>
    <row r="115" ht="15.75">
      <c r="C115" s="123"/>
    </row>
    <row r="116" ht="15.75">
      <c r="C116" s="123"/>
    </row>
    <row r="117" ht="15.75">
      <c r="C117" s="123"/>
    </row>
    <row r="118" ht="15.75">
      <c r="C118" s="123"/>
    </row>
    <row r="119" ht="15.75">
      <c r="C119" s="123"/>
    </row>
    <row r="120" ht="15.75">
      <c r="C120" s="123"/>
    </row>
    <row r="121" ht="15.75">
      <c r="C121" s="123"/>
    </row>
    <row r="122" ht="15.75">
      <c r="C122" s="123"/>
    </row>
    <row r="123" ht="15.75">
      <c r="C123" s="123"/>
    </row>
    <row r="124" ht="15.75">
      <c r="C124" s="123"/>
    </row>
    <row r="125" ht="15.75">
      <c r="C125" s="123"/>
    </row>
    <row r="126" ht="15.75">
      <c r="C126" s="123"/>
    </row>
    <row r="127" ht="15.75">
      <c r="C127" s="123"/>
    </row>
    <row r="128" ht="15.75">
      <c r="C128" s="123"/>
    </row>
    <row r="129" ht="15.75">
      <c r="C129" s="123"/>
    </row>
    <row r="130" ht="15.75">
      <c r="C130" s="123"/>
    </row>
    <row r="131" ht="15.75">
      <c r="C131" s="123"/>
    </row>
    <row r="132" ht="15.75">
      <c r="C132" s="123"/>
    </row>
    <row r="133" ht="15.75">
      <c r="C133" s="123"/>
    </row>
    <row r="134" ht="15.75">
      <c r="C134" s="123"/>
    </row>
    <row r="135" ht="15.75">
      <c r="C135" s="123"/>
    </row>
    <row r="136" ht="15.75">
      <c r="C136" s="123"/>
    </row>
    <row r="137" ht="15.75">
      <c r="C137" s="123"/>
    </row>
    <row r="138" ht="15.75">
      <c r="C138" s="123"/>
    </row>
    <row r="139" ht="15.75">
      <c r="C139" s="123"/>
    </row>
    <row r="140" ht="15.75">
      <c r="C140" s="123"/>
    </row>
    <row r="141" ht="15.75">
      <c r="C141" s="123"/>
    </row>
    <row r="142" ht="15.75">
      <c r="C142" s="123"/>
    </row>
    <row r="143" ht="15.75">
      <c r="C143" s="123"/>
    </row>
    <row r="144" ht="15.75">
      <c r="C144" s="123"/>
    </row>
    <row r="145" ht="15.75">
      <c r="C145" s="123"/>
    </row>
    <row r="146" ht="15.75">
      <c r="C146" s="123"/>
    </row>
    <row r="147" ht="15.75">
      <c r="C147" s="123"/>
    </row>
    <row r="148" ht="15.75">
      <c r="C148" s="123"/>
    </row>
    <row r="149" ht="15.75">
      <c r="C149" s="123"/>
    </row>
    <row r="150" ht="15.75">
      <c r="C150" s="123"/>
    </row>
    <row r="151" ht="15.75">
      <c r="C151" s="123"/>
    </row>
    <row r="152" ht="15.75">
      <c r="C152" s="123"/>
    </row>
    <row r="153" ht="15.75">
      <c r="C153" s="123"/>
    </row>
    <row r="154" ht="15.75">
      <c r="C154" s="123"/>
    </row>
    <row r="155" ht="15.75">
      <c r="C155" s="123"/>
    </row>
    <row r="156" ht="15.75">
      <c r="C156" s="123"/>
    </row>
    <row r="157" ht="15.75">
      <c r="C157" s="123"/>
    </row>
    <row r="158" ht="15.75">
      <c r="C158" s="123"/>
    </row>
    <row r="159" ht="15.75">
      <c r="C159" s="123"/>
    </row>
    <row r="160" ht="15.75">
      <c r="C160" s="123"/>
    </row>
    <row r="161" ht="15.75">
      <c r="C161" s="123"/>
    </row>
    <row r="162" ht="15.75">
      <c r="C162" s="123"/>
    </row>
    <row r="163" ht="15.75">
      <c r="C163" s="123"/>
    </row>
    <row r="164" ht="15.75">
      <c r="C164" s="123"/>
    </row>
    <row r="165" ht="15.75">
      <c r="C165" s="123"/>
    </row>
    <row r="166" ht="15.75">
      <c r="C166" s="123"/>
    </row>
    <row r="167" ht="15.75">
      <c r="C167" s="123"/>
    </row>
    <row r="168" ht="15.75">
      <c r="C168" s="123"/>
    </row>
    <row r="169" ht="15.75">
      <c r="C169" s="123"/>
    </row>
    <row r="170" ht="15.75">
      <c r="C170" s="123"/>
    </row>
    <row r="171" ht="15.75">
      <c r="C171" s="123"/>
    </row>
    <row r="172" ht="15.75">
      <c r="C172" s="123"/>
    </row>
    <row r="173" ht="15.75">
      <c r="C173" s="123"/>
    </row>
    <row r="174" ht="15.75">
      <c r="C174" s="123"/>
    </row>
    <row r="175" ht="15.75">
      <c r="C175" s="123"/>
    </row>
    <row r="176" ht="15.75">
      <c r="C176" s="123"/>
    </row>
    <row r="177" ht="15.75">
      <c r="C177" s="123"/>
    </row>
    <row r="178" ht="15.75">
      <c r="C178" s="123"/>
    </row>
    <row r="179" ht="15.75">
      <c r="C179" s="123"/>
    </row>
    <row r="180" ht="15.75">
      <c r="C180" s="123"/>
    </row>
    <row r="181" ht="15.75">
      <c r="C181" s="123"/>
    </row>
    <row r="182" ht="15.75">
      <c r="C182" s="123"/>
    </row>
    <row r="183" ht="15.75">
      <c r="C183" s="123"/>
    </row>
    <row r="184" ht="15.75">
      <c r="C184" s="123"/>
    </row>
    <row r="185" ht="15.75">
      <c r="C185" s="123"/>
    </row>
    <row r="186" ht="15.75">
      <c r="C186" s="123"/>
    </row>
    <row r="187" ht="15.75">
      <c r="C187" s="123"/>
    </row>
    <row r="188" ht="15.75">
      <c r="C188" s="123"/>
    </row>
    <row r="189" ht="15.75">
      <c r="C189" s="123"/>
    </row>
    <row r="190" ht="15.75">
      <c r="C190" s="123"/>
    </row>
    <row r="191" ht="15.75">
      <c r="C191" s="123"/>
    </row>
    <row r="192" ht="15.75">
      <c r="C192" s="123"/>
    </row>
    <row r="193" ht="15.75">
      <c r="C193" s="123"/>
    </row>
    <row r="194" ht="15.75">
      <c r="C194" s="123"/>
    </row>
    <row r="195" ht="15.75">
      <c r="C195" s="123"/>
    </row>
    <row r="196" ht="15.75">
      <c r="C196" s="123"/>
    </row>
    <row r="197" ht="15.75">
      <c r="C197" s="123"/>
    </row>
    <row r="198" ht="15.75">
      <c r="C198" s="123"/>
    </row>
    <row r="199" ht="15.75">
      <c r="C199" s="123"/>
    </row>
    <row r="200" ht="15.75">
      <c r="C200" s="123"/>
    </row>
    <row r="201" ht="15.75">
      <c r="C201" s="123"/>
    </row>
    <row r="202" ht="15.75">
      <c r="C202" s="123"/>
    </row>
    <row r="203" ht="15.75">
      <c r="C203" s="123"/>
    </row>
    <row r="204" ht="15.75">
      <c r="C204" s="123"/>
    </row>
    <row r="205" ht="15.75">
      <c r="C205" s="123"/>
    </row>
    <row r="206" ht="15.75">
      <c r="C206" s="123"/>
    </row>
    <row r="207" ht="15.75">
      <c r="C207" s="123"/>
    </row>
    <row r="208" ht="15.75">
      <c r="C208" s="123"/>
    </row>
    <row r="209" ht="15.75">
      <c r="C209" s="123"/>
    </row>
    <row r="210" ht="15.75">
      <c r="C210" s="123"/>
    </row>
    <row r="211" ht="15.75">
      <c r="C211" s="123"/>
    </row>
    <row r="212" ht="15.75">
      <c r="C212" s="123"/>
    </row>
    <row r="213" ht="15.75">
      <c r="C213" s="123"/>
    </row>
    <row r="214" ht="15.75">
      <c r="C214" s="123"/>
    </row>
    <row r="215" ht="15.75">
      <c r="C215" s="123"/>
    </row>
    <row r="216" ht="15.75">
      <c r="C216" s="123"/>
    </row>
    <row r="217" ht="15.75">
      <c r="C217" s="123"/>
    </row>
    <row r="218" ht="15.75">
      <c r="C218" s="123"/>
    </row>
    <row r="219" ht="15.75">
      <c r="C219" s="123"/>
    </row>
    <row r="220" ht="15.75">
      <c r="C220" s="123"/>
    </row>
    <row r="221" ht="15.75">
      <c r="C221" s="123"/>
    </row>
    <row r="222" ht="15.75">
      <c r="C222" s="123"/>
    </row>
    <row r="223" ht="15.75">
      <c r="C223" s="123"/>
    </row>
    <row r="224" ht="15.75">
      <c r="C224" s="123"/>
    </row>
    <row r="225" ht="15.75">
      <c r="C225" s="123"/>
    </row>
    <row r="226" ht="15.75">
      <c r="C226" s="123"/>
    </row>
    <row r="227" ht="15.75">
      <c r="C227" s="123"/>
    </row>
    <row r="228" ht="15.75">
      <c r="C228" s="123"/>
    </row>
    <row r="229" ht="15.75">
      <c r="C229" s="123"/>
    </row>
    <row r="230" ht="15.75">
      <c r="C230" s="123"/>
    </row>
    <row r="231" ht="15.75">
      <c r="C231" s="123"/>
    </row>
    <row r="232" ht="15.75">
      <c r="C232" s="123"/>
    </row>
    <row r="233" ht="15.75">
      <c r="C233" s="123"/>
    </row>
    <row r="234" ht="15.75">
      <c r="C234" s="123"/>
    </row>
    <row r="235" ht="15.75">
      <c r="C235" s="123"/>
    </row>
    <row r="236" ht="15.75">
      <c r="C236" s="123"/>
    </row>
    <row r="237" ht="15.75">
      <c r="C237" s="123"/>
    </row>
    <row r="238" ht="15.75">
      <c r="C238" s="123"/>
    </row>
    <row r="239" ht="15.75">
      <c r="C239" s="123"/>
    </row>
    <row r="240" ht="15.75">
      <c r="C240" s="123"/>
    </row>
    <row r="241" ht="15.75">
      <c r="C241" s="123"/>
    </row>
    <row r="242" ht="15.75">
      <c r="C242" s="123"/>
    </row>
    <row r="243" ht="15.75">
      <c r="C243" s="123"/>
    </row>
    <row r="244" ht="15.75">
      <c r="C244" s="123"/>
    </row>
    <row r="245" ht="15.75">
      <c r="C245" s="123"/>
    </row>
    <row r="246" ht="15.75">
      <c r="C246" s="123"/>
    </row>
    <row r="247" ht="15.75">
      <c r="C247" s="123"/>
    </row>
    <row r="248" ht="15.75">
      <c r="C248" s="123"/>
    </row>
    <row r="249" ht="15.75">
      <c r="C249" s="123"/>
    </row>
    <row r="250" ht="15.75">
      <c r="C250" s="123"/>
    </row>
    <row r="251" ht="15.75">
      <c r="C251" s="123"/>
    </row>
    <row r="252" ht="15.75">
      <c r="C252" s="123"/>
    </row>
    <row r="253" ht="15.75">
      <c r="C253" s="123"/>
    </row>
    <row r="254" ht="15.75">
      <c r="C254" s="123"/>
    </row>
    <row r="255" ht="15.75">
      <c r="C255" s="123"/>
    </row>
    <row r="256" ht="15.75">
      <c r="C256" s="123"/>
    </row>
    <row r="257" ht="15.75">
      <c r="C257" s="123"/>
    </row>
    <row r="258" ht="15.75">
      <c r="C258" s="123"/>
    </row>
    <row r="259" ht="15.75">
      <c r="C259" s="123"/>
    </row>
    <row r="260" ht="15.75">
      <c r="C260" s="123"/>
    </row>
    <row r="261" ht="15.75">
      <c r="C261" s="123"/>
    </row>
    <row r="262" ht="15.75">
      <c r="C262" s="123"/>
    </row>
    <row r="263" ht="15.75">
      <c r="C263" s="123"/>
    </row>
    <row r="264" ht="15.75">
      <c r="C264" s="123"/>
    </row>
    <row r="265" ht="15.75">
      <c r="C265" s="123"/>
    </row>
    <row r="266" ht="15.75">
      <c r="C266" s="123"/>
    </row>
    <row r="267" ht="15.75">
      <c r="C267" s="123"/>
    </row>
    <row r="268" ht="15.75">
      <c r="C268" s="123"/>
    </row>
    <row r="269" ht="15.75">
      <c r="C269" s="123"/>
    </row>
    <row r="270" ht="15.75">
      <c r="C270" s="123"/>
    </row>
    <row r="271" ht="15.75">
      <c r="C271" s="123"/>
    </row>
    <row r="272" ht="15.75">
      <c r="C272" s="123"/>
    </row>
    <row r="273" ht="15.75">
      <c r="C273" s="123"/>
    </row>
    <row r="274" ht="15.75">
      <c r="C274" s="123"/>
    </row>
    <row r="275" ht="15.75">
      <c r="C275" s="123"/>
    </row>
    <row r="276" ht="15.75">
      <c r="C276" s="123"/>
    </row>
    <row r="277" ht="15.75">
      <c r="C277" s="123"/>
    </row>
    <row r="278" ht="15.75">
      <c r="C278" s="123"/>
    </row>
    <row r="279" ht="15.75">
      <c r="C279" s="123"/>
    </row>
    <row r="280" ht="15.75">
      <c r="C280" s="123"/>
    </row>
    <row r="281" ht="15.75">
      <c r="C281" s="123"/>
    </row>
    <row r="282" ht="15.75">
      <c r="C282" s="123"/>
    </row>
    <row r="283" ht="15.75">
      <c r="C283" s="123"/>
    </row>
    <row r="284" ht="15.75">
      <c r="C284" s="123"/>
    </row>
    <row r="285" ht="15.75">
      <c r="C285" s="123"/>
    </row>
    <row r="286" ht="15.75">
      <c r="C286" s="123"/>
    </row>
    <row r="287" ht="15.75">
      <c r="C287" s="123"/>
    </row>
    <row r="288" ht="15.75">
      <c r="C288" s="123"/>
    </row>
    <row r="289" ht="15.75">
      <c r="C289" s="123"/>
    </row>
    <row r="290" ht="15.75">
      <c r="C290" s="123"/>
    </row>
    <row r="291" ht="15.75">
      <c r="C291" s="123"/>
    </row>
    <row r="292" ht="15.75">
      <c r="C292" s="123"/>
    </row>
    <row r="293" ht="15.75">
      <c r="C293" s="123"/>
    </row>
    <row r="294" ht="15.75">
      <c r="C294" s="123"/>
    </row>
    <row r="295" ht="15.75">
      <c r="C295" s="123"/>
    </row>
    <row r="296" ht="15.75">
      <c r="C296" s="123"/>
    </row>
    <row r="297" ht="15.75">
      <c r="C297" s="123"/>
    </row>
    <row r="298" ht="15.75">
      <c r="C298" s="123"/>
    </row>
    <row r="299" ht="15.75">
      <c r="C299" s="123"/>
    </row>
    <row r="300" ht="15.75">
      <c r="C300" s="123"/>
    </row>
    <row r="301" ht="15.75">
      <c r="C301" s="123"/>
    </row>
    <row r="302" ht="15.75">
      <c r="C302" s="123"/>
    </row>
    <row r="303" ht="15.75">
      <c r="C303" s="123"/>
    </row>
    <row r="304" ht="15.75">
      <c r="C304" s="123"/>
    </row>
    <row r="305" ht="15.75">
      <c r="C305" s="123"/>
    </row>
    <row r="306" ht="15.75">
      <c r="C306" s="123"/>
    </row>
    <row r="307" ht="15.75">
      <c r="C307" s="123"/>
    </row>
    <row r="308" ht="15.75">
      <c r="C308" s="123"/>
    </row>
    <row r="309" ht="15.75">
      <c r="C309" s="123"/>
    </row>
    <row r="310" ht="15.75">
      <c r="C310" s="123"/>
    </row>
    <row r="311" ht="15.75">
      <c r="C311" s="123"/>
    </row>
    <row r="312" ht="15.75">
      <c r="C312" s="123"/>
    </row>
    <row r="313" ht="15.75">
      <c r="C313" s="123"/>
    </row>
    <row r="314" ht="15.75">
      <c r="C314" s="123"/>
    </row>
    <row r="315" ht="15.75">
      <c r="C315" s="123"/>
    </row>
    <row r="316" ht="15.75">
      <c r="C316" s="123"/>
    </row>
    <row r="317" ht="15.75">
      <c r="C317" s="123"/>
    </row>
    <row r="318" ht="15.75">
      <c r="C318" s="123"/>
    </row>
    <row r="319" ht="15.75">
      <c r="C319" s="123"/>
    </row>
    <row r="320" ht="15.75">
      <c r="C320" s="123"/>
    </row>
    <row r="321" ht="15.75">
      <c r="C321" s="123"/>
    </row>
    <row r="322" ht="15.75">
      <c r="C322" s="123"/>
    </row>
    <row r="323" ht="15.75">
      <c r="C323" s="123"/>
    </row>
    <row r="324" ht="15.75">
      <c r="C324" s="123"/>
    </row>
    <row r="325" ht="15.75">
      <c r="C325" s="123"/>
    </row>
    <row r="326" ht="15.75">
      <c r="C326" s="123"/>
    </row>
    <row r="327" ht="15.75">
      <c r="C327" s="123"/>
    </row>
    <row r="328" ht="15.75">
      <c r="C328" s="123"/>
    </row>
    <row r="329" ht="15.75">
      <c r="C329" s="123"/>
    </row>
    <row r="330" ht="15.75">
      <c r="C330" s="123"/>
    </row>
    <row r="331" ht="15.75">
      <c r="C331" s="123"/>
    </row>
    <row r="332" ht="15.75">
      <c r="C332" s="123"/>
    </row>
    <row r="333" ht="15.75">
      <c r="C333" s="123"/>
    </row>
    <row r="334" ht="15.75">
      <c r="C334" s="123"/>
    </row>
    <row r="335" ht="15.75">
      <c r="C335" s="123"/>
    </row>
    <row r="336" ht="15.75">
      <c r="C336" s="123"/>
    </row>
    <row r="337" ht="15.75">
      <c r="C337" s="123"/>
    </row>
    <row r="338" ht="15.75">
      <c r="C338" s="123"/>
    </row>
    <row r="339" ht="15.75">
      <c r="C339" s="123"/>
    </row>
    <row r="340" ht="15.75">
      <c r="C340" s="123"/>
    </row>
    <row r="341" ht="15.75">
      <c r="C341" s="123"/>
    </row>
    <row r="342" ht="15.75">
      <c r="C342" s="123"/>
    </row>
    <row r="343" ht="15.75">
      <c r="C343" s="123"/>
    </row>
    <row r="344" ht="15.75">
      <c r="C344" s="123"/>
    </row>
    <row r="345" ht="15.75">
      <c r="C345" s="123"/>
    </row>
    <row r="346" ht="15.75">
      <c r="C346" s="123"/>
    </row>
    <row r="347" ht="15.75">
      <c r="C347" s="123"/>
    </row>
    <row r="348" ht="15.75">
      <c r="C348" s="123"/>
    </row>
    <row r="349" ht="15.75">
      <c r="C349" s="123"/>
    </row>
    <row r="350" ht="15.75">
      <c r="C350" s="123"/>
    </row>
    <row r="351" ht="15.75">
      <c r="C351" s="123"/>
    </row>
    <row r="352" ht="15.75">
      <c r="C352" s="123"/>
    </row>
    <row r="353" ht="15.75">
      <c r="C353" s="123"/>
    </row>
    <row r="354" ht="15.75">
      <c r="C354" s="123"/>
    </row>
    <row r="355" ht="15.75">
      <c r="C355" s="123"/>
    </row>
    <row r="356" ht="15.75">
      <c r="C356" s="123"/>
    </row>
    <row r="357" ht="15.75">
      <c r="C357" s="123"/>
    </row>
    <row r="358" ht="15.75">
      <c r="C358" s="123"/>
    </row>
    <row r="359" ht="15.75">
      <c r="C359" s="123"/>
    </row>
    <row r="360" ht="15.75">
      <c r="C360" s="123"/>
    </row>
    <row r="361" ht="15.75">
      <c r="C361" s="123"/>
    </row>
    <row r="362" ht="15.75">
      <c r="C362" s="123"/>
    </row>
    <row r="363" ht="15.75">
      <c r="C363" s="123"/>
    </row>
    <row r="364" ht="15.75">
      <c r="C364" s="123"/>
    </row>
    <row r="365" ht="15.75">
      <c r="C365" s="123"/>
    </row>
    <row r="366" ht="15.75">
      <c r="C366" s="123"/>
    </row>
    <row r="367" ht="15.75">
      <c r="C367" s="123"/>
    </row>
    <row r="368" ht="15.75">
      <c r="C368" s="123"/>
    </row>
    <row r="369" ht="15.75">
      <c r="C369" s="123"/>
    </row>
    <row r="370" ht="15.75">
      <c r="C370" s="123"/>
    </row>
    <row r="371" ht="15.75">
      <c r="C371" s="123"/>
    </row>
    <row r="372" ht="15.75">
      <c r="C372" s="123"/>
    </row>
    <row r="373" ht="15.75">
      <c r="C373" s="123"/>
    </row>
    <row r="374" ht="15.75">
      <c r="C374" s="123"/>
    </row>
    <row r="375" ht="15.75">
      <c r="C375" s="123"/>
    </row>
    <row r="376" ht="15.75">
      <c r="C376" s="123"/>
    </row>
    <row r="377" ht="15.75">
      <c r="C377" s="123"/>
    </row>
    <row r="378" ht="15.75">
      <c r="C378" s="123"/>
    </row>
    <row r="379" ht="15.75">
      <c r="C379" s="123"/>
    </row>
    <row r="380" ht="15.75">
      <c r="C380" s="123"/>
    </row>
    <row r="381" ht="15.75">
      <c r="C381" s="123"/>
    </row>
    <row r="382" ht="15.75">
      <c r="C382" s="123"/>
    </row>
    <row r="383" ht="15.75">
      <c r="C383" s="123"/>
    </row>
    <row r="384" ht="15.75">
      <c r="C384" s="123"/>
    </row>
    <row r="385" ht="15.75">
      <c r="C385" s="123"/>
    </row>
    <row r="386" ht="15.75">
      <c r="C386" s="123"/>
    </row>
    <row r="387" ht="15.75">
      <c r="C387" s="123"/>
    </row>
    <row r="388" ht="15.75">
      <c r="C388" s="123"/>
    </row>
    <row r="389" ht="15.75">
      <c r="C389" s="123"/>
    </row>
    <row r="390" ht="15.75">
      <c r="C390" s="123"/>
    </row>
    <row r="391" ht="15.75">
      <c r="C391" s="123"/>
    </row>
    <row r="392" ht="15.75">
      <c r="C392" s="123"/>
    </row>
    <row r="393" ht="15.75">
      <c r="C393" s="123"/>
    </row>
    <row r="394" ht="15.75">
      <c r="C394" s="123"/>
    </row>
    <row r="395" ht="15.75">
      <c r="C395" s="123"/>
    </row>
    <row r="396" ht="15.75">
      <c r="C396" s="123"/>
    </row>
    <row r="397" ht="15.75">
      <c r="C397" s="123"/>
    </row>
    <row r="398" ht="15.75">
      <c r="C398" s="123"/>
    </row>
    <row r="399" ht="15.75">
      <c r="C399" s="123"/>
    </row>
    <row r="400" ht="15.75">
      <c r="C400" s="123"/>
    </row>
    <row r="401" ht="15.75">
      <c r="C401" s="123"/>
    </row>
    <row r="402" ht="15.75">
      <c r="C402" s="123"/>
    </row>
    <row r="403" ht="15.75">
      <c r="C403" s="123"/>
    </row>
    <row r="404" ht="15.75">
      <c r="C404" s="123"/>
    </row>
    <row r="405" ht="15.75">
      <c r="C405" s="123"/>
    </row>
    <row r="406" ht="15.75">
      <c r="C406" s="123"/>
    </row>
    <row r="407" ht="15.75">
      <c r="C407" s="123"/>
    </row>
    <row r="408" ht="15.75">
      <c r="C408" s="123"/>
    </row>
    <row r="409" ht="15.75">
      <c r="C409" s="123"/>
    </row>
    <row r="410" ht="15.75">
      <c r="C410" s="123"/>
    </row>
    <row r="411" ht="15.75">
      <c r="C411" s="123"/>
    </row>
    <row r="412" ht="15.75">
      <c r="C412" s="123"/>
    </row>
    <row r="413" ht="15.75">
      <c r="C413" s="123"/>
    </row>
    <row r="414" ht="15.75">
      <c r="C414" s="123"/>
    </row>
    <row r="415" ht="15.75">
      <c r="C415" s="123"/>
    </row>
    <row r="416" ht="15.75">
      <c r="C416" s="123"/>
    </row>
    <row r="417" ht="15.75">
      <c r="C417" s="123"/>
    </row>
    <row r="418" ht="15.75">
      <c r="C418" s="123"/>
    </row>
    <row r="419" ht="15.75">
      <c r="C419" s="123"/>
    </row>
    <row r="420" ht="15.75">
      <c r="C420" s="123"/>
    </row>
    <row r="421" ht="15.75">
      <c r="C421" s="123"/>
    </row>
    <row r="422" ht="15.75">
      <c r="C422" s="123"/>
    </row>
    <row r="423" ht="15.75">
      <c r="C423" s="123"/>
    </row>
    <row r="424" ht="15.75">
      <c r="C424" s="123"/>
    </row>
    <row r="425" ht="15.75">
      <c r="C425" s="123"/>
    </row>
    <row r="426" ht="15.75">
      <c r="C426" s="123"/>
    </row>
    <row r="427" ht="15.75">
      <c r="C427" s="123"/>
    </row>
    <row r="428" ht="15.75">
      <c r="C428" s="123"/>
    </row>
    <row r="429" ht="15.75">
      <c r="C429" s="123"/>
    </row>
    <row r="430" ht="15.75">
      <c r="C430" s="123"/>
    </row>
    <row r="431" ht="15.75">
      <c r="C431" s="123"/>
    </row>
    <row r="432" ht="15.75">
      <c r="C432" s="123"/>
    </row>
    <row r="433" ht="15.75">
      <c r="C433" s="123"/>
    </row>
    <row r="434" ht="15.75">
      <c r="C434" s="123"/>
    </row>
    <row r="435" ht="15.75">
      <c r="C435" s="123"/>
    </row>
    <row r="436" ht="15.75">
      <c r="C436" s="123"/>
    </row>
    <row r="437" ht="15.75">
      <c r="C437" s="123"/>
    </row>
    <row r="438" ht="15.75">
      <c r="C438" s="123"/>
    </row>
    <row r="439" ht="15.75">
      <c r="C439" s="123"/>
    </row>
    <row r="440" ht="15.75">
      <c r="C440" s="123"/>
    </row>
    <row r="441" ht="15.75">
      <c r="C441" s="123"/>
    </row>
    <row r="442" ht="15.75">
      <c r="C442" s="123"/>
    </row>
    <row r="443" ht="15.75">
      <c r="C443" s="123"/>
    </row>
    <row r="444" ht="15.75">
      <c r="C444" s="123"/>
    </row>
    <row r="445" ht="15.75">
      <c r="C445" s="123"/>
    </row>
    <row r="446" ht="15.75">
      <c r="C446" s="123"/>
    </row>
    <row r="447" ht="15.75">
      <c r="C447" s="123"/>
    </row>
    <row r="448" ht="15.75">
      <c r="C448" s="123"/>
    </row>
    <row r="449" ht="15.75">
      <c r="C449" s="123"/>
    </row>
    <row r="450" ht="15.75">
      <c r="C450" s="123"/>
    </row>
    <row r="451" ht="15.75">
      <c r="C451" s="123"/>
    </row>
    <row r="452" ht="15.75">
      <c r="C452" s="123"/>
    </row>
    <row r="453" ht="15.75">
      <c r="C453" s="123"/>
    </row>
    <row r="454" ht="15.75">
      <c r="C454" s="123"/>
    </row>
    <row r="455" ht="15.75">
      <c r="C455" s="123"/>
    </row>
    <row r="456" ht="15.75">
      <c r="C456" s="123"/>
    </row>
    <row r="457" ht="15.75">
      <c r="C457" s="123"/>
    </row>
    <row r="458" ht="15.75">
      <c r="C458" s="123"/>
    </row>
    <row r="459" ht="15.75">
      <c r="C459" s="123"/>
    </row>
    <row r="460" ht="15.75">
      <c r="C460" s="123"/>
    </row>
    <row r="461" ht="15.75">
      <c r="C461" s="123"/>
    </row>
    <row r="462" ht="15.75">
      <c r="C462" s="123"/>
    </row>
    <row r="463" ht="15.75">
      <c r="C463" s="123"/>
    </row>
    <row r="464" ht="15.75">
      <c r="C464" s="123"/>
    </row>
    <row r="465" ht="15.75">
      <c r="C465" s="123"/>
    </row>
    <row r="466" ht="15.75">
      <c r="C466" s="123"/>
    </row>
    <row r="467" ht="15.75">
      <c r="C467" s="123"/>
    </row>
    <row r="468" ht="15.75">
      <c r="C468" s="123"/>
    </row>
    <row r="469" ht="15.75">
      <c r="C469" s="123"/>
    </row>
    <row r="470" ht="15.75">
      <c r="C470" s="123"/>
    </row>
    <row r="471" ht="15.75">
      <c r="C471" s="123"/>
    </row>
    <row r="472" ht="15.75">
      <c r="C472" s="123"/>
    </row>
    <row r="473" ht="15.75">
      <c r="C473" s="123"/>
    </row>
    <row r="474" ht="15.75">
      <c r="C474" s="123"/>
    </row>
    <row r="475" ht="15.75">
      <c r="C475" s="123"/>
    </row>
    <row r="476" ht="15.75">
      <c r="C476" s="123"/>
    </row>
    <row r="477" ht="15.75">
      <c r="C477" s="123"/>
    </row>
    <row r="478" ht="15.75">
      <c r="C478" s="123"/>
    </row>
    <row r="479" ht="15.75">
      <c r="C479" s="123"/>
    </row>
    <row r="480" ht="15.75">
      <c r="C480" s="123"/>
    </row>
    <row r="481" ht="15.75">
      <c r="C481" s="123"/>
    </row>
    <row r="482" ht="15.75">
      <c r="C482" s="123"/>
    </row>
    <row r="483" ht="15.75">
      <c r="C483" s="123"/>
    </row>
    <row r="484" ht="15.75">
      <c r="C484" s="123"/>
    </row>
    <row r="485" ht="15.75">
      <c r="C485" s="123"/>
    </row>
    <row r="486" ht="15.75">
      <c r="C486" s="123"/>
    </row>
    <row r="487" ht="15.75">
      <c r="C487" s="123"/>
    </row>
    <row r="488" ht="15.75">
      <c r="C488" s="123"/>
    </row>
    <row r="489" ht="15.75">
      <c r="C489" s="123"/>
    </row>
    <row r="490" ht="15.75">
      <c r="C490" s="123"/>
    </row>
    <row r="491" ht="15.75">
      <c r="C491" s="123"/>
    </row>
    <row r="492" ht="15.75">
      <c r="C492" s="123"/>
    </row>
    <row r="493" ht="15.75">
      <c r="C493" s="123"/>
    </row>
    <row r="494" ht="15.75">
      <c r="C494" s="123"/>
    </row>
    <row r="495" ht="15.75">
      <c r="C495" s="123"/>
    </row>
    <row r="496" ht="15.75">
      <c r="C496" s="123"/>
    </row>
    <row r="497" ht="15.75">
      <c r="C497" s="123"/>
    </row>
    <row r="498" ht="15.75">
      <c r="C498" s="123"/>
    </row>
    <row r="499" ht="15.75">
      <c r="C499" s="123"/>
    </row>
    <row r="500" ht="15.75">
      <c r="C500" s="123"/>
    </row>
    <row r="501" ht="15.75">
      <c r="C501" s="123"/>
    </row>
    <row r="502" ht="15.75">
      <c r="C502" s="123"/>
    </row>
    <row r="503" ht="15.75">
      <c r="C503" s="123"/>
    </row>
    <row r="504" ht="15.75">
      <c r="C504" s="123"/>
    </row>
    <row r="505" ht="15.75">
      <c r="C505" s="123"/>
    </row>
    <row r="506" ht="15.75">
      <c r="C506" s="123"/>
    </row>
    <row r="507" ht="15.75">
      <c r="C507" s="123"/>
    </row>
    <row r="508" ht="15.75">
      <c r="C508" s="123"/>
    </row>
    <row r="509" ht="15.75">
      <c r="C509" s="123"/>
    </row>
    <row r="510" ht="15.75">
      <c r="C510" s="123"/>
    </row>
    <row r="511" ht="15.75">
      <c r="C511" s="123"/>
    </row>
    <row r="512" ht="15.75">
      <c r="C512" s="123"/>
    </row>
    <row r="513" ht="15.75">
      <c r="C513" s="123"/>
    </row>
    <row r="514" ht="15.75">
      <c r="C514" s="123"/>
    </row>
    <row r="515" ht="15.75">
      <c r="C515" s="123"/>
    </row>
    <row r="516" ht="15.75">
      <c r="C516" s="123"/>
    </row>
    <row r="517" ht="15.75">
      <c r="C517" s="123"/>
    </row>
    <row r="518" ht="15.75">
      <c r="C518" s="123"/>
    </row>
    <row r="519" ht="15.75">
      <c r="C519" s="123"/>
    </row>
    <row r="520" ht="15.75">
      <c r="C520" s="123"/>
    </row>
    <row r="521" ht="15.75">
      <c r="C521" s="123"/>
    </row>
    <row r="522" ht="15.75">
      <c r="C522" s="123"/>
    </row>
    <row r="523" ht="15.75">
      <c r="C523" s="123"/>
    </row>
    <row r="524" ht="15.75">
      <c r="C524" s="123"/>
    </row>
    <row r="525" ht="15.75">
      <c r="C525" s="123"/>
    </row>
    <row r="526" ht="15.75">
      <c r="C526" s="123"/>
    </row>
    <row r="527" ht="15.75">
      <c r="C527" s="123"/>
    </row>
    <row r="528" ht="15.75">
      <c r="C528" s="123"/>
    </row>
    <row r="529" ht="15.75">
      <c r="C529" s="123"/>
    </row>
    <row r="530" ht="15.75">
      <c r="C530" s="123"/>
    </row>
    <row r="531" ht="15.75">
      <c r="C531" s="123"/>
    </row>
    <row r="532" ht="15.75">
      <c r="C532" s="123"/>
    </row>
    <row r="533" ht="15.75">
      <c r="C533" s="123"/>
    </row>
    <row r="534" ht="15.75">
      <c r="C534" s="123"/>
    </row>
    <row r="535" ht="15.75">
      <c r="C535" s="123"/>
    </row>
    <row r="536" ht="15.75">
      <c r="C536" s="123"/>
    </row>
    <row r="537" ht="15.75">
      <c r="C537" s="123"/>
    </row>
    <row r="538" ht="15.75">
      <c r="C538" s="123"/>
    </row>
    <row r="539" ht="15.75">
      <c r="C539" s="123"/>
    </row>
    <row r="540" ht="15.75">
      <c r="C540" s="123"/>
    </row>
    <row r="541" ht="15.75">
      <c r="C541" s="123"/>
    </row>
    <row r="542" ht="15.75">
      <c r="C542" s="123"/>
    </row>
    <row r="543" ht="15.75">
      <c r="C543" s="123"/>
    </row>
    <row r="544" ht="15.75">
      <c r="C544" s="123"/>
    </row>
    <row r="545" ht="15.75">
      <c r="C545" s="123"/>
    </row>
    <row r="546" ht="15.75">
      <c r="C546" s="123"/>
    </row>
    <row r="547" ht="15.75">
      <c r="C547" s="123"/>
    </row>
    <row r="548" ht="15.75">
      <c r="C548" s="123"/>
    </row>
    <row r="549" ht="15.75">
      <c r="C549" s="123"/>
    </row>
    <row r="550" ht="15.75">
      <c r="C550" s="123"/>
    </row>
    <row r="551" ht="15.75">
      <c r="C551" s="123"/>
    </row>
    <row r="552" ht="15.75">
      <c r="C552" s="123"/>
    </row>
    <row r="553" ht="15.75">
      <c r="C553" s="123"/>
    </row>
    <row r="554" ht="15.75">
      <c r="C554" s="123"/>
    </row>
    <row r="555" ht="15.75">
      <c r="C555" s="123"/>
    </row>
    <row r="556" ht="15.75">
      <c r="C556" s="123"/>
    </row>
    <row r="557" ht="15.75">
      <c r="C557" s="123"/>
    </row>
    <row r="558" ht="15.75">
      <c r="C558" s="123"/>
    </row>
    <row r="559" ht="15.75">
      <c r="C559" s="123"/>
    </row>
    <row r="560" ht="15.75">
      <c r="C560" s="123"/>
    </row>
    <row r="561" ht="15.75">
      <c r="C561" s="123"/>
    </row>
    <row r="562" ht="15.75">
      <c r="C562" s="123"/>
    </row>
    <row r="563" ht="15.75">
      <c r="C563" s="123"/>
    </row>
    <row r="564" ht="15.75">
      <c r="C564" s="123"/>
    </row>
    <row r="565" ht="15.75">
      <c r="C565" s="123"/>
    </row>
    <row r="566" ht="15.75">
      <c r="C566" s="123"/>
    </row>
    <row r="567" ht="15.75">
      <c r="C567" s="123"/>
    </row>
    <row r="568" ht="15.75">
      <c r="C568" s="123"/>
    </row>
    <row r="569" ht="15.75">
      <c r="C569" s="123"/>
    </row>
    <row r="570" ht="15.75">
      <c r="C570" s="123"/>
    </row>
    <row r="571" ht="15.75">
      <c r="C571" s="123"/>
    </row>
    <row r="572" ht="15.75">
      <c r="C572" s="123"/>
    </row>
    <row r="573" ht="15.75">
      <c r="C573" s="123"/>
    </row>
    <row r="574" ht="15.75">
      <c r="C574" s="123"/>
    </row>
    <row r="575" ht="15.75">
      <c r="C575" s="123"/>
    </row>
    <row r="576" ht="15.75">
      <c r="C576" s="123"/>
    </row>
    <row r="577" ht="15.75">
      <c r="C577" s="123"/>
    </row>
    <row r="578" ht="15.75">
      <c r="C578" s="123"/>
    </row>
    <row r="579" ht="15.75">
      <c r="C579" s="123"/>
    </row>
    <row r="580" ht="15.75">
      <c r="C580" s="123"/>
    </row>
    <row r="581" ht="15.75">
      <c r="C581" s="123"/>
    </row>
    <row r="582" ht="15.75">
      <c r="C582" s="123"/>
    </row>
    <row r="583" ht="15.75">
      <c r="C583" s="123"/>
    </row>
    <row r="584" ht="15.75">
      <c r="C584" s="123"/>
    </row>
    <row r="585" ht="15.75">
      <c r="C585" s="123"/>
    </row>
    <row r="586" ht="15.75">
      <c r="C586" s="123"/>
    </row>
    <row r="587" ht="15.75">
      <c r="C587" s="123"/>
    </row>
    <row r="588" ht="15.75">
      <c r="C588" s="123"/>
    </row>
    <row r="589" ht="15.75">
      <c r="C589" s="123"/>
    </row>
    <row r="590" ht="15.75">
      <c r="C590" s="123"/>
    </row>
    <row r="591" ht="15.75">
      <c r="C591" s="123"/>
    </row>
    <row r="592" ht="15.75">
      <c r="C592" s="123"/>
    </row>
    <row r="593" ht="15.75">
      <c r="C593" s="123"/>
    </row>
    <row r="594" ht="15.75">
      <c r="C594" s="123"/>
    </row>
    <row r="595" ht="15.75">
      <c r="C595" s="123"/>
    </row>
    <row r="596" ht="15.75">
      <c r="C596" s="123"/>
    </row>
    <row r="597" ht="15.75">
      <c r="C597" s="123"/>
    </row>
    <row r="598" ht="15.75">
      <c r="C598" s="123"/>
    </row>
    <row r="599" ht="15.75">
      <c r="C599" s="123"/>
    </row>
    <row r="600" ht="15.75">
      <c r="C600" s="123"/>
    </row>
    <row r="601" ht="15.75">
      <c r="C601" s="123"/>
    </row>
    <row r="602" ht="15.75">
      <c r="C602" s="123"/>
    </row>
    <row r="603" ht="15.75">
      <c r="C603" s="123"/>
    </row>
    <row r="604" ht="15.75">
      <c r="C604" s="123"/>
    </row>
    <row r="605" ht="15.75">
      <c r="C605" s="123"/>
    </row>
    <row r="606" ht="15.75">
      <c r="C606" s="123"/>
    </row>
    <row r="607" ht="15.75">
      <c r="C607" s="123"/>
    </row>
    <row r="608" ht="15.75">
      <c r="C608" s="123"/>
    </row>
    <row r="609" ht="15.75">
      <c r="C609" s="123"/>
    </row>
    <row r="610" ht="15.75">
      <c r="C610" s="123"/>
    </row>
    <row r="611" ht="15.75">
      <c r="C611" s="123"/>
    </row>
    <row r="612" ht="15.75">
      <c r="C612" s="123"/>
    </row>
    <row r="613" ht="15.75">
      <c r="C613" s="123"/>
    </row>
    <row r="614" ht="15.75">
      <c r="C614" s="123"/>
    </row>
    <row r="615" ht="15.75">
      <c r="C615" s="123"/>
    </row>
    <row r="616" ht="15.75">
      <c r="C616" s="123"/>
    </row>
    <row r="617" ht="15.75">
      <c r="C617" s="123"/>
    </row>
    <row r="618" ht="15.75">
      <c r="C618" s="123"/>
    </row>
    <row r="619" ht="15.75">
      <c r="C619" s="123"/>
    </row>
    <row r="620" ht="15.75">
      <c r="C620" s="123"/>
    </row>
    <row r="621" ht="15.75">
      <c r="C621" s="123"/>
    </row>
    <row r="622" ht="15.75">
      <c r="C622" s="123"/>
    </row>
    <row r="623" ht="15.75">
      <c r="C623" s="123"/>
    </row>
    <row r="624" ht="15.75">
      <c r="C624" s="123"/>
    </row>
    <row r="625" ht="15.75">
      <c r="C625" s="123"/>
    </row>
    <row r="626" ht="15.75">
      <c r="C626" s="123"/>
    </row>
    <row r="627" ht="15.75">
      <c r="C627" s="123"/>
    </row>
    <row r="628" ht="15.75">
      <c r="C628" s="123"/>
    </row>
    <row r="629" ht="15.75">
      <c r="C629" s="123"/>
    </row>
    <row r="630" ht="15.75">
      <c r="C630" s="123"/>
    </row>
    <row r="631" ht="15.75">
      <c r="C631" s="123"/>
    </row>
    <row r="632" ht="15.75">
      <c r="C632" s="123"/>
    </row>
    <row r="633" ht="15.75">
      <c r="C633" s="123"/>
    </row>
    <row r="634" ht="15.75">
      <c r="C634" s="123"/>
    </row>
    <row r="635" ht="15.75">
      <c r="C635" s="123"/>
    </row>
    <row r="636" ht="15.75">
      <c r="C636" s="123"/>
    </row>
    <row r="637" ht="15.75">
      <c r="C637" s="123"/>
    </row>
    <row r="638" ht="15.75">
      <c r="C638" s="123"/>
    </row>
    <row r="639" ht="15.75">
      <c r="C639" s="123"/>
    </row>
    <row r="640" ht="15.75">
      <c r="C640" s="123"/>
    </row>
    <row r="641" ht="15.75">
      <c r="C641" s="123"/>
    </row>
    <row r="642" ht="15.75">
      <c r="C642" s="123"/>
    </row>
    <row r="643" ht="15.75">
      <c r="C643" s="123"/>
    </row>
    <row r="644" ht="15.75">
      <c r="C644" s="123"/>
    </row>
    <row r="645" ht="15.75">
      <c r="C645" s="123"/>
    </row>
    <row r="646" ht="15.75">
      <c r="C646" s="123"/>
    </row>
    <row r="647" ht="15.75">
      <c r="C647" s="123"/>
    </row>
    <row r="648" ht="15.75">
      <c r="C648" s="123"/>
    </row>
    <row r="649" ht="15.75">
      <c r="C649" s="123"/>
    </row>
    <row r="650" ht="15.75">
      <c r="C650" s="123"/>
    </row>
    <row r="651" ht="15.75">
      <c r="C651" s="123"/>
    </row>
    <row r="652" ht="15.75">
      <c r="C652" s="123"/>
    </row>
    <row r="653" ht="15.75">
      <c r="C653" s="123"/>
    </row>
    <row r="654" ht="15.75">
      <c r="C654" s="123"/>
    </row>
    <row r="655" ht="15.75">
      <c r="C655" s="123"/>
    </row>
    <row r="656" ht="15.75">
      <c r="C656" s="123"/>
    </row>
    <row r="657" ht="15.75">
      <c r="C657" s="123"/>
    </row>
    <row r="658" ht="15.75">
      <c r="C658" s="123"/>
    </row>
    <row r="659" ht="15.75">
      <c r="C659" s="123"/>
    </row>
    <row r="660" ht="15.75">
      <c r="C660" s="123"/>
    </row>
    <row r="661" ht="15.75">
      <c r="C661" s="123"/>
    </row>
    <row r="662" ht="15.75">
      <c r="C662" s="123"/>
    </row>
    <row r="663" ht="15.75">
      <c r="C663" s="123"/>
    </row>
    <row r="664" ht="15.75">
      <c r="C664" s="123"/>
    </row>
    <row r="665" ht="15.75">
      <c r="C665" s="123"/>
    </row>
    <row r="666" ht="15.75">
      <c r="C666" s="123"/>
    </row>
    <row r="667" ht="15.75">
      <c r="C667" s="123"/>
    </row>
    <row r="668" ht="15.75">
      <c r="C668" s="123"/>
    </row>
    <row r="669" ht="15.75">
      <c r="C669" s="123"/>
    </row>
    <row r="670" ht="15.75">
      <c r="C670" s="123"/>
    </row>
    <row r="671" ht="15.75">
      <c r="C671" s="123"/>
    </row>
    <row r="672" ht="15.75">
      <c r="C672" s="123"/>
    </row>
    <row r="673" ht="15.75">
      <c r="C673" s="123"/>
    </row>
    <row r="674" ht="15.75">
      <c r="C674" s="123"/>
    </row>
    <row r="675" ht="15.75">
      <c r="C675" s="123"/>
    </row>
    <row r="676" ht="15.75">
      <c r="C676" s="123"/>
    </row>
    <row r="677" ht="15.75">
      <c r="C677" s="123"/>
    </row>
    <row r="678" ht="15.75">
      <c r="C678" s="123"/>
    </row>
    <row r="679" ht="15.75">
      <c r="C679" s="123"/>
    </row>
    <row r="680" ht="15.75">
      <c r="C680" s="123"/>
    </row>
    <row r="681" ht="15.75">
      <c r="C681" s="123"/>
    </row>
    <row r="682" ht="15.75">
      <c r="C682" s="123"/>
    </row>
    <row r="683" ht="15.75">
      <c r="C683" s="123"/>
    </row>
    <row r="684" ht="15.75">
      <c r="C684" s="123"/>
    </row>
    <row r="685" ht="15.75">
      <c r="C685" s="123"/>
    </row>
    <row r="686" ht="15.75">
      <c r="C686" s="123"/>
    </row>
    <row r="687" ht="15.75">
      <c r="C687" s="123"/>
    </row>
    <row r="688" ht="15.75">
      <c r="C688" s="123"/>
    </row>
    <row r="689" ht="15.75">
      <c r="C689" s="123"/>
    </row>
    <row r="690" ht="15.75">
      <c r="C690" s="123"/>
    </row>
    <row r="691" ht="15.75">
      <c r="C691" s="123"/>
    </row>
    <row r="692" ht="15.75">
      <c r="C692" s="123"/>
    </row>
    <row r="693" ht="15.75">
      <c r="C693" s="123"/>
    </row>
    <row r="694" ht="15.75">
      <c r="C694" s="123"/>
    </row>
    <row r="695" ht="15.75">
      <c r="C695" s="123"/>
    </row>
    <row r="696" ht="15.75">
      <c r="C696" s="123"/>
    </row>
    <row r="697" ht="15.75">
      <c r="C697" s="123"/>
    </row>
    <row r="698" ht="15.75">
      <c r="C698" s="123"/>
    </row>
    <row r="699" ht="15.75">
      <c r="C699" s="123"/>
    </row>
    <row r="700" ht="15.75">
      <c r="C700" s="123"/>
    </row>
    <row r="701" ht="15.75">
      <c r="C701" s="123"/>
    </row>
    <row r="702" ht="15.75">
      <c r="C702" s="123"/>
    </row>
    <row r="703" ht="15.75">
      <c r="C703" s="123"/>
    </row>
    <row r="704" ht="15.75">
      <c r="C704" s="123"/>
    </row>
    <row r="705" ht="15.75">
      <c r="C705" s="123"/>
    </row>
    <row r="706" ht="15.75">
      <c r="C706" s="123"/>
    </row>
    <row r="707" ht="15.75">
      <c r="C707" s="123"/>
    </row>
    <row r="708" ht="15.75">
      <c r="C708" s="123"/>
    </row>
    <row r="709" ht="15.75">
      <c r="C709" s="123"/>
    </row>
    <row r="710" ht="15.75">
      <c r="C710" s="123"/>
    </row>
    <row r="711" ht="15.75">
      <c r="C711" s="123"/>
    </row>
    <row r="712" ht="15.75">
      <c r="C712" s="123"/>
    </row>
    <row r="713" ht="15.75">
      <c r="C713" s="123"/>
    </row>
    <row r="714" ht="15.75">
      <c r="C714" s="123"/>
    </row>
    <row r="715" ht="15.75">
      <c r="C715" s="123"/>
    </row>
    <row r="716" ht="15.75">
      <c r="C716" s="123"/>
    </row>
    <row r="717" ht="15.75">
      <c r="C717" s="123"/>
    </row>
    <row r="718" ht="15.75">
      <c r="C718" s="123"/>
    </row>
    <row r="719" ht="15.75">
      <c r="C719" s="123"/>
    </row>
    <row r="720" ht="15.75">
      <c r="C720" s="123"/>
    </row>
    <row r="721" ht="15.75">
      <c r="C721" s="123"/>
    </row>
    <row r="722" ht="15.75">
      <c r="C722" s="123"/>
    </row>
    <row r="723" ht="15.75">
      <c r="C723" s="123"/>
    </row>
    <row r="724" ht="15.75">
      <c r="C724" s="123"/>
    </row>
    <row r="725" ht="15.75">
      <c r="C725" s="123"/>
    </row>
    <row r="726" ht="15.75">
      <c r="C726" s="123"/>
    </row>
    <row r="727" ht="15.75">
      <c r="C727" s="123"/>
    </row>
    <row r="728" ht="15.75">
      <c r="C728" s="123"/>
    </row>
    <row r="729" ht="15.75">
      <c r="C729" s="123"/>
    </row>
    <row r="730" ht="15.75">
      <c r="C730" s="123"/>
    </row>
    <row r="731" ht="15.75">
      <c r="C731" s="123"/>
    </row>
    <row r="732" ht="15.75">
      <c r="C732" s="123"/>
    </row>
    <row r="733" ht="15.75">
      <c r="C733" s="123"/>
    </row>
    <row r="734" ht="15.75">
      <c r="C734" s="123"/>
    </row>
    <row r="735" ht="15.75">
      <c r="C735" s="123"/>
    </row>
    <row r="736" ht="15.75">
      <c r="C736" s="123"/>
    </row>
    <row r="737" ht="15.75">
      <c r="C737" s="123"/>
    </row>
    <row r="738" ht="15.75">
      <c r="C738" s="123"/>
    </row>
    <row r="739" ht="15.75">
      <c r="C739" s="123"/>
    </row>
    <row r="740" ht="15.75">
      <c r="C740" s="123"/>
    </row>
    <row r="741" ht="15.75">
      <c r="C741" s="123"/>
    </row>
    <row r="742" ht="15.75">
      <c r="C742" s="123"/>
    </row>
    <row r="743" ht="15.75">
      <c r="C743" s="123"/>
    </row>
    <row r="744" ht="15.75">
      <c r="C744" s="123"/>
    </row>
    <row r="745" ht="15.75">
      <c r="C745" s="123"/>
    </row>
    <row r="746" ht="15.75">
      <c r="C746" s="123"/>
    </row>
    <row r="747" ht="15.75">
      <c r="C747" s="123"/>
    </row>
    <row r="748" ht="15.75">
      <c r="C748" s="123"/>
    </row>
    <row r="749" ht="15.75">
      <c r="C749" s="123"/>
    </row>
    <row r="750" ht="15.75">
      <c r="C750" s="123"/>
    </row>
    <row r="751" ht="15.75">
      <c r="C751" s="123"/>
    </row>
    <row r="752" ht="15.75">
      <c r="C752" s="123"/>
    </row>
    <row r="753" ht="15.75">
      <c r="C753" s="123"/>
    </row>
    <row r="754" ht="15.75">
      <c r="C754" s="123"/>
    </row>
    <row r="755" ht="15.75">
      <c r="C755" s="123"/>
    </row>
    <row r="756" ht="15.75">
      <c r="C756" s="123"/>
    </row>
    <row r="757" ht="15.75">
      <c r="C757" s="123"/>
    </row>
    <row r="758" ht="15.75">
      <c r="C758" s="123"/>
    </row>
    <row r="759" ht="15.75">
      <c r="C759" s="123"/>
    </row>
    <row r="760" ht="15.75">
      <c r="C760" s="123"/>
    </row>
    <row r="761" ht="15.75">
      <c r="C761" s="123"/>
    </row>
    <row r="762" ht="15.75">
      <c r="C762" s="123"/>
    </row>
    <row r="763" ht="15.75">
      <c r="C763" s="123"/>
    </row>
    <row r="764" ht="15.75">
      <c r="C764" s="123"/>
    </row>
    <row r="765" ht="15.75">
      <c r="C765" s="123"/>
    </row>
    <row r="766" ht="15.75">
      <c r="C766" s="123"/>
    </row>
    <row r="767" ht="15.75">
      <c r="C767" s="123"/>
    </row>
    <row r="768" ht="15.75">
      <c r="C768" s="123"/>
    </row>
    <row r="769" ht="15.75">
      <c r="C769" s="123"/>
    </row>
    <row r="770" ht="15.75">
      <c r="C770" s="123"/>
    </row>
    <row r="771" ht="15.75">
      <c r="C771" s="123"/>
    </row>
    <row r="772" ht="15.75">
      <c r="C772" s="123"/>
    </row>
    <row r="773" ht="15.75">
      <c r="C773" s="123"/>
    </row>
    <row r="774" ht="15.75">
      <c r="C774" s="123"/>
    </row>
    <row r="775" ht="15.75">
      <c r="C775" s="123"/>
    </row>
    <row r="776" ht="15.75">
      <c r="C776" s="123"/>
    </row>
    <row r="777" ht="15.75">
      <c r="C777" s="123"/>
    </row>
    <row r="778" ht="15.75">
      <c r="C778" s="123"/>
    </row>
    <row r="779" ht="15.75">
      <c r="C779" s="123"/>
    </row>
    <row r="780" ht="15.75">
      <c r="C780" s="123"/>
    </row>
    <row r="781" ht="15.75">
      <c r="C781" s="123"/>
    </row>
    <row r="782" ht="15.75">
      <c r="C782" s="123"/>
    </row>
    <row r="783" ht="15.75">
      <c r="C783" s="123"/>
    </row>
    <row r="784" ht="15.75">
      <c r="C784" s="123"/>
    </row>
    <row r="785" ht="15.75">
      <c r="C785" s="123"/>
    </row>
    <row r="786" ht="15.75">
      <c r="C786" s="123"/>
    </row>
    <row r="787" ht="15.75">
      <c r="C787" s="123"/>
    </row>
    <row r="788" ht="15.75">
      <c r="C788" s="123"/>
    </row>
    <row r="789" ht="15.75">
      <c r="C789" s="123"/>
    </row>
    <row r="790" ht="15.75">
      <c r="C790" s="123"/>
    </row>
    <row r="791" ht="15.75">
      <c r="C791" s="123"/>
    </row>
    <row r="792" ht="15.75">
      <c r="C792" s="123"/>
    </row>
    <row r="793" ht="15.75">
      <c r="C793" s="123"/>
    </row>
    <row r="794" ht="15.75">
      <c r="C794" s="123"/>
    </row>
    <row r="795" ht="15.75">
      <c r="C795" s="123"/>
    </row>
    <row r="796" ht="15.75">
      <c r="C796" s="123"/>
    </row>
    <row r="797" ht="15.75">
      <c r="C797" s="123"/>
    </row>
    <row r="798" ht="15.75">
      <c r="C798" s="123"/>
    </row>
    <row r="799" ht="15.75">
      <c r="C799" s="123"/>
    </row>
    <row r="800" ht="15.75">
      <c r="C800" s="123"/>
    </row>
    <row r="801" ht="15.75">
      <c r="C801" s="123"/>
    </row>
    <row r="802" ht="15.75">
      <c r="C802" s="123"/>
    </row>
    <row r="803" ht="15.75">
      <c r="C803" s="123"/>
    </row>
    <row r="804" ht="15.75">
      <c r="C804" s="123"/>
    </row>
    <row r="805" ht="15.75">
      <c r="C805" s="123"/>
    </row>
    <row r="806" ht="15.75">
      <c r="C806" s="123"/>
    </row>
    <row r="807" ht="15.75">
      <c r="C807" s="123"/>
    </row>
    <row r="808" ht="15.75">
      <c r="C808" s="123"/>
    </row>
    <row r="809" ht="15.75">
      <c r="C809" s="123"/>
    </row>
    <row r="810" ht="15.75">
      <c r="C810" s="123"/>
    </row>
    <row r="811" ht="15.75">
      <c r="C811" s="123"/>
    </row>
    <row r="812" ht="15.75">
      <c r="C812" s="123"/>
    </row>
    <row r="813" ht="15.75">
      <c r="C813" s="123"/>
    </row>
    <row r="814" ht="15.75">
      <c r="C814" s="123"/>
    </row>
    <row r="815" ht="15.75">
      <c r="C815" s="123"/>
    </row>
    <row r="816" ht="15.75">
      <c r="C816" s="123"/>
    </row>
    <row r="817" ht="15.75">
      <c r="C817" s="123"/>
    </row>
    <row r="818" ht="15.75">
      <c r="C818" s="123"/>
    </row>
    <row r="819" ht="15.75">
      <c r="C819" s="123"/>
    </row>
    <row r="820" ht="15.75">
      <c r="C820" s="123"/>
    </row>
    <row r="821" ht="15.75">
      <c r="C821" s="123"/>
    </row>
    <row r="822" ht="15.75">
      <c r="C822" s="123"/>
    </row>
    <row r="823" ht="15.75">
      <c r="C823" s="123"/>
    </row>
    <row r="824" ht="15.75">
      <c r="C824" s="123"/>
    </row>
    <row r="825" ht="15.75">
      <c r="C825" s="123"/>
    </row>
    <row r="826" ht="15.75">
      <c r="C826" s="123"/>
    </row>
    <row r="827" ht="15.75">
      <c r="C827" s="123"/>
    </row>
    <row r="828" ht="15.75">
      <c r="C828" s="123"/>
    </row>
    <row r="829" ht="15.75">
      <c r="C829" s="123"/>
    </row>
    <row r="830" ht="15.75">
      <c r="C830" s="123"/>
    </row>
    <row r="831" ht="15.75">
      <c r="C831" s="123"/>
    </row>
    <row r="832" ht="15.75">
      <c r="C832" s="123"/>
    </row>
    <row r="833" ht="15.75">
      <c r="C833" s="123"/>
    </row>
    <row r="834" ht="15.75">
      <c r="C834" s="123"/>
    </row>
    <row r="835" ht="15.75">
      <c r="C835" s="123"/>
    </row>
    <row r="836" ht="15.75">
      <c r="C836" s="123"/>
    </row>
    <row r="837" ht="15.75">
      <c r="C837" s="123"/>
    </row>
    <row r="838" ht="15.75">
      <c r="C838" s="123"/>
    </row>
    <row r="839" ht="15.75">
      <c r="C839" s="123"/>
    </row>
    <row r="840" ht="15.75">
      <c r="C840" s="123"/>
    </row>
    <row r="841" ht="15.75">
      <c r="C841" s="123"/>
    </row>
    <row r="842" ht="15.75">
      <c r="C842" s="123"/>
    </row>
    <row r="843" ht="15.75">
      <c r="C843" s="123"/>
    </row>
    <row r="844" ht="15.75">
      <c r="C844" s="123"/>
    </row>
    <row r="845" ht="15.75">
      <c r="C845" s="123"/>
    </row>
    <row r="846" ht="15.75">
      <c r="C846" s="123"/>
    </row>
    <row r="847" ht="15.75">
      <c r="C847" s="123"/>
    </row>
    <row r="848" ht="15.75">
      <c r="C848" s="123"/>
    </row>
    <row r="849" ht="15.75">
      <c r="C849" s="123"/>
    </row>
    <row r="850" ht="15.75">
      <c r="C850" s="123"/>
    </row>
    <row r="851" ht="15.75">
      <c r="C851" s="123"/>
    </row>
    <row r="852" ht="15.75">
      <c r="C852" s="123"/>
    </row>
    <row r="853" ht="15.75">
      <c r="C853" s="123"/>
    </row>
    <row r="854" ht="15.75">
      <c r="C854" s="123"/>
    </row>
    <row r="855" ht="15.75">
      <c r="C855" s="123"/>
    </row>
    <row r="856" ht="15.75">
      <c r="C856" s="123"/>
    </row>
    <row r="857" ht="15.75">
      <c r="C857" s="123"/>
    </row>
    <row r="858" ht="15.75">
      <c r="C858" s="123"/>
    </row>
    <row r="859" ht="15.75">
      <c r="C859" s="123"/>
    </row>
    <row r="860" ht="15.75">
      <c r="C860" s="123"/>
    </row>
    <row r="861" ht="15.75">
      <c r="C861" s="123"/>
    </row>
    <row r="862" ht="15.75">
      <c r="C862" s="123"/>
    </row>
    <row r="863" ht="15.75">
      <c r="C863" s="123"/>
    </row>
    <row r="864" ht="15.75">
      <c r="C864" s="123"/>
    </row>
    <row r="865" ht="15.75">
      <c r="C865" s="123"/>
    </row>
    <row r="866" ht="15.75">
      <c r="C866" s="123"/>
    </row>
    <row r="867" ht="15.75">
      <c r="C867" s="123"/>
    </row>
    <row r="868" ht="15.75">
      <c r="C868" s="123"/>
    </row>
    <row r="869" ht="15.75">
      <c r="C869" s="123"/>
    </row>
    <row r="870" ht="15.75">
      <c r="C870" s="123"/>
    </row>
    <row r="871" ht="15.75">
      <c r="C871" s="123"/>
    </row>
    <row r="872" ht="15.75">
      <c r="C872" s="123"/>
    </row>
    <row r="873" ht="15.75">
      <c r="C873" s="123"/>
    </row>
    <row r="874" ht="15.75">
      <c r="C874" s="123"/>
    </row>
    <row r="875" ht="15.75">
      <c r="C875" s="123"/>
    </row>
    <row r="876" ht="15.75">
      <c r="C876" s="123"/>
    </row>
    <row r="877" ht="15.75">
      <c r="C877" s="123"/>
    </row>
    <row r="878" ht="15.75">
      <c r="C878" s="123"/>
    </row>
    <row r="879" ht="15.75">
      <c r="C879" s="123"/>
    </row>
    <row r="880" ht="15.75">
      <c r="C880" s="123"/>
    </row>
    <row r="881" ht="15.75">
      <c r="C881" s="123"/>
    </row>
    <row r="882" ht="15.75">
      <c r="C882" s="123"/>
    </row>
    <row r="883" ht="15.75">
      <c r="C883" s="123"/>
    </row>
    <row r="884" ht="15.75">
      <c r="C884" s="123"/>
    </row>
    <row r="885" ht="15.75">
      <c r="C885" s="123"/>
    </row>
    <row r="886" ht="15.75">
      <c r="C886" s="123"/>
    </row>
    <row r="887" ht="15.75">
      <c r="C887" s="123"/>
    </row>
    <row r="888" ht="15.75">
      <c r="C888" s="123"/>
    </row>
    <row r="889" ht="15.75">
      <c r="C889" s="123"/>
    </row>
    <row r="890" ht="15.75">
      <c r="C890" s="123"/>
    </row>
    <row r="891" ht="15.75">
      <c r="C891" s="123"/>
    </row>
    <row r="892" ht="15.75">
      <c r="C892" s="123"/>
    </row>
    <row r="893" ht="15.75">
      <c r="C893" s="123"/>
    </row>
    <row r="894" ht="15.75">
      <c r="C894" s="123"/>
    </row>
    <row r="895" ht="15.75">
      <c r="C895" s="123"/>
    </row>
    <row r="896" ht="15.75">
      <c r="C896" s="123"/>
    </row>
    <row r="897" ht="15.75">
      <c r="C897" s="123"/>
    </row>
    <row r="898" ht="15.75">
      <c r="C898" s="123"/>
    </row>
    <row r="899" ht="15.75">
      <c r="C899" s="123"/>
    </row>
    <row r="900" ht="15.75">
      <c r="C900" s="123"/>
    </row>
    <row r="901" ht="15.75">
      <c r="C901" s="123"/>
    </row>
    <row r="902" ht="15.75">
      <c r="C902" s="123"/>
    </row>
    <row r="903" ht="15.75">
      <c r="C903" s="123"/>
    </row>
    <row r="904" ht="15.75">
      <c r="C904" s="123"/>
    </row>
    <row r="905" ht="15.75">
      <c r="C905" s="123"/>
    </row>
    <row r="906" ht="15.75">
      <c r="C906" s="123"/>
    </row>
    <row r="907" ht="15.75">
      <c r="C907" s="123"/>
    </row>
    <row r="908" ht="15.75">
      <c r="C908" s="123"/>
    </row>
    <row r="909" ht="15.75">
      <c r="C909" s="123"/>
    </row>
    <row r="910" ht="15.75">
      <c r="C910" s="123"/>
    </row>
    <row r="911" ht="15.75">
      <c r="C911" s="123"/>
    </row>
    <row r="912" ht="15.75">
      <c r="C912" s="123"/>
    </row>
    <row r="913" ht="15.75">
      <c r="C913" s="123"/>
    </row>
    <row r="914" ht="15.75">
      <c r="C914" s="123"/>
    </row>
    <row r="915" ht="15.75">
      <c r="C915" s="123"/>
    </row>
    <row r="916" ht="15.75">
      <c r="C916" s="123"/>
    </row>
    <row r="917" ht="15.75">
      <c r="C917" s="123"/>
    </row>
    <row r="918" ht="15.75">
      <c r="C918" s="123"/>
    </row>
    <row r="919" ht="15.75">
      <c r="C919" s="123"/>
    </row>
    <row r="920" ht="15.75">
      <c r="C920" s="123"/>
    </row>
    <row r="921" ht="15.75">
      <c r="C921" s="123"/>
    </row>
    <row r="922" ht="15.75">
      <c r="C922" s="123"/>
    </row>
    <row r="923" ht="15.75">
      <c r="C923" s="123"/>
    </row>
    <row r="924" ht="15.75">
      <c r="C924" s="123"/>
    </row>
    <row r="925" ht="15.75">
      <c r="C925" s="123"/>
    </row>
    <row r="926" ht="15.75">
      <c r="C926" s="123"/>
    </row>
    <row r="927" ht="15.75">
      <c r="C927" s="123"/>
    </row>
    <row r="928" ht="15.75">
      <c r="C928" s="123"/>
    </row>
    <row r="929" ht="15.75">
      <c r="C929" s="123"/>
    </row>
    <row r="930" ht="15.75">
      <c r="C930" s="123"/>
    </row>
    <row r="931" ht="15.75">
      <c r="C931" s="123"/>
    </row>
    <row r="932" ht="15.75">
      <c r="C932" s="123"/>
    </row>
    <row r="933" ht="15.75">
      <c r="C933" s="123"/>
    </row>
    <row r="934" ht="15.75">
      <c r="C934" s="123"/>
    </row>
    <row r="935" ht="15.75">
      <c r="C935" s="123"/>
    </row>
    <row r="936" ht="15.75">
      <c r="C936" s="123"/>
    </row>
    <row r="937" ht="15.75">
      <c r="C937" s="123"/>
    </row>
    <row r="938" ht="15.75">
      <c r="C938" s="123"/>
    </row>
    <row r="939" ht="15.75">
      <c r="C939" s="123"/>
    </row>
    <row r="940" ht="15.75">
      <c r="C940" s="123"/>
    </row>
    <row r="941" ht="15.75">
      <c r="C941" s="123"/>
    </row>
    <row r="942" ht="15.75">
      <c r="C942" s="123"/>
    </row>
    <row r="943" ht="15.75">
      <c r="C943" s="123"/>
    </row>
    <row r="944" ht="15.75">
      <c r="C944" s="123"/>
    </row>
    <row r="945" ht="15.75">
      <c r="C945" s="123"/>
    </row>
    <row r="946" ht="15.75">
      <c r="C946" s="123"/>
    </row>
    <row r="947" ht="15.75">
      <c r="C947" s="123"/>
    </row>
    <row r="948" ht="15.75">
      <c r="C948" s="123"/>
    </row>
    <row r="949" ht="15.75">
      <c r="C949" s="123"/>
    </row>
    <row r="950" ht="15.75">
      <c r="C950" s="123"/>
    </row>
    <row r="951" ht="15.75">
      <c r="C951" s="123"/>
    </row>
    <row r="952" ht="15.75">
      <c r="C952" s="123"/>
    </row>
    <row r="953" ht="15.75">
      <c r="C953" s="123"/>
    </row>
    <row r="954" ht="15.75">
      <c r="C954" s="123"/>
    </row>
    <row r="955" ht="15.75">
      <c r="C955" s="123"/>
    </row>
    <row r="956" ht="15.75">
      <c r="C956" s="123"/>
    </row>
    <row r="957" ht="15.75">
      <c r="C957" s="123"/>
    </row>
    <row r="958" ht="15.75">
      <c r="C958" s="123"/>
    </row>
    <row r="959" ht="15.75">
      <c r="C959" s="123"/>
    </row>
  </sheetData>
  <sheetProtection password="EEDF" sheet="1"/>
  <mergeCells count="12">
    <mergeCell ref="B8:C8"/>
    <mergeCell ref="B9:C9"/>
    <mergeCell ref="B11:C11"/>
    <mergeCell ref="B12:C12"/>
    <mergeCell ref="B13:C13"/>
    <mergeCell ref="B14:C14"/>
    <mergeCell ref="B1:C1"/>
    <mergeCell ref="B2:C2"/>
    <mergeCell ref="B3:C3"/>
    <mergeCell ref="B4:C4"/>
    <mergeCell ref="B6:C6"/>
    <mergeCell ref="B7:C7"/>
  </mergeCells>
  <printOptions/>
  <pageMargins left="1.14173228346456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38.625" style="4" customWidth="1"/>
    <col min="2" max="2" width="12.875" style="3" customWidth="1"/>
    <col min="3" max="3" width="18.25390625" style="3" customWidth="1"/>
    <col min="4" max="4" width="21.00390625" style="3" customWidth="1"/>
    <col min="5" max="16384" width="9.125" style="3" customWidth="1"/>
  </cols>
  <sheetData>
    <row r="1" spans="1:4" ht="20.25" customHeight="1">
      <c r="A1" s="363" t="s">
        <v>769</v>
      </c>
      <c r="B1" s="383"/>
      <c r="C1" s="383"/>
      <c r="D1" s="383"/>
    </row>
    <row r="2" spans="1:4" ht="18" customHeight="1">
      <c r="A2" s="363" t="s">
        <v>850</v>
      </c>
      <c r="B2" s="383"/>
      <c r="C2" s="383"/>
      <c r="D2" s="383"/>
    </row>
    <row r="3" spans="1:4" ht="17.25" customHeight="1">
      <c r="A3" s="363" t="s">
        <v>189</v>
      </c>
      <c r="B3" s="383"/>
      <c r="C3" s="383"/>
      <c r="D3" s="383"/>
    </row>
    <row r="4" spans="1:4" ht="17.25" customHeight="1">
      <c r="A4" s="363" t="s">
        <v>1028</v>
      </c>
      <c r="B4" s="383"/>
      <c r="C4" s="383"/>
      <c r="D4" s="383"/>
    </row>
    <row r="5" spans="1:4" ht="18.75">
      <c r="A5" s="314"/>
      <c r="B5" s="315"/>
      <c r="C5" s="315"/>
      <c r="D5" s="315"/>
    </row>
    <row r="6" spans="1:4" ht="18.75">
      <c r="A6" s="363" t="s">
        <v>810</v>
      </c>
      <c r="B6" s="383"/>
      <c r="C6" s="383"/>
      <c r="D6" s="383"/>
    </row>
    <row r="7" spans="1:4" ht="18.75">
      <c r="A7" s="363" t="s">
        <v>850</v>
      </c>
      <c r="B7" s="383"/>
      <c r="C7" s="383"/>
      <c r="D7" s="383"/>
    </row>
    <row r="8" spans="1:4" ht="18.75">
      <c r="A8" s="363" t="s">
        <v>189</v>
      </c>
      <c r="B8" s="383"/>
      <c r="C8" s="383"/>
      <c r="D8" s="383"/>
    </row>
    <row r="9" spans="1:4" ht="18.75">
      <c r="A9" s="363" t="s">
        <v>275</v>
      </c>
      <c r="B9" s="383"/>
      <c r="C9" s="383"/>
      <c r="D9" s="383"/>
    </row>
    <row r="10" spans="1:4" ht="18.75">
      <c r="A10" s="314"/>
      <c r="B10" s="315"/>
      <c r="C10" s="315"/>
      <c r="D10" s="315"/>
    </row>
    <row r="11" spans="1:4" ht="18" customHeight="1">
      <c r="A11" s="316"/>
      <c r="B11" s="363" t="s">
        <v>851</v>
      </c>
      <c r="C11" s="385"/>
      <c r="D11" s="385"/>
    </row>
    <row r="12" spans="1:4" ht="15.75" customHeight="1">
      <c r="A12" s="386"/>
      <c r="B12" s="386"/>
      <c r="C12" s="315"/>
      <c r="D12" s="315"/>
    </row>
    <row r="13" spans="1:4" ht="18.75">
      <c r="A13" s="162"/>
      <c r="B13" s="315"/>
      <c r="C13" s="315"/>
      <c r="D13" s="315"/>
    </row>
    <row r="14" spans="1:4" ht="18.75">
      <c r="A14" s="379" t="s">
        <v>852</v>
      </c>
      <c r="B14" s="385"/>
      <c r="C14" s="385"/>
      <c r="D14" s="385"/>
    </row>
    <row r="15" spans="1:4" ht="32.25" customHeight="1">
      <c r="A15" s="381" t="s">
        <v>853</v>
      </c>
      <c r="B15" s="385"/>
      <c r="C15" s="385"/>
      <c r="D15" s="385"/>
    </row>
    <row r="16" spans="1:4" ht="18.75">
      <c r="A16" s="101"/>
      <c r="B16" s="315"/>
      <c r="C16" s="315"/>
      <c r="D16" s="315"/>
    </row>
    <row r="17" spans="1:4" ht="18.75">
      <c r="A17" s="146"/>
      <c r="B17" s="384" t="s">
        <v>854</v>
      </c>
      <c r="C17" s="384"/>
      <c r="D17" s="384"/>
    </row>
    <row r="18" spans="1:4" ht="96" customHeight="1">
      <c r="A18" s="312" t="s">
        <v>815</v>
      </c>
      <c r="B18" s="312" t="s">
        <v>855</v>
      </c>
      <c r="C18" s="313" t="s">
        <v>833</v>
      </c>
      <c r="D18" s="313" t="s">
        <v>834</v>
      </c>
    </row>
    <row r="19" spans="1:4" ht="18.75">
      <c r="A19" s="130" t="s">
        <v>816</v>
      </c>
      <c r="B19" s="317">
        <f>SUM(B21,B22)</f>
        <v>15615.4</v>
      </c>
      <c r="C19" s="318"/>
      <c r="D19" s="319">
        <f>D21+D22</f>
        <v>7923.1</v>
      </c>
    </row>
    <row r="20" spans="1:4" ht="9" customHeight="1">
      <c r="A20" s="135"/>
      <c r="B20" s="320"/>
      <c r="C20" s="321"/>
      <c r="D20" s="322"/>
    </row>
    <row r="21" spans="1:4" ht="18.75">
      <c r="A21" s="323" t="s">
        <v>825</v>
      </c>
      <c r="B21" s="324">
        <f>C21+D21</f>
        <v>6000</v>
      </c>
      <c r="C21" s="325"/>
      <c r="D21" s="170">
        <v>6000</v>
      </c>
    </row>
    <row r="22" spans="1:4" ht="18.75">
      <c r="A22" s="326" t="s">
        <v>817</v>
      </c>
      <c r="B22" s="327">
        <f>C22+D22</f>
        <v>9615.4</v>
      </c>
      <c r="C22" s="328">
        <v>7692.3</v>
      </c>
      <c r="D22" s="329">
        <f>1033.01+890.09</f>
        <v>1923.1</v>
      </c>
    </row>
    <row r="23" ht="15.75">
      <c r="A23" s="310"/>
    </row>
    <row r="24" ht="15.75">
      <c r="A24" s="310"/>
    </row>
    <row r="25" ht="15.75">
      <c r="A25" s="310"/>
    </row>
    <row r="26" ht="15.75">
      <c r="A26" s="310"/>
    </row>
    <row r="27" ht="15.75">
      <c r="A27" s="310"/>
    </row>
    <row r="28" ht="15.75">
      <c r="A28" s="310"/>
    </row>
    <row r="29" ht="15.75">
      <c r="A29" s="310"/>
    </row>
    <row r="30" ht="15.75">
      <c r="A30" s="310"/>
    </row>
    <row r="31" ht="15.75">
      <c r="A31" s="330"/>
    </row>
    <row r="32" ht="15.75">
      <c r="A32" s="330"/>
    </row>
    <row r="33" ht="15.75">
      <c r="A33" s="310"/>
    </row>
    <row r="34" ht="15.75">
      <c r="A34" s="310"/>
    </row>
    <row r="35" ht="15.75">
      <c r="A35" s="330"/>
    </row>
    <row r="36" ht="15.75">
      <c r="A36" s="330"/>
    </row>
    <row r="37" ht="15.75">
      <c r="A37" s="330"/>
    </row>
    <row r="38" ht="15.75">
      <c r="A38" s="330"/>
    </row>
    <row r="39" ht="15.75">
      <c r="A39" s="330"/>
    </row>
    <row r="40" ht="15.75">
      <c r="A40" s="330"/>
    </row>
    <row r="41" ht="15.75">
      <c r="A41" s="330"/>
    </row>
    <row r="42" ht="15.75">
      <c r="A42" s="54"/>
    </row>
    <row r="43" ht="15.75">
      <c r="A43" s="331"/>
    </row>
  </sheetData>
  <sheetProtection password="EEDF" sheet="1"/>
  <mergeCells count="13">
    <mergeCell ref="B17:D17"/>
    <mergeCell ref="A8:D8"/>
    <mergeCell ref="A9:D9"/>
    <mergeCell ref="B11:D11"/>
    <mergeCell ref="A12:B12"/>
    <mergeCell ref="A14:D14"/>
    <mergeCell ref="A15:D15"/>
    <mergeCell ref="A1:D1"/>
    <mergeCell ref="A2:D2"/>
    <mergeCell ref="A3:D3"/>
    <mergeCell ref="A4:D4"/>
    <mergeCell ref="A6:D6"/>
    <mergeCell ref="A7:D7"/>
  </mergeCells>
  <printOptions/>
  <pageMargins left="1.14173228346456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G9" sqref="G8:G9"/>
    </sheetView>
  </sheetViews>
  <sheetFormatPr defaultColWidth="9.00390625" defaultRowHeight="12.75"/>
  <cols>
    <col min="1" max="1" width="59.125" style="1" customWidth="1"/>
    <col min="2" max="2" width="12.625" style="1" hidden="1" customWidth="1"/>
    <col min="3" max="3" width="12.25390625" style="1" hidden="1" customWidth="1"/>
    <col min="4" max="4" width="29.375" style="0" customWidth="1"/>
  </cols>
  <sheetData>
    <row r="1" spans="1:4" ht="23.25" customHeight="1">
      <c r="A1" s="378" t="s">
        <v>1016</v>
      </c>
      <c r="B1" s="390"/>
      <c r="C1" s="390"/>
      <c r="D1" s="390"/>
    </row>
    <row r="2" spans="1:4" ht="17.25" customHeight="1">
      <c r="A2" s="378" t="s">
        <v>192</v>
      </c>
      <c r="B2" s="390"/>
      <c r="C2" s="390"/>
      <c r="D2" s="390"/>
    </row>
    <row r="3" spans="1:4" ht="21" customHeight="1">
      <c r="A3" s="378" t="s">
        <v>741</v>
      </c>
      <c r="B3" s="390"/>
      <c r="C3" s="390"/>
      <c r="D3" s="390"/>
    </row>
    <row r="4" spans="1:4" ht="18.75" customHeight="1">
      <c r="A4" s="378" t="s">
        <v>1028</v>
      </c>
      <c r="B4" s="390"/>
      <c r="C4" s="390"/>
      <c r="D4" s="390"/>
    </row>
    <row r="6" spans="1:4" ht="18.75">
      <c r="A6" s="378" t="s">
        <v>810</v>
      </c>
      <c r="B6" s="378"/>
      <c r="C6" s="378"/>
      <c r="D6" s="378"/>
    </row>
    <row r="7" spans="1:4" ht="18.75">
      <c r="A7" s="378" t="s">
        <v>811</v>
      </c>
      <c r="B7" s="378"/>
      <c r="C7" s="378"/>
      <c r="D7" s="378"/>
    </row>
    <row r="8" spans="1:4" ht="18.75">
      <c r="A8" s="378" t="s">
        <v>189</v>
      </c>
      <c r="B8" s="378"/>
      <c r="C8" s="378"/>
      <c r="D8" s="378"/>
    </row>
    <row r="9" spans="1:4" ht="18.75">
      <c r="A9" s="378" t="s">
        <v>275</v>
      </c>
      <c r="B9" s="378"/>
      <c r="C9" s="378"/>
      <c r="D9" s="378"/>
    </row>
    <row r="10" spans="1:4" ht="18.75">
      <c r="A10" s="63"/>
      <c r="B10" s="63"/>
      <c r="C10" s="63"/>
      <c r="D10" s="125"/>
    </row>
    <row r="11" spans="1:4" ht="15.75" customHeight="1">
      <c r="A11" s="64"/>
      <c r="B11" s="64"/>
      <c r="C11" s="64"/>
      <c r="D11" s="100" t="s">
        <v>856</v>
      </c>
    </row>
    <row r="12" spans="1:4" ht="18.75">
      <c r="A12" s="64"/>
      <c r="B12" s="64"/>
      <c r="C12" s="64"/>
      <c r="D12" s="125"/>
    </row>
    <row r="13" spans="1:4" ht="18.75">
      <c r="A13" s="379" t="s">
        <v>830</v>
      </c>
      <c r="B13" s="379"/>
      <c r="C13" s="379"/>
      <c r="D13" s="387"/>
    </row>
    <row r="14" spans="1:4" ht="34.5" customHeight="1">
      <c r="A14" s="388" t="s">
        <v>857</v>
      </c>
      <c r="B14" s="389"/>
      <c r="C14" s="389"/>
      <c r="D14" s="389"/>
    </row>
    <row r="15" spans="1:4" ht="9" customHeight="1">
      <c r="A15" s="126"/>
      <c r="B15" s="127"/>
      <c r="C15" s="127"/>
      <c r="D15" s="125"/>
    </row>
    <row r="16" spans="1:4" ht="54.75" customHeight="1">
      <c r="A16" s="150" t="s">
        <v>815</v>
      </c>
      <c r="B16" s="150" t="s">
        <v>190</v>
      </c>
      <c r="C16" s="151" t="s">
        <v>832</v>
      </c>
      <c r="D16" s="150" t="s">
        <v>190</v>
      </c>
    </row>
    <row r="17" spans="1:4" ht="18.75">
      <c r="A17" s="130" t="s">
        <v>816</v>
      </c>
      <c r="B17" s="131">
        <f>SUM(B19:B19)</f>
        <v>0</v>
      </c>
      <c r="C17" s="132">
        <f>SUM(C19:C19)</f>
        <v>2500</v>
      </c>
      <c r="D17" s="152">
        <f>D19+D20+D21</f>
        <v>910.29</v>
      </c>
    </row>
    <row r="18" spans="1:4" ht="16.5" customHeight="1">
      <c r="A18" s="135"/>
      <c r="B18" s="101"/>
      <c r="C18" s="101"/>
      <c r="D18" s="137"/>
    </row>
    <row r="19" spans="1:4" ht="18.75">
      <c r="A19" s="138" t="s">
        <v>825</v>
      </c>
      <c r="B19" s="139">
        <v>0</v>
      </c>
      <c r="C19" s="139">
        <v>2500</v>
      </c>
      <c r="D19" s="171">
        <f>2000-89.71-1000</f>
        <v>910.29</v>
      </c>
    </row>
    <row r="20" spans="1:4" ht="18.75">
      <c r="A20" s="154"/>
      <c r="B20" s="155"/>
      <c r="C20" s="155"/>
      <c r="D20" s="153"/>
    </row>
    <row r="21" spans="1:4" ht="18.75">
      <c r="A21" s="142"/>
      <c r="B21" s="143"/>
      <c r="C21" s="143"/>
      <c r="D21" s="156"/>
    </row>
    <row r="22" spans="1:4" ht="18.75">
      <c r="A22" s="63"/>
      <c r="B22" s="63"/>
      <c r="C22" s="63"/>
      <c r="D22" s="125"/>
    </row>
    <row r="23" spans="1:4" ht="18.75">
      <c r="A23" s="63"/>
      <c r="B23" s="63"/>
      <c r="C23" s="63"/>
      <c r="D23" s="125"/>
    </row>
    <row r="24" spans="1:4" ht="18.75">
      <c r="A24" s="63"/>
      <c r="B24" s="63"/>
      <c r="C24" s="63"/>
      <c r="D24" s="125"/>
    </row>
  </sheetData>
  <sheetProtection password="EEDF" sheet="1"/>
  <mergeCells count="10">
    <mergeCell ref="A8:D8"/>
    <mergeCell ref="A9:D9"/>
    <mergeCell ref="A13:D13"/>
    <mergeCell ref="A14:D14"/>
    <mergeCell ref="A1:D1"/>
    <mergeCell ref="A2:D2"/>
    <mergeCell ref="A3:D3"/>
    <mergeCell ref="A4:D4"/>
    <mergeCell ref="A6:D6"/>
    <mergeCell ref="A7:D7"/>
  </mergeCells>
  <printOptions/>
  <pageMargins left="1.14173228346456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27.75390625" style="1" customWidth="1"/>
    <col min="2" max="2" width="13.00390625" style="0" customWidth="1"/>
    <col min="3" max="3" width="20.00390625" style="0" customWidth="1"/>
    <col min="4" max="4" width="21.00390625" style="0" customWidth="1"/>
  </cols>
  <sheetData>
    <row r="1" spans="1:4" ht="18.75">
      <c r="A1" s="378" t="s">
        <v>873</v>
      </c>
      <c r="B1" s="391"/>
      <c r="C1" s="391"/>
      <c r="D1" s="391"/>
    </row>
    <row r="2" spans="1:4" ht="18.75">
      <c r="A2" s="378" t="s">
        <v>850</v>
      </c>
      <c r="B2" s="391"/>
      <c r="C2" s="391"/>
      <c r="D2" s="391"/>
    </row>
    <row r="3" spans="1:4" ht="18.75">
      <c r="A3" s="378" t="s">
        <v>189</v>
      </c>
      <c r="B3" s="391"/>
      <c r="C3" s="391"/>
      <c r="D3" s="391"/>
    </row>
    <row r="4" spans="1:4" ht="18.75">
      <c r="A4" s="378" t="s">
        <v>861</v>
      </c>
      <c r="B4" s="391"/>
      <c r="C4" s="391"/>
      <c r="D4" s="391"/>
    </row>
    <row r="6" spans="1:4" ht="18.75">
      <c r="A6" s="378" t="s">
        <v>810</v>
      </c>
      <c r="B6" s="391"/>
      <c r="C6" s="391"/>
      <c r="D6" s="391"/>
    </row>
    <row r="7" spans="1:4" ht="18.75">
      <c r="A7" s="378" t="s">
        <v>850</v>
      </c>
      <c r="B7" s="391"/>
      <c r="C7" s="391"/>
      <c r="D7" s="391"/>
    </row>
    <row r="8" spans="1:4" ht="18.75">
      <c r="A8" s="378" t="s">
        <v>189</v>
      </c>
      <c r="B8" s="391"/>
      <c r="C8" s="391"/>
      <c r="D8" s="391"/>
    </row>
    <row r="9" spans="1:4" ht="18.75">
      <c r="A9" s="378" t="s">
        <v>275</v>
      </c>
      <c r="B9" s="391"/>
      <c r="C9" s="391"/>
      <c r="D9" s="391"/>
    </row>
    <row r="10" spans="1:4" ht="18.75">
      <c r="A10" s="63"/>
      <c r="B10" s="125"/>
      <c r="C10" s="125"/>
      <c r="D10" s="125"/>
    </row>
    <row r="11" spans="1:4" ht="15.75" customHeight="1">
      <c r="A11" s="64"/>
      <c r="B11" s="378" t="s">
        <v>858</v>
      </c>
      <c r="C11" s="387"/>
      <c r="D11" s="387"/>
    </row>
    <row r="12" spans="1:4" ht="15.75" customHeight="1">
      <c r="A12" s="358"/>
      <c r="B12" s="358"/>
      <c r="C12" s="125"/>
      <c r="D12" s="125"/>
    </row>
    <row r="13" spans="1:4" ht="18.75">
      <c r="A13" s="64"/>
      <c r="B13" s="125"/>
      <c r="C13" s="125"/>
      <c r="D13" s="125"/>
    </row>
    <row r="14" spans="1:4" ht="18.75">
      <c r="A14" s="379" t="s">
        <v>830</v>
      </c>
      <c r="B14" s="387"/>
      <c r="C14" s="387"/>
      <c r="D14" s="387"/>
    </row>
    <row r="15" spans="1:4" ht="37.5" customHeight="1">
      <c r="A15" s="381" t="s">
        <v>859</v>
      </c>
      <c r="B15" s="387"/>
      <c r="C15" s="387"/>
      <c r="D15" s="387"/>
    </row>
    <row r="16" spans="1:4" ht="18.75">
      <c r="A16" s="101"/>
      <c r="B16" s="125"/>
      <c r="C16" s="125"/>
      <c r="D16" s="125"/>
    </row>
    <row r="17" spans="1:4" ht="15.75" customHeight="1">
      <c r="A17" s="126"/>
      <c r="B17" s="125"/>
      <c r="C17" s="125"/>
      <c r="D17" s="125"/>
    </row>
    <row r="18" spans="1:4" ht="69" customHeight="1">
      <c r="A18" s="103" t="s">
        <v>815</v>
      </c>
      <c r="B18" s="103" t="s">
        <v>860</v>
      </c>
      <c r="C18" s="129" t="s">
        <v>833</v>
      </c>
      <c r="D18" s="129" t="s">
        <v>834</v>
      </c>
    </row>
    <row r="19" spans="1:4" ht="18.75">
      <c r="A19" s="130" t="s">
        <v>816</v>
      </c>
      <c r="B19" s="131">
        <f>B21+B22</f>
        <v>0</v>
      </c>
      <c r="C19" s="147">
        <f>C21+C22</f>
        <v>0</v>
      </c>
      <c r="D19" s="134">
        <f>D21+D22</f>
        <v>0</v>
      </c>
    </row>
    <row r="20" spans="1:4" ht="8.25" customHeight="1">
      <c r="A20" s="135"/>
      <c r="B20" s="148"/>
      <c r="C20" s="148"/>
      <c r="D20" s="137"/>
    </row>
    <row r="21" spans="1:4" ht="18.75">
      <c r="A21" s="138"/>
      <c r="B21" s="157"/>
      <c r="C21" s="149"/>
      <c r="D21" s="141"/>
    </row>
    <row r="22" spans="1:4" ht="33" customHeight="1">
      <c r="A22" s="158" t="s">
        <v>825</v>
      </c>
      <c r="B22" s="157">
        <f>C22+D22</f>
        <v>0</v>
      </c>
      <c r="C22" s="149"/>
      <c r="D22" s="170">
        <v>0</v>
      </c>
    </row>
    <row r="23" spans="1:4" ht="18.75">
      <c r="A23" s="142"/>
      <c r="B23" s="159"/>
      <c r="C23" s="159"/>
      <c r="D23" s="144"/>
    </row>
    <row r="24" spans="1:4" ht="18.75">
      <c r="A24" s="63"/>
      <c r="B24" s="125"/>
      <c r="C24" s="125"/>
      <c r="D24" s="125"/>
    </row>
    <row r="25" spans="1:4" ht="18.75">
      <c r="A25" s="63"/>
      <c r="B25" s="125"/>
      <c r="C25" s="125"/>
      <c r="D25" s="125"/>
    </row>
    <row r="26" spans="1:4" ht="18.75">
      <c r="A26" s="63"/>
      <c r="B26" s="125"/>
      <c r="C26" s="125"/>
      <c r="D26" s="125"/>
    </row>
  </sheetData>
  <sheetProtection password="EEDF" sheet="1"/>
  <mergeCells count="12">
    <mergeCell ref="A1:D1"/>
    <mergeCell ref="A2:D2"/>
    <mergeCell ref="A3:D3"/>
    <mergeCell ref="A4:D4"/>
    <mergeCell ref="A6:D6"/>
    <mergeCell ref="A7:D7"/>
    <mergeCell ref="A8:D8"/>
    <mergeCell ref="A9:D9"/>
    <mergeCell ref="B11:D11"/>
    <mergeCell ref="A12:B12"/>
    <mergeCell ref="A14:D14"/>
    <mergeCell ref="A15:D15"/>
  </mergeCells>
  <printOptions/>
  <pageMargins left="1.14173228346456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Ковригина</cp:lastModifiedBy>
  <cp:lastPrinted>2014-09-23T13:36:59Z</cp:lastPrinted>
  <dcterms:created xsi:type="dcterms:W3CDTF">2006-05-15T07:22:37Z</dcterms:created>
  <dcterms:modified xsi:type="dcterms:W3CDTF">2014-09-24T08:20:38Z</dcterms:modified>
  <cp:category/>
  <cp:version/>
  <cp:contentType/>
  <cp:contentStatus/>
</cp:coreProperties>
</file>