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defaultThemeVersion="124226"/>
  <bookViews>
    <workbookView xWindow="13140" yWindow="-150" windowWidth="14805" windowHeight="11775"/>
  </bookViews>
  <sheets>
    <sheet name="Table1" sheetId="1" r:id="rId1"/>
  </sheets>
  <definedNames>
    <definedName name="_xlnm._FilterDatabase" localSheetId="0" hidden="1">Table1!$A$13:$J$193</definedName>
    <definedName name="_xlnm.Print_Area" localSheetId="0">Table1!$A$1:$J$201</definedName>
  </definedNames>
  <calcPr calcId="145621"/>
</workbook>
</file>

<file path=xl/calcChain.xml><?xml version="1.0" encoding="utf-8"?>
<calcChain xmlns="http://schemas.openxmlformats.org/spreadsheetml/2006/main">
  <c r="F30" i="1" l="1"/>
  <c r="F29" i="1"/>
  <c r="F28" i="1"/>
  <c r="F27" i="1"/>
  <c r="F101" i="1" l="1"/>
  <c r="F119" i="1"/>
  <c r="F116" i="1"/>
  <c r="F114" i="1"/>
  <c r="F113" i="1"/>
  <c r="F109" i="1"/>
  <c r="F108" i="1"/>
  <c r="F107" i="1"/>
  <c r="F105" i="1"/>
  <c r="F124" i="1"/>
  <c r="F88" i="1"/>
  <c r="F87" i="1"/>
  <c r="F89" i="1"/>
  <c r="F54" i="1" l="1"/>
  <c r="F51" i="1"/>
  <c r="F50" i="1"/>
  <c r="F48" i="1"/>
  <c r="F45" i="1"/>
  <c r="F43" i="1"/>
  <c r="F37" i="1"/>
  <c r="F36" i="1"/>
  <c r="F33" i="1"/>
  <c r="F25" i="1"/>
  <c r="F24" i="1"/>
  <c r="F22" i="1"/>
  <c r="F21" i="1"/>
  <c r="F20" i="1"/>
  <c r="F19" i="1"/>
  <c r="F18" i="1"/>
  <c r="F17" i="1"/>
  <c r="F16" i="1" l="1"/>
  <c r="G142" i="1"/>
  <c r="G137" i="1"/>
  <c r="G130" i="1"/>
  <c r="G126" i="1"/>
  <c r="G122" i="1"/>
  <c r="G120" i="1"/>
  <c r="G103" i="1"/>
  <c r="G91" i="1"/>
  <c r="G90" i="1" s="1"/>
  <c r="G98" i="1"/>
  <c r="G96" i="1"/>
  <c r="G76" i="1"/>
  <c r="G74" i="1"/>
  <c r="G64" i="1"/>
  <c r="G86" i="1"/>
  <c r="G85" i="1" s="1"/>
  <c r="G55" i="1"/>
  <c r="G53" i="1"/>
  <c r="G49" i="1"/>
  <c r="G47" i="1"/>
  <c r="G44" i="1"/>
  <c r="G42" i="1"/>
  <c r="G40" i="1"/>
  <c r="G38" i="1"/>
  <c r="G35" i="1"/>
  <c r="G32" i="1"/>
  <c r="G27" i="1"/>
  <c r="G16" i="1"/>
  <c r="G15" i="1" s="1"/>
  <c r="G26" i="1" l="1"/>
  <c r="G102" i="1"/>
  <c r="G129" i="1"/>
  <c r="G52" i="1"/>
  <c r="G95" i="1"/>
  <c r="G63" i="1"/>
  <c r="G46" i="1"/>
  <c r="G34" i="1"/>
  <c r="G14" i="1" l="1"/>
  <c r="F159" i="1" l="1"/>
  <c r="E186" i="1" l="1"/>
  <c r="F186" i="1"/>
  <c r="H186" i="1"/>
  <c r="I186" i="1"/>
  <c r="J186" i="1"/>
  <c r="D186" i="1"/>
  <c r="E177" i="1"/>
  <c r="F177" i="1"/>
  <c r="H177" i="1"/>
  <c r="I177" i="1"/>
  <c r="J177" i="1"/>
  <c r="D177" i="1"/>
  <c r="E169" i="1"/>
  <c r="F169" i="1"/>
  <c r="H169" i="1"/>
  <c r="I169" i="1"/>
  <c r="J169" i="1"/>
  <c r="D169" i="1"/>
  <c r="E160" i="1"/>
  <c r="F160" i="1"/>
  <c r="D160" i="1"/>
  <c r="E150" i="1"/>
  <c r="F150" i="1"/>
  <c r="D150" i="1"/>
  <c r="E146" i="1"/>
  <c r="F146" i="1"/>
  <c r="H146" i="1"/>
  <c r="I146" i="1"/>
  <c r="J146" i="1"/>
  <c r="D146" i="1"/>
  <c r="E142" i="1"/>
  <c r="F142" i="1"/>
  <c r="H142" i="1"/>
  <c r="I142" i="1"/>
  <c r="J142" i="1"/>
  <c r="D142" i="1"/>
  <c r="E137" i="1"/>
  <c r="F137" i="1"/>
  <c r="H137" i="1"/>
  <c r="I137" i="1"/>
  <c r="J137" i="1"/>
  <c r="D137" i="1"/>
  <c r="E130" i="1"/>
  <c r="F130" i="1"/>
  <c r="H130" i="1"/>
  <c r="I130" i="1"/>
  <c r="J130" i="1"/>
  <c r="D130" i="1"/>
  <c r="E126" i="1"/>
  <c r="F126" i="1"/>
  <c r="H126" i="1"/>
  <c r="I126" i="1"/>
  <c r="J126" i="1"/>
  <c r="D126" i="1"/>
  <c r="E122" i="1"/>
  <c r="F122" i="1"/>
  <c r="H122" i="1"/>
  <c r="I122" i="1"/>
  <c r="J122" i="1"/>
  <c r="D122" i="1"/>
  <c r="F103" i="1"/>
  <c r="H103" i="1"/>
  <c r="I103" i="1"/>
  <c r="J103" i="1"/>
  <c r="D103" i="1"/>
  <c r="E98" i="1"/>
  <c r="F98" i="1"/>
  <c r="H98" i="1"/>
  <c r="I98" i="1"/>
  <c r="J98" i="1"/>
  <c r="D98" i="1"/>
  <c r="E91" i="1"/>
  <c r="F91" i="1"/>
  <c r="H91" i="1"/>
  <c r="I91" i="1"/>
  <c r="J91" i="1"/>
  <c r="D91" i="1"/>
  <c r="E86" i="1"/>
  <c r="F86" i="1"/>
  <c r="H86" i="1"/>
  <c r="I86" i="1"/>
  <c r="J86" i="1"/>
  <c r="D86" i="1"/>
  <c r="E76" i="1"/>
  <c r="F76" i="1"/>
  <c r="H76" i="1"/>
  <c r="I76" i="1"/>
  <c r="J76" i="1"/>
  <c r="D76" i="1"/>
  <c r="D74" i="1"/>
  <c r="E64" i="1"/>
  <c r="F64" i="1"/>
  <c r="H64" i="1"/>
  <c r="I64" i="1"/>
  <c r="J64" i="1"/>
  <c r="D64" i="1"/>
  <c r="E61" i="1"/>
  <c r="F61" i="1"/>
  <c r="H61" i="1"/>
  <c r="I61" i="1"/>
  <c r="J61" i="1"/>
  <c r="D61" i="1"/>
  <c r="D55" i="1"/>
  <c r="E53" i="1"/>
  <c r="F53" i="1"/>
  <c r="H53" i="1"/>
  <c r="I53" i="1"/>
  <c r="J53" i="1"/>
  <c r="D53" i="1"/>
  <c r="E49" i="1"/>
  <c r="F49" i="1"/>
  <c r="H49" i="1"/>
  <c r="I49" i="1"/>
  <c r="J49" i="1"/>
  <c r="D49" i="1"/>
  <c r="E47" i="1"/>
  <c r="F47" i="1"/>
  <c r="H47" i="1"/>
  <c r="I47" i="1"/>
  <c r="J47" i="1"/>
  <c r="D47" i="1"/>
  <c r="E44" i="1"/>
  <c r="F44" i="1"/>
  <c r="H44" i="1"/>
  <c r="I44" i="1"/>
  <c r="J44" i="1"/>
  <c r="D44" i="1"/>
  <c r="E42" i="1"/>
  <c r="F42" i="1"/>
  <c r="H42" i="1"/>
  <c r="I42" i="1"/>
  <c r="J42" i="1"/>
  <c r="D42" i="1"/>
  <c r="E40" i="1"/>
  <c r="F40" i="1"/>
  <c r="H40" i="1"/>
  <c r="I40" i="1"/>
  <c r="J40" i="1"/>
  <c r="D40" i="1"/>
  <c r="E38" i="1"/>
  <c r="F38" i="1"/>
  <c r="H38" i="1"/>
  <c r="I38" i="1"/>
  <c r="J38" i="1"/>
  <c r="D38" i="1"/>
  <c r="F35" i="1"/>
  <c r="H35" i="1"/>
  <c r="I35" i="1"/>
  <c r="J35" i="1"/>
  <c r="D35" i="1"/>
  <c r="E32" i="1"/>
  <c r="F32" i="1"/>
  <c r="H32" i="1"/>
  <c r="I32" i="1"/>
  <c r="J32" i="1"/>
  <c r="D32" i="1"/>
  <c r="E74" i="1"/>
  <c r="F74" i="1"/>
  <c r="H74" i="1"/>
  <c r="I74" i="1"/>
  <c r="J74" i="1"/>
  <c r="E55" i="1"/>
  <c r="F55" i="1"/>
  <c r="H55" i="1"/>
  <c r="I55" i="1"/>
  <c r="J55" i="1"/>
  <c r="E27" i="1"/>
  <c r="H27" i="1"/>
  <c r="I27" i="1"/>
  <c r="J27" i="1"/>
  <c r="D27" i="1"/>
  <c r="H16" i="1"/>
  <c r="I16" i="1"/>
  <c r="J16" i="1"/>
  <c r="D16" i="1"/>
  <c r="J96" i="1"/>
  <c r="I96" i="1"/>
  <c r="H96" i="1"/>
  <c r="F96" i="1"/>
  <c r="E96" i="1"/>
  <c r="D96" i="1"/>
  <c r="D26" i="1" l="1"/>
  <c r="J157" i="1"/>
  <c r="J150" i="1" s="1"/>
  <c r="I157" i="1"/>
  <c r="I150" i="1" s="1"/>
  <c r="I162" i="1" l="1"/>
  <c r="J162" i="1"/>
  <c r="H162" i="1"/>
  <c r="J164" i="1"/>
  <c r="I164" i="1"/>
  <c r="H164" i="1"/>
  <c r="J161" i="1"/>
  <c r="I161" i="1"/>
  <c r="H161" i="1"/>
  <c r="H160" i="1" s="1"/>
  <c r="H157" i="1"/>
  <c r="H150" i="1" s="1"/>
  <c r="J160" i="1" l="1"/>
  <c r="I160" i="1"/>
  <c r="E120" i="1"/>
  <c r="F120" i="1"/>
  <c r="H120" i="1"/>
  <c r="I120" i="1"/>
  <c r="J120" i="1"/>
  <c r="D120" i="1"/>
  <c r="E119" i="1"/>
  <c r="F176" i="1"/>
  <c r="H176" i="1"/>
  <c r="I176" i="1"/>
  <c r="J176" i="1"/>
  <c r="E116" i="1"/>
  <c r="E113" i="1"/>
  <c r="E109" i="1"/>
  <c r="E108" i="1"/>
  <c r="E107" i="1"/>
  <c r="E105" i="1"/>
  <c r="D102" i="1" l="1"/>
  <c r="E118" i="1"/>
  <c r="E106" i="1"/>
  <c r="E104" i="1"/>
  <c r="E37" i="1"/>
  <c r="E36" i="1"/>
  <c r="E35" i="1" s="1"/>
  <c r="E18" i="1"/>
  <c r="E16" i="1" s="1"/>
  <c r="E103" i="1" l="1"/>
  <c r="E102" i="1" s="1"/>
  <c r="F102" i="1" l="1"/>
  <c r="J129" i="1" l="1"/>
  <c r="F129" i="1"/>
  <c r="H129" i="1"/>
  <c r="I129" i="1"/>
  <c r="H102" i="1"/>
  <c r="I102" i="1"/>
  <c r="J102" i="1"/>
  <c r="F95" i="1"/>
  <c r="H95" i="1"/>
  <c r="I95" i="1"/>
  <c r="J95" i="1"/>
  <c r="F90" i="1"/>
  <c r="H90" i="1"/>
  <c r="I90" i="1"/>
  <c r="J90" i="1"/>
  <c r="F85" i="1"/>
  <c r="H85" i="1"/>
  <c r="I85" i="1"/>
  <c r="J85" i="1"/>
  <c r="F26" i="1"/>
  <c r="H26" i="1"/>
  <c r="I26" i="1"/>
  <c r="J26" i="1"/>
  <c r="H15" i="1"/>
  <c r="I15" i="1"/>
  <c r="J15" i="1"/>
  <c r="F15" i="1"/>
  <c r="H185" i="1"/>
  <c r="I185" i="1"/>
  <c r="J185" i="1"/>
  <c r="F145" i="1"/>
  <c r="F185" i="1"/>
  <c r="F144" i="1" l="1"/>
  <c r="J145" i="1"/>
  <c r="J144" i="1" s="1"/>
  <c r="I145" i="1"/>
  <c r="I144" i="1" s="1"/>
  <c r="H145" i="1"/>
  <c r="H144" i="1" s="1"/>
  <c r="H46" i="1"/>
  <c r="J34" i="1"/>
  <c r="I34" i="1"/>
  <c r="H34" i="1"/>
  <c r="F52" i="1"/>
  <c r="J52" i="1"/>
  <c r="I52" i="1"/>
  <c r="H52" i="1"/>
  <c r="F46" i="1"/>
  <c r="F34" i="1"/>
  <c r="H63" i="1"/>
  <c r="J46" i="1"/>
  <c r="I46" i="1"/>
  <c r="J63" i="1"/>
  <c r="I63" i="1"/>
  <c r="F63" i="1"/>
  <c r="F14" i="1" l="1"/>
  <c r="F189" i="1" s="1"/>
  <c r="H14" i="1"/>
  <c r="H189" i="1" s="1"/>
  <c r="I14" i="1"/>
  <c r="I189" i="1" s="1"/>
  <c r="J14" i="1"/>
  <c r="J189" i="1" s="1"/>
  <c r="E185" i="1"/>
  <c r="D185" i="1"/>
  <c r="E176" i="1"/>
  <c r="D176" i="1"/>
  <c r="E145" i="1" l="1"/>
  <c r="E144" i="1" s="1"/>
  <c r="D145" i="1"/>
  <c r="D144" i="1" s="1"/>
  <c r="E95" i="1" l="1"/>
  <c r="D95" i="1"/>
  <c r="E90" i="1"/>
  <c r="D90" i="1"/>
  <c r="E85" i="1"/>
  <c r="D85" i="1"/>
  <c r="E63" i="1"/>
  <c r="E52" i="1"/>
  <c r="D52" i="1"/>
  <c r="E26" i="1"/>
  <c r="D15" i="1"/>
  <c r="E15" i="1"/>
  <c r="E34" i="1" l="1"/>
  <c r="D34" i="1"/>
  <c r="D63" i="1"/>
  <c r="E129" i="1"/>
  <c r="D129" i="1"/>
  <c r="E46" i="1"/>
  <c r="D46" i="1"/>
  <c r="D14" i="1" l="1"/>
  <c r="E14" i="1"/>
  <c r="E189" i="1" s="1"/>
  <c r="G8" i="1" l="1"/>
  <c r="D189" i="1"/>
</calcChain>
</file>

<file path=xl/comments1.xml><?xml version="1.0" encoding="utf-8"?>
<comments xmlns="http://schemas.openxmlformats.org/spreadsheetml/2006/main">
  <authors>
    <author>Автор</author>
  </authors>
  <commentList>
    <comment ref="G9" authorId="0">
      <text>
        <r>
          <rPr>
            <b/>
            <sz val="9"/>
            <color indexed="81"/>
            <rFont val="Tahoma"/>
            <family val="2"/>
            <charset val="204"/>
          </rPr>
          <t>Автор:</t>
        </r>
        <r>
          <rPr>
            <sz val="9"/>
            <color indexed="81"/>
            <rFont val="Tahoma"/>
            <family val="2"/>
            <charset val="204"/>
          </rPr>
          <t xml:space="preserve">
Gh</t>
        </r>
      </text>
    </comment>
  </commentList>
</comments>
</file>

<file path=xl/sharedStrings.xml><?xml version="1.0" encoding="utf-8"?>
<sst xmlns="http://schemas.openxmlformats.org/spreadsheetml/2006/main" count="547" uniqueCount="343">
  <si>
    <t/>
  </si>
  <si>
    <t>Наименование главного администратора доходов</t>
  </si>
  <si>
    <t>НАЛОГОВЫЕ И НЕНАЛОГОВЫЕ ДОХОДЫ</t>
  </si>
  <si>
    <t>НАЛОГИ НА ПРИБЫЛЬ, ДОХОДЫ</t>
  </si>
  <si>
    <t>Налог на доходы физических лиц</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</si>
  <si>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</si>
  <si>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</si>
  <si>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</si>
  <si>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</si>
  <si>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</si>
  <si>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</si>
  <si>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</si>
  <si>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</si>
  <si>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</si>
  <si>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</si>
  <si>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</si>
  <si>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</si>
  <si>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</si>
  <si>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</si>
  <si>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</si>
  <si>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</si>
  <si>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сельскохозяйственный налог</t>
  </si>
  <si>
    <t>Налог, взимаемый в связи с применением патентной системы налогообложения</t>
  </si>
  <si>
    <t>Налог, взимаемый в связи с применением патентной системы налогообложения, зачисляемый в бюджеты муниципальных округов</t>
  </si>
  <si>
    <t>НАЛОГИ НА ИМУЩЕСТВО</t>
  </si>
  <si>
    <t>Налог на имущество физических лиц</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</si>
  <si>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</si>
  <si>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Земельный налог</t>
  </si>
  <si>
    <t>Земельный налог с организаций, обладающих земельным участком, расположенным в границах муниципальных округов</t>
  </si>
  <si>
    <t>Земельный налог с физических лиц, обладающих земельным участком, расположенным в границах муниципальных округов</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</si>
  <si>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</si>
  <si>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</si>
  <si>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</si>
  <si>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государственную регистрацию, а также за совершение прочих юридически значимых действий</t>
  </si>
  <si>
    <t>Государственная пошлина за выдачу разрешения на установку рекламной конструкции</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</si>
  <si>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</si>
  <si>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</si>
  <si>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</si>
  <si>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</si>
  <si>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</si>
  <si>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Доходы от сдачи в аренду имущества, составляющего казну муниципальных округов (за исключением земельных участков)</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</si>
  <si>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</si>
  <si>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</si>
  <si>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</si>
  <si>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</si>
  <si>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Плата за негативное воздействие на окружающую среду</t>
  </si>
  <si>
    <t>Плата за выбросы загрязняющих веществ в атмосферный воздух стационарными объектами</t>
  </si>
  <si>
    <t>Плата за сбросы загрязняющих веществ в водные объекты</t>
  </si>
  <si>
    <t>Плата за размещение отходов производства</t>
  </si>
  <si>
    <t>ДОХОДЫ ОТ ОКАЗАНИЯ ПЛАТНЫХ УСЛУГ И КОМПЕНСАЦИИ ЗАТРАТ ГОСУДАРСТВА</t>
  </si>
  <si>
    <t>Доходы от компенсации затрат государства</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</si>
  <si>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</si>
  <si>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</si>
  <si>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</si>
  <si>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</si>
  <si>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</si>
  <si>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</si>
  <si>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</si>
  <si>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</si>
  <si>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</si>
  <si>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</si>
  <si>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</si>
  <si>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</si>
  <si>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</si>
  <si>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</si>
  <si>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</si>
  <si>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</si>
  <si>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</si>
  <si>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</si>
  <si>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</si>
  <si>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</si>
  <si>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</si>
  <si>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</si>
  <si>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Платежи в целях возмещения причиненного ущерба (убытков)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</si>
  <si>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</si>
  <si>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ПРОЧИЕ НЕНАЛОГОВЫЕ ДОХОДЫ</t>
  </si>
  <si>
    <t>Прочие неналоговые доходы</t>
  </si>
  <si>
    <t>Инициативные платежи</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</si>
  <si>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</si>
  <si>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</si>
  <si>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</si>
  <si>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бюджетам муниципальных округов на выравнивание бюджетной обеспеченности из бюджета субъекта Российской Федерации</t>
  </si>
  <si>
    <t>Дотации бюджетам муниципальных округов на поддержку мер по обеспечению сбалансированности бюджетов</t>
  </si>
  <si>
    <t>Субсидии бюджетам бюджетной системы Российской Федерации (межбюджетные субсидии)</t>
  </si>
  <si>
    <t>Прочие субсидии бюджетам муниципальных округов</t>
  </si>
  <si>
    <t>Субвенции бюджетам бюджетной системы Российской Федерации</t>
  </si>
  <si>
    <t>Субвенции бюджетам муниципальных округов на выполнение передаваемых полномочий субъектов Российской Федерации</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</si>
  <si>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</si>
  <si>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</si>
  <si>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</si>
  <si>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</si>
  <si>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Прочие субвенции бюджетам муниципальных округов</t>
  </si>
  <si>
    <t>Иные межбюджетные трансферты</t>
  </si>
  <si>
    <t>Прочие межбюджетные трансферты, передаваемые бюджетам муниципальных округов</t>
  </si>
  <si>
    <t>ВСЕГО ДОХОДОВ:</t>
  </si>
  <si>
    <t>Код</t>
  </si>
  <si>
    <t xml:space="preserve">Наименование </t>
  </si>
  <si>
    <t>классификация доходов бюджетов</t>
  </si>
  <si>
    <t>18210102010010000110</t>
  </si>
  <si>
    <t>18210102020010000110</t>
  </si>
  <si>
    <t>18210102030010000110</t>
  </si>
  <si>
    <t>18210102040010000110</t>
  </si>
  <si>
    <t>18210102080010000110</t>
  </si>
  <si>
    <t>18210102130010000110</t>
  </si>
  <si>
    <t>18210102140010000110</t>
  </si>
  <si>
    <t>18210302231010000110</t>
  </si>
  <si>
    <t>18210302241010000110</t>
  </si>
  <si>
    <t>18210302251010000110</t>
  </si>
  <si>
    <t>18210501011010000110</t>
  </si>
  <si>
    <t>18210501021010000110</t>
  </si>
  <si>
    <t>18210503010010000110</t>
  </si>
  <si>
    <t>18210504060020000110</t>
  </si>
  <si>
    <t>18210601020140000110</t>
  </si>
  <si>
    <t>18210606032140000110</t>
  </si>
  <si>
    <t>18210606042140000110</t>
  </si>
  <si>
    <t>18210803010010000110</t>
  </si>
  <si>
    <t>87910807150010000110</t>
  </si>
  <si>
    <t>96311105012140000120</t>
  </si>
  <si>
    <t>96311105024140000120</t>
  </si>
  <si>
    <t>92311105034140000120</t>
  </si>
  <si>
    <t>96311105074140000120</t>
  </si>
  <si>
    <t>96311109044140000120</t>
  </si>
  <si>
    <t>96311402043140000410</t>
  </si>
  <si>
    <t>96311406024140000430</t>
  </si>
  <si>
    <t>96320229999140000150</t>
  </si>
  <si>
    <t>96320230024140000150</t>
  </si>
  <si>
    <t>96320235082140000150</t>
  </si>
  <si>
    <t>96320249999140000150</t>
  </si>
  <si>
    <t>97520239999140000150</t>
  </si>
  <si>
    <t>97520230029140000150</t>
  </si>
  <si>
    <t>97520230024140000150</t>
  </si>
  <si>
    <t>04811201010010000120</t>
  </si>
  <si>
    <t>04811201030010000120</t>
  </si>
  <si>
    <t>04811201041010000120</t>
  </si>
  <si>
    <t>92311109044140000120</t>
  </si>
  <si>
    <t>00010000000000000000</t>
  </si>
  <si>
    <t>00010100000000000000</t>
  </si>
  <si>
    <t>00010102000010000110</t>
  </si>
  <si>
    <t>00010300000000000000</t>
  </si>
  <si>
    <t>00010302000010000110</t>
  </si>
  <si>
    <t>00010500000000000000</t>
  </si>
  <si>
    <t>00010501000000000110</t>
  </si>
  <si>
    <t>00010503000010000110</t>
  </si>
  <si>
    <t>00010504000020000110</t>
  </si>
  <si>
    <t>00010600000000000000</t>
  </si>
  <si>
    <t>00010601000000000110</t>
  </si>
  <si>
    <t>00010606000000000110</t>
  </si>
  <si>
    <t>00010800000000000000</t>
  </si>
  <si>
    <t>00010803000010000110</t>
  </si>
  <si>
    <t>00010807000010000110</t>
  </si>
  <si>
    <t>00011100000000000000</t>
  </si>
  <si>
    <t>00011105000000000120</t>
  </si>
  <si>
    <t>00011105300000000120</t>
  </si>
  <si>
    <t>00011200000000000000</t>
  </si>
  <si>
    <t>00011201000010000120</t>
  </si>
  <si>
    <t>00011300000000000000</t>
  </si>
  <si>
    <t>00011302000000000130</t>
  </si>
  <si>
    <t>00011400000000000000</t>
  </si>
  <si>
    <t>00011402000000000000</t>
  </si>
  <si>
    <t>00011406000000000430</t>
  </si>
  <si>
    <t>00011600000000000000</t>
  </si>
  <si>
    <t>00011601000010000140</t>
  </si>
  <si>
    <t>87511601053010000140</t>
  </si>
  <si>
    <t>89011601053010000140</t>
  </si>
  <si>
    <t>87511601063010000140</t>
  </si>
  <si>
    <t>89011601063010000140</t>
  </si>
  <si>
    <t>89011601073010000140</t>
  </si>
  <si>
    <t>89011601083010000140</t>
  </si>
  <si>
    <t>89011601133010000140</t>
  </si>
  <si>
    <t>84311601143010000140</t>
  </si>
  <si>
    <t>89011601153010000140</t>
  </si>
  <si>
    <t>89011601173010000140</t>
  </si>
  <si>
    <t>89011601183010000140</t>
  </si>
  <si>
    <t>89011601193010000140</t>
  </si>
  <si>
    <t>84311601193010000140</t>
  </si>
  <si>
    <t>87511601203010000140</t>
  </si>
  <si>
    <t>89011601203010000140</t>
  </si>
  <si>
    <t>00011601330000000140</t>
  </si>
  <si>
    <t>89011601333010000140</t>
  </si>
  <si>
    <t>00011610000000000140</t>
  </si>
  <si>
    <t>85211610123010000140</t>
  </si>
  <si>
    <t>85211611050010000140</t>
  </si>
  <si>
    <t>00011700000000000000</t>
  </si>
  <si>
    <t>00011705000000000180</t>
  </si>
  <si>
    <t>00011715000000000150</t>
  </si>
  <si>
    <t>00020000000000000000</t>
  </si>
  <si>
    <t>00020200000000000000</t>
  </si>
  <si>
    <t>00020210000000000150</t>
  </si>
  <si>
    <t>99220215001140000150</t>
  </si>
  <si>
    <t>99220215002140000150</t>
  </si>
  <si>
    <t>00020220000000000150</t>
  </si>
  <si>
    <t>92320229999140000150</t>
  </si>
  <si>
    <t>95620229999140000150</t>
  </si>
  <si>
    <t>99220229999140000150</t>
  </si>
  <si>
    <t>00020230000000000150</t>
  </si>
  <si>
    <t>92320235118140000150</t>
  </si>
  <si>
    <t>92320235120140000150</t>
  </si>
  <si>
    <t>00020240000000000150</t>
  </si>
  <si>
    <t>00011109000000000120</t>
  </si>
  <si>
    <t>89011601143010000140</t>
  </si>
  <si>
    <t>Финансовый орган:</t>
  </si>
  <si>
    <t>Наименование публично-правового образования:</t>
  </si>
  <si>
    <t xml:space="preserve">Единица измерения: </t>
  </si>
  <si>
    <t>руб.</t>
  </si>
  <si>
    <t>Прогноз доходов бюджета</t>
  </si>
  <si>
    <t>18210302261010000110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</si>
  <si>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</si>
  <si>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Единый налог на вмененный доход для отдельных видов деятельности</t>
  </si>
  <si>
    <t>18210502010023000110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</si>
  <si>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</si>
  <si>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00010502000000000110</t>
  </si>
  <si>
    <t>Невыясненные поступления</t>
  </si>
  <si>
    <t>00011701050000000180</t>
  </si>
  <si>
    <t>ПРОЧИЕ БЕЗВОЗМЕЗДНЫЕ ПОСТУПЛЕНИЯ</t>
  </si>
  <si>
    <t>ВОЗВРАТ ОСТАТКОВ СУБСИДИЙ, СУБВЕНЦИЙ И ИНЫХ МЕЖБЮДЖЕТНЫХ ТРАНСФЕРТОВ, ИМЕЮЩИХ ЦЕЛЕВОЕ НАЗНАЧЕНИЕ, ПРОШЛЫХ ЛЕТ</t>
  </si>
  <si>
    <t>00020700000000000000</t>
  </si>
  <si>
    <t>00021900000000000000</t>
  </si>
  <si>
    <t>Финансовое управление администрации муниципального округа "Княжпогостский"</t>
  </si>
  <si>
    <t>Муниципальный округ "Княжпогостский"</t>
  </si>
  <si>
    <t>на 2026 г. (очередной финансовый год)</t>
  </si>
  <si>
    <t>на 2027 г. (первый год планового периода)</t>
  </si>
  <si>
    <t>на 2028 г. (второй год планового периода)</t>
  </si>
  <si>
    <t xml:space="preserve">Реестр источников доходов бюджета муниципального округа "Княжпогостский" на 2026 год и плановый период 2027 и 2028 годов </t>
  </si>
  <si>
    <t>Оценка исполнения 2025 г. (текущий финансовый год)</t>
  </si>
  <si>
    <t>Прогноз доходов бюджета на 2025 г. (текущий финансовый год)</t>
  </si>
  <si>
    <t>923117050401400000180</t>
  </si>
  <si>
    <t>91110804020010000110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</si>
  <si>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</si>
  <si>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91210804020010000110</t>
  </si>
  <si>
    <t>91310804020010000110</t>
  </si>
  <si>
    <t>91410804020010000110</t>
  </si>
  <si>
    <t>91610804020010000110</t>
  </si>
  <si>
    <t>Кассовые поступления в текущем финансовом году (по состоянию на 01.10.2025)</t>
  </si>
  <si>
    <t>91611610123010141140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</si>
  <si>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</si>
  <si>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91611109044140000120</t>
  </si>
  <si>
    <t>91611705040140000180</t>
  </si>
  <si>
    <t>92311610032140000140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</si>
  <si>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</si>
  <si>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91111109044140000120</t>
  </si>
  <si>
    <t>91111705040140000180</t>
  </si>
  <si>
    <t>91111105074140000120</t>
  </si>
  <si>
    <t>91311105034140000120</t>
  </si>
  <si>
    <t>91311705040140000180</t>
  </si>
  <si>
    <t>91411105024140000120</t>
  </si>
  <si>
    <t>91411105034140000120</t>
  </si>
  <si>
    <t>91411109044140000120</t>
  </si>
  <si>
    <t>91511109044140000120</t>
  </si>
  <si>
    <t>91211109044140000120</t>
  </si>
  <si>
    <t>91211705040140000180</t>
  </si>
  <si>
    <t>91711109044140000120</t>
  </si>
  <si>
    <t>91711705040140000180</t>
  </si>
  <si>
    <t>Прочие безвозмездные поступления в бюджеты муниципальных округов</t>
  </si>
  <si>
    <t>Поступления от денежных пожертвований, предоставляемых физическими лицами получателям средств бюджетов муниципальных округов</t>
  </si>
  <si>
    <t>91720704020140000150</t>
  </si>
  <si>
    <t>96311105312140000120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</si>
  <si>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</si>
  <si>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</si>
  <si>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96311406312140000430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</si>
  <si>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</si>
  <si>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96311302994140000130</t>
  </si>
  <si>
    <t>Прочие доходы от компенсации затрат бюджетов муниципальных округов</t>
  </si>
  <si>
    <t>18210102150010000110</t>
  </si>
  <si>
    <t>18210102210010000110</t>
  </si>
  <si>
    <t xml:space="preserve">Налог на доходы физических лиц в части суммы налога, превышающей 702 тысячи рублей, </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</si>
  <si>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</si>
  <si>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Туристический налог</t>
  </si>
  <si>
    <t>00010303000010000110</t>
  </si>
  <si>
    <t>18210303000011000110</t>
  </si>
  <si>
    <t>Туристический налог (сумма платежа (перерасчеты, недоимка и задолженность по соответствующему платежу, в том числе по отмененному)</t>
  </si>
  <si>
    <t>Налог, взимаемый в связи с применением специального налогового режима "Автоматизированная упрощенная система налогообложения"</t>
  </si>
  <si>
    <t>18210507000011000110</t>
  </si>
  <si>
    <t>Налог, взимаемый в связи с применением специального налогового режима "Автоматизированная упрощенная система налогообложения" (сумма платежа (перерасчеты, недоимка и задолженность по соответствующему платежу, в том числе по отмененному)</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</si>
  <si>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</si>
  <si>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91120704020140000150</t>
  </si>
  <si>
    <t>91211701040140000180</t>
  </si>
  <si>
    <t>Невыясненные поступления, зачисляемые в бюджеты муниципальных округов</t>
  </si>
  <si>
    <t>91320704020140000150</t>
  </si>
  <si>
    <t>00020704000140000150</t>
  </si>
  <si>
    <t>91520704020140000150</t>
  </si>
  <si>
    <t>91611105034140000120</t>
  </si>
  <si>
    <t>91611701040140000180</t>
  </si>
  <si>
    <t>92311302994140000130</t>
  </si>
  <si>
    <t>92320219999140000150</t>
  </si>
  <si>
    <t>Прочие дотации бюджетам муниципальных округов</t>
  </si>
  <si>
    <t>92320225555140000150</t>
  </si>
  <si>
    <t>Субсидии бюджетам муниципальных округов на реализацию программ формирования современной городской среды</t>
  </si>
  <si>
    <t>92320249999140000150</t>
  </si>
  <si>
    <t>92320704020140000150</t>
  </si>
  <si>
    <t>95620225519140000150</t>
  </si>
  <si>
    <t>Субсидии бюджетам муниципальных округов на поддержку отрасли культуры</t>
  </si>
  <si>
    <t>95620249999140000150</t>
  </si>
  <si>
    <t>96320704020140000150</t>
  </si>
  <si>
    <t>96420229999140000150</t>
  </si>
  <si>
    <t>97520225304140000150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</si>
  <si>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</si>
  <si>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97520229999140000150</t>
  </si>
  <si>
    <t>97520245179140000150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</si>
  <si>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</si>
  <si>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97520245050140000150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</si>
  <si>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</si>
  <si>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97520245303140000150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</si>
  <si>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</si>
  <si>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97511302994140000130</t>
  </si>
  <si>
    <t>18211610129019000140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</si>
  <si>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</si>
  <si>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91420704020140000150</t>
  </si>
  <si>
    <t>00010804000010000110</t>
  </si>
  <si>
    <t>923202300241440000150</t>
  </si>
  <si>
    <t>1</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</si>
  <si>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</si>
  <si>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92311701050140000180</t>
  </si>
  <si>
    <t>ТЕРРИТОРИАЛЬНЫЙ ОРГАН АДМИНИСТРАЦИИ МУНИЦИПАЛЬНОГО ОКРУГА "КНЯЖПОГОСТСКИЙ"-АДМИНИСТРАЦИЯ ПГТ.СИНДОР</t>
  </si>
  <si>
    <t>ТЕРРИТОРИАЛЬНЫЙ ОРГАН АДМИНИСТРАЦИИ МУНИЦИПАЛЬНОГО ОКРУГА "КНЯЖПОГОСТСКИЙ" - АДМИНИСТРАЦИЯ ПСТ. ИОССЕР</t>
  </si>
  <si>
    <t>ТЕРРИТОРИАЛЬНЫЙ ОРГАН АДМИНИСТРАЦИИ МУНИЦИПАЛЬНОГО ОКРУГА "КНЯЖПОГОСТСКИЙ" - АДМИНИСТРАЦИЯ ПСТ. МЕЩУРА</t>
  </si>
  <si>
    <t>ТЕРРИТОРИАЛЬНЫЙ ОРГАН АДМИНИСТРАЦИИ МУНИЦИПАЛЬНОГО ОКРУГА "КНЯЖПОГОСТСКИЙ"-АДМИНИСТРАЦИЯ С. СЕРЕГОВО</t>
  </si>
  <si>
    <t>ТЕРРИТОРИАЛЬНЫЙ ОРГАН АДМИНИСТРАЦИИ МУНИЦИПАЛЬНОГО ОКРУГА "КНЯЖПОГОСТСКИЙ"- АДМИНИСТРАЦИЯ ПСТ. ТРАКТ</t>
  </si>
  <si>
    <t>ТЕРРИТОРИАЛЬНЫЙ ОРГАН АДМИНИСТРАЦИИ МУНИЦИПАЛЬНОГО ОКРУГА "КНЯЖПОГОСТСКИЙ" - АДМИНИСТРАЦИЯ ПСТ. ЧИНЬЯВОРЫК</t>
  </si>
  <si>
    <t>ТЕРРИТОРИАЛЬНЫЙ ОРГАН АДМИНИСТРАЦИИ МУНИЦИПАЛЬНОГО ОКРУГА "КНЯЖПОГОСТСКИЙ" - АДМИНИСТРАЦИЯ С .ШОШКА</t>
  </si>
  <si>
    <t>УПРАВЛЕНИЕ КУЛЬТУРЫ АДМИНИСТРАЦИИ МУНИЦИПАЛЬНОГО ОКРУГА "КНЯЖПОГОСТСКИЙ"</t>
  </si>
  <si>
    <t>95611715030140000150</t>
  </si>
  <si>
    <t>Инициативные платежи, зачисляемые в бюджеты муниципальных округов</t>
  </si>
  <si>
    <t>УПРАВЛЕНИЕ ФИЗИЧЕСКОЙ КУЛЬТУРЫ И СПОРТА АДМИНИСТРАЦИИ МУНИЦИПАЛЬНОГО ОКРУГА "КНЯЖПОГОСТСКИЙ"</t>
  </si>
  <si>
    <t>УПРАВЛЕНИЕ МУНИЦИПАЛЬНОГО ХОЗЯЙСТВА АДМИНИСТРАЦИИ МУНИЦИПАЛЬНОГО ОКРУГА "КНЯЖПОГОСТСКИЙ"</t>
  </si>
  <si>
    <t>96311701050140000180</t>
  </si>
  <si>
    <t>УПРАВЛЕНИЕ ОБРАЗОВАНИЯ АДМИНИСТРАЦИИ МУНИЦИПАЛЬНОГО ОКРУГА "КНЯЖПОГОСТСКИЙ"</t>
  </si>
  <si>
    <t>97521960010140000150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</si>
  <si>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</si>
  <si>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99221960010140000150</t>
  </si>
  <si>
    <t>00021900000140000150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</si>
  <si>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</si>
  <si>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Прогноз ГАДБ</t>
  </si>
  <si>
    <t>96311406012140000430</t>
  </si>
  <si>
    <t>ФЕДЕРАЛЬНАЯ НАЛОГОВАЯ СЛУЖБА</t>
  </si>
  <si>
    <t>МИНИСТЕРСТВО ЦИФРОВОГО РАЗВИТИЯ, СВЯЗИ И МАССОВЫХ КОММУНИКАЦИЯ РЕСПУБЛИКИ КОМИ</t>
  </si>
  <si>
    <t>АДМИНИСТРАЦИЯ МУНИЦИПАЛЬНОГО ОКРУГА "КНЯЖПОГОСТСКИЙ"</t>
  </si>
  <si>
    <t>ФЕДЕРАЛЬНАЯ СЛУЖБА ПО НАДЗОРУ В СФЕРЕ ПРИРОДОПОЛЬЗОВАНИЯ</t>
  </si>
  <si>
    <t>МИНИСТЕРСТВО ОБРАЗОВАНИЯ И НАУКИ РЕСПУБЛИКИ КОМИ</t>
  </si>
  <si>
    <t>МИНИСТЕРСТВО ПРИРОДНЫХ РЕСУРСОВ И ОХРАНЫ ОКРУЖАЮЩЕЙ СРЕДЫ РЕСПУБЛИКИ КОМИ</t>
  </si>
  <si>
    <t>МИНИСТЕРСТВО ЮСТИЦИИ РЕСПУБЛИКИ КОМИ</t>
  </si>
  <si>
    <t>СЛУЖБА РЕСПУБЛИКИ КОМИ СТРОИТЕЛЬНОГО, ЖИЛИЩНОГО И ТЕХНИЧЕСКОГО НАДЗОРА (КОНТРОЛЯ)</t>
  </si>
  <si>
    <t>ФИНАНСОВОЕ УПРАВЛЕНИЕ АДМИНИСТРАЦИИ МУНИЦИПАЛЬНОГО ОКРУГА "КНЯЖПОГОСТСКИЙ"</t>
  </si>
  <si>
    <t>00010507000010000110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</si>
</sst>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9" x14ac:knownFonts="1">
    <font>
      <sz val="10"/>
      <color rgb="FF000000"/>
      <name val="Times New Roman"/>
    </font>
    <font>
      <sz val="10"/>
      <color rgb="FF000000"/>
      <name val="Times New Roman"/>
      <family val="1"/>
      <charset val="204"/>
    </font>
    <font>
      <b/>
      <sz val="11"/>
      <color rgb="FF000000"/>
      <name val="Times New Roman"/>
      <family val="1"/>
      <charset val="204"/>
    </font>
    <font>
      <sz val="11"/>
      <color rgb="FF000000"/>
      <name val="Times New Roman"/>
      <family val="1"/>
      <charset val="204"/>
    </font>
    <font>
      <sz val="11"/>
      <name val="Calibri"/>
      <family val="2"/>
      <scheme val="minor"/>
    </font>
    <font>
      <sz val="11"/>
      <color rgb="FF000000"/>
      <name val="Calibri"/>
      <family val="2"/>
      <charset val="204"/>
      <scheme val="minor"/>
    </font>
    <font>
      <sz val="10"/>
      <color rgb="FF000000"/>
      <name val="Arial"/>
      <family val="2"/>
      <charset val="204"/>
    </font>
    <font>
      <b/>
      <sz val="12"/>
      <color rgb="FF000000"/>
      <name val="Times New Roman"/>
      <family val="1"/>
      <charset val="204"/>
    </font>
    <font>
      <sz val="10"/>
      <color rgb="FF000000"/>
      <name val="Arial Cyr"/>
    </font>
    <font>
      <sz val="11"/>
      <name val="Times New Roman"/>
      <family val="1"/>
      <charset val="204"/>
    </font>
    <font>
      <b/>
      <sz val="10"/>
      <color rgb="FF000000"/>
      <name val="Arial"/>
      <family val="2"/>
      <charset val="204"/>
    </font>
    <font>
      <b/>
      <sz val="11"/>
      <color rgb="FF000000"/>
      <name val="Arial"/>
      <family val="2"/>
      <charset val="204"/>
    </font>
    <font>
      <sz val="12"/>
      <color rgb="FF000000"/>
      <name val="Times New Roman"/>
      <family val="1"/>
      <charset val="204"/>
    </font>
    <font>
      <sz val="10"/>
      <color rgb="FF000000"/>
      <name val="Times New Roman"/>
      <family val="1"/>
      <charset val="204"/>
    </font>
    <font>
      <sz val="9"/>
      <color indexed="81"/>
      <name val="Tahoma"/>
      <family val="2"/>
      <charset val="204"/>
    </font>
    <font>
      <b/>
      <sz val="9"/>
      <color indexed="81"/>
      <name val="Tahoma"/>
      <family val="2"/>
      <charset val="204"/>
    </font>
    <font>
      <i/>
      <sz val="11"/>
      <color rgb="FF000000"/>
      <name val="Times New Roman"/>
      <family val="1"/>
      <charset val="204"/>
    </font>
    <font>
      <i/>
      <sz val="11"/>
      <name val="Times New Roman"/>
      <family val="1"/>
      <charset val="204"/>
    </font>
    <font>
      <b/>
      <i/>
      <sz val="11"/>
      <color rgb="FF000000"/>
      <name val="Times New Roman"/>
      <family val="1"/>
      <charset val="204"/>
    </font>
  </fonts>
  <fills count="12">
    <fill>
      <patternFill patternType="none"/>
    </fill>
    <fill>
      <patternFill patternType="gray125"/>
    </fill>
    <fill>
      <patternFill patternType="solid">
        <fgColor rgb="FFFFFFFF"/>
        <bgColor rgb="FFFFFFFF"/>
      </patternFill>
    </fill>
    <fill>
      <patternFill patternType="solid">
        <fgColor rgb="FFC0C0C0"/>
      </patternFill>
    </fill>
    <fill>
      <patternFill patternType="solid">
        <fgColor theme="0"/>
        <bgColor indexed="64"/>
      </patternFill>
    </fill>
    <fill>
      <patternFill patternType="solid">
        <fgColor theme="0"/>
        <bgColor rgb="FFFFFFFF"/>
      </patternFill>
    </fill>
    <fill>
      <patternFill patternType="solid">
        <fgColor rgb="FFB9CDE5"/>
      </patternFill>
    </fill>
    <fill>
      <patternFill patternType="solid">
        <fgColor rgb="FFDCE6F2"/>
      </patternFill>
    </fill>
    <fill>
      <patternFill patternType="solid">
        <fgColor rgb="FFF1F5F9"/>
      </patternFill>
    </fill>
    <fill>
      <patternFill patternType="solid">
        <fgColor rgb="FFFFD5AB"/>
      </patternFill>
    </fill>
    <fill>
      <patternFill patternType="solid">
        <fgColor rgb="FFFFFF00"/>
        <bgColor indexed="64"/>
      </patternFill>
    </fill>
    <fill>
      <patternFill patternType="solid">
        <fgColor rgb="FFFFFF00"/>
        <bgColor rgb="FFFFFFFF"/>
      </patternFill>
    </fill>
  </fills>
  <borders count="33">
    <border>
      <left/>
      <right/>
      <top/>
      <bottom/>
      <diagonal/>
    </border>
    <border>
      <left style="thin">
        <color rgb="FF000000"/>
      </left>
      <right style="thin">
        <color rgb="FF000000"/>
      </right>
      <top style="thin">
        <color rgb="FF000000"/>
      </top>
      <bottom style="thin">
        <color rgb="FF000000"/>
      </bottom>
      <diagonal/>
    </border>
    <border>
      <left/>
      <right/>
      <top style="thin">
        <color rgb="FFBFBFBF"/>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FBFBF"/>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style="thin">
        <color rgb="FFBFBFBF"/>
      </right>
      <top/>
      <bottom style="thin">
        <color rgb="FFD9D9D9"/>
      </bottom>
      <diagonal/>
    </border>
    <border>
      <left style="thin">
        <color rgb="FF000000"/>
      </left>
      <right style="thin">
        <color rgb="FF000000"/>
      </right>
      <top style="thin">
        <color rgb="FF000000"/>
      </top>
      <bottom/>
      <diagonal/>
    </border>
    <border>
      <left style="thin">
        <color rgb="FFD9D9D9"/>
      </left>
      <right style="thin">
        <color rgb="FFD9D9D9"/>
      </right>
      <top style="thin">
        <color rgb="FFD9D9D9"/>
      </top>
      <bottom style="thin">
        <color rgb="FFA6A6A6"/>
      </bottom>
      <diagonal/>
    </border>
    <border>
      <left style="thin">
        <color rgb="FF95B3D7"/>
      </left>
      <right/>
      <top/>
      <bottom style="medium">
        <color rgb="FF95B3D7"/>
      </bottom>
      <diagonal/>
    </border>
    <border>
      <left/>
      <right/>
      <top/>
      <bottom style="medium">
        <color rgb="FF95B3D7"/>
      </bottom>
      <diagonal/>
    </border>
    <border>
      <left/>
      <right style="thin">
        <color rgb="FF95B3D7"/>
      </right>
      <top/>
      <bottom style="medium">
        <color rgb="FF95B3D7"/>
      </bottom>
      <diagonal/>
    </border>
    <border>
      <left style="thin">
        <color rgb="FFB9CDE5"/>
      </left>
      <right style="thin">
        <color rgb="FFD9D9D9"/>
      </right>
      <top/>
      <bottom style="thin">
        <color rgb="FFB9CDE5"/>
      </bottom>
      <diagonal/>
    </border>
    <border>
      <left style="thin">
        <color rgb="FFD9D9D9"/>
      </left>
      <right style="thin">
        <color rgb="FFD9D9D9"/>
      </right>
      <top/>
      <bottom style="thin">
        <color rgb="FFB9CDE5"/>
      </bottom>
      <diagonal/>
    </border>
    <border>
      <left style="thin">
        <color rgb="FFD9D9D9"/>
      </left>
      <right style="thin">
        <color rgb="FFB9CDE5"/>
      </right>
      <top/>
      <bottom style="thin">
        <color rgb="FFB9CDE5"/>
      </bottom>
      <diagonal/>
    </border>
    <border>
      <left/>
      <right/>
      <top style="medium">
        <color rgb="FFFAC090"/>
      </top>
      <bottom style="medium">
        <color rgb="FFFAC090"/>
      </bottom>
      <diagonal/>
    </border>
    <border>
      <left/>
      <right style="thin">
        <color rgb="FFFAC090"/>
      </right>
      <top style="medium">
        <color rgb="FFFAC090"/>
      </top>
      <bottom style="medium">
        <color rgb="FFFAC090"/>
      </bottom>
      <diagonal/>
    </border>
    <border>
      <left style="thin">
        <color rgb="FFD9D9D9"/>
      </left>
      <right style="thin">
        <color rgb="FFD9D9D9"/>
      </right>
      <top/>
      <bottom/>
      <diagonal/>
    </border>
    <border>
      <left/>
      <right style="thin">
        <color rgb="FFD9D9D9"/>
      </right>
      <top/>
      <bottom style="thin">
        <color rgb="FFD9D9D9"/>
      </bottom>
      <diagonal/>
    </border>
    <border>
      <left style="thin">
        <color rgb="FFD9D9D9"/>
      </left>
      <right/>
      <top/>
      <bottom style="thin">
        <color rgb="FFD9D9D9"/>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rgb="FF000000"/>
      </top>
      <bottom style="thin">
        <color indexed="64"/>
      </bottom>
      <diagonal/>
    </border>
    <border>
      <left style="thin">
        <color rgb="FF000000"/>
      </left>
      <right/>
      <top/>
      <bottom/>
      <diagonal/>
    </border>
    <border>
      <left style="thin">
        <color indexed="64"/>
      </left>
      <right style="thin">
        <color indexed="64"/>
      </right>
      <top/>
      <bottom/>
      <diagonal/>
    </border>
    <border>
      <left style="thin">
        <color indexed="64"/>
      </left>
      <right style="thin">
        <color rgb="FF000000"/>
      </right>
      <top style="thin">
        <color rgb="FF000000"/>
      </top>
      <bottom style="thin">
        <color rgb="FF000000"/>
      </bottom>
      <diagonal/>
    </border>
  </borders>
  <cellStyleXfs count="65">
    <xf numFmtId="0" fontId="0" fillId="0" borderId="0">
      <alignment vertical="top" wrapText="1"/>
    </xf>
    <xf numFmtId="0" fontId="4" fillId="0" borderId="0"/>
    <xf numFmtId="0" fontId="2" fillId="0" borderId="0">
      <alignment horizontal="center" vertical="top" wrapText="1"/>
    </xf>
    <xf numFmtId="0" fontId="3" fillId="0" borderId="0"/>
    <xf numFmtId="0" fontId="3" fillId="0" borderId="0">
      <alignment horizontal="left" vertical="center" wrapText="1"/>
    </xf>
    <xf numFmtId="0" fontId="3" fillId="0" borderId="0">
      <alignment vertical="center"/>
    </xf>
    <xf numFmtId="0" fontId="2" fillId="0" borderId="0">
      <alignment horizontal="center" vertical="center" wrapText="1"/>
    </xf>
    <xf numFmtId="0" fontId="3" fillId="0" borderId="0">
      <alignment horizontal="right" vertical="top"/>
    </xf>
    <xf numFmtId="49" fontId="3" fillId="0" borderId="1">
      <alignment horizontal="center" vertical="top" wrapText="1"/>
    </xf>
    <xf numFmtId="49" fontId="3" fillId="0" borderId="1">
      <alignment horizontal="center" vertical="center" wrapText="1"/>
    </xf>
    <xf numFmtId="49" fontId="2" fillId="0" borderId="1">
      <alignment horizontal="center" vertical="top" shrinkToFit="1"/>
    </xf>
    <xf numFmtId="0" fontId="2" fillId="0" borderId="1">
      <alignment horizontal="left" vertical="top" wrapText="1"/>
    </xf>
    <xf numFmtId="164" fontId="2" fillId="0" borderId="1">
      <alignment horizontal="right" vertical="top" wrapText="1"/>
    </xf>
    <xf numFmtId="164" fontId="2" fillId="0" borderId="1">
      <alignment horizontal="right" vertical="top" shrinkToFit="1"/>
    </xf>
    <xf numFmtId="49" fontId="3" fillId="0" borderId="1">
      <alignment horizontal="center" vertical="top" shrinkToFit="1"/>
    </xf>
    <xf numFmtId="0" fontId="3" fillId="0" borderId="1">
      <alignment horizontal="left" vertical="top" wrapText="1"/>
    </xf>
    <xf numFmtId="164" fontId="3" fillId="0" borderId="1">
      <alignment horizontal="right" vertical="top" shrinkToFit="1"/>
    </xf>
    <xf numFmtId="0" fontId="1" fillId="0" borderId="2"/>
    <xf numFmtId="0" fontId="1" fillId="0" borderId="0">
      <alignment horizontal="left" vertical="top" wrapText="1"/>
    </xf>
    <xf numFmtId="0" fontId="4" fillId="0" borderId="0"/>
    <xf numFmtId="0" fontId="4" fillId="0" borderId="0"/>
    <xf numFmtId="0" fontId="4" fillId="0" borderId="0"/>
    <xf numFmtId="0" fontId="5" fillId="0" borderId="0"/>
    <xf numFmtId="0" fontId="5" fillId="0" borderId="0"/>
    <xf numFmtId="0" fontId="6" fillId="3" borderId="0"/>
    <xf numFmtId="0" fontId="5" fillId="0" borderId="0"/>
    <xf numFmtId="4" fontId="2" fillId="0" borderId="1">
      <alignment horizontal="right" vertical="top" wrapText="1"/>
    </xf>
    <xf numFmtId="4" fontId="2" fillId="0" borderId="1">
      <alignment horizontal="right" vertical="top" shrinkToFit="1"/>
    </xf>
    <xf numFmtId="4" fontId="3" fillId="0" borderId="1">
      <alignment horizontal="right" vertical="top" shrinkToFit="1"/>
    </xf>
    <xf numFmtId="0" fontId="6" fillId="0" borderId="11">
      <alignment horizontal="left" vertical="top" wrapText="1"/>
    </xf>
    <xf numFmtId="49" fontId="8" fillId="0" borderId="10">
      <alignment horizontal="center" vertical="top" shrinkToFit="1"/>
    </xf>
    <xf numFmtId="4" fontId="6" fillId="0" borderId="11">
      <alignment horizontal="right" vertical="top" shrinkToFit="1"/>
    </xf>
    <xf numFmtId="4" fontId="6" fillId="0" borderId="12">
      <alignment horizontal="right" vertical="top" shrinkToFit="1"/>
    </xf>
    <xf numFmtId="0" fontId="6" fillId="0" borderId="11">
      <alignment horizontal="left" vertical="top" wrapText="1"/>
    </xf>
    <xf numFmtId="4" fontId="10" fillId="7" borderId="19">
      <alignment horizontal="right" vertical="top" shrinkToFit="1"/>
    </xf>
    <xf numFmtId="0" fontId="10" fillId="7" borderId="19">
      <alignment horizontal="left" vertical="top" wrapText="1"/>
    </xf>
    <xf numFmtId="49" fontId="10" fillId="7" borderId="19">
      <alignment horizontal="center" vertical="top" shrinkToFit="1"/>
    </xf>
    <xf numFmtId="49" fontId="11" fillId="6" borderId="15">
      <alignment horizontal="center" vertical="top" shrinkToFit="1"/>
    </xf>
    <xf numFmtId="49" fontId="10" fillId="7" borderId="18">
      <alignment horizontal="center" vertical="top" shrinkToFit="1"/>
    </xf>
    <xf numFmtId="4" fontId="11" fillId="6" borderId="17">
      <alignment horizontal="right" vertical="top" shrinkToFit="1"/>
    </xf>
    <xf numFmtId="49" fontId="6" fillId="0" borderId="10">
      <alignment horizontal="center" vertical="top" shrinkToFit="1"/>
    </xf>
    <xf numFmtId="4" fontId="10" fillId="8" borderId="12">
      <alignment horizontal="right" vertical="top" shrinkToFit="1"/>
    </xf>
    <xf numFmtId="4" fontId="11" fillId="6" borderId="16">
      <alignment horizontal="right" vertical="top" shrinkToFit="1"/>
    </xf>
    <xf numFmtId="49" fontId="10" fillId="0" borderId="14">
      <alignment horizontal="center" vertical="center" wrapText="1"/>
    </xf>
    <xf numFmtId="4" fontId="10" fillId="8" borderId="11">
      <alignment horizontal="right" vertical="top" shrinkToFit="1"/>
    </xf>
    <xf numFmtId="0" fontId="11" fillId="6" borderId="16">
      <alignment horizontal="left" vertical="top" wrapText="1"/>
    </xf>
    <xf numFmtId="0" fontId="6" fillId="0" borderId="0">
      <alignment horizontal="right" vertical="top" wrapText="1"/>
    </xf>
    <xf numFmtId="49" fontId="10" fillId="8" borderId="10">
      <alignment horizontal="center" vertical="top" shrinkToFit="1"/>
    </xf>
    <xf numFmtId="4" fontId="6" fillId="0" borderId="11">
      <alignment horizontal="right" vertical="top" shrinkToFit="1"/>
    </xf>
    <xf numFmtId="0" fontId="10" fillId="8" borderId="11">
      <alignment horizontal="left" vertical="top" wrapText="1"/>
    </xf>
    <xf numFmtId="49" fontId="10" fillId="8" borderId="11">
      <alignment horizontal="center" vertical="top" shrinkToFit="1"/>
    </xf>
    <xf numFmtId="4" fontId="10" fillId="7" borderId="20">
      <alignment horizontal="right" vertical="top" shrinkToFit="1"/>
    </xf>
    <xf numFmtId="49" fontId="11" fillId="6" borderId="16">
      <alignment horizontal="center" vertical="top" shrinkToFit="1"/>
    </xf>
    <xf numFmtId="49" fontId="6" fillId="0" borderId="11">
      <alignment horizontal="center" vertical="top" shrinkToFit="1"/>
    </xf>
    <xf numFmtId="4" fontId="6" fillId="0" borderId="12">
      <alignment horizontal="right" vertical="top" shrinkToFit="1"/>
    </xf>
    <xf numFmtId="4" fontId="11" fillId="9" borderId="21">
      <alignment horizontal="right" shrinkToFit="1"/>
    </xf>
    <xf numFmtId="4" fontId="11" fillId="9" borderId="22">
      <alignment horizontal="right" shrinkToFit="1"/>
    </xf>
    <xf numFmtId="0" fontId="6" fillId="0" borderId="0"/>
    <xf numFmtId="0" fontId="6" fillId="0" borderId="0"/>
    <xf numFmtId="0" fontId="1" fillId="0" borderId="0">
      <alignment vertical="top" wrapText="1"/>
    </xf>
    <xf numFmtId="0" fontId="1" fillId="0" borderId="0">
      <alignment vertical="top" wrapText="1"/>
    </xf>
    <xf numFmtId="0" fontId="4" fillId="0" borderId="0"/>
    <xf numFmtId="0" fontId="4" fillId="0" borderId="0"/>
    <xf numFmtId="0" fontId="4" fillId="0" borderId="0"/>
    <xf numFmtId="0" fontId="13" fillId="0" borderId="0">
      <alignment vertical="top" wrapText="1"/>
    </xf>
  </cellStyleXfs>
  <cellXfs count="140">
    <xf numFmtId="0" fontId="0" fillId="0" borderId="0" xfId="0" applyFont="1" applyFill="1" applyAlignment="1">
      <alignment vertical="top" wrapText="1"/>
    </xf>
    <xf numFmtId="0" fontId="3" fillId="0" borderId="0" xfId="0" applyFont="1" applyFill="1" applyAlignment="1">
      <alignment vertical="top" wrapText="1"/>
    </xf>
    <xf numFmtId="0" fontId="3" fillId="0" borderId="0" xfId="0" applyFont="1" applyFill="1" applyAlignment="1">
      <alignment horizontal="right" wrapText="1"/>
    </xf>
    <xf numFmtId="49"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49" fontId="2" fillId="2" borderId="1" xfId="0" applyNumberFormat="1" applyFont="1" applyFill="1" applyBorder="1" applyAlignment="1">
      <alignment horizontal="center" vertical="top" wrapText="1"/>
    </xf>
    <xf numFmtId="0" fontId="2" fillId="2" borderId="1" xfId="0" applyFont="1" applyFill="1" applyBorder="1" applyAlignment="1">
      <alignment vertical="top" wrapText="1"/>
    </xf>
    <xf numFmtId="164" fontId="2" fillId="2" borderId="1" xfId="0" applyNumberFormat="1" applyFont="1" applyFill="1" applyBorder="1" applyAlignment="1">
      <alignment vertical="top" wrapText="1"/>
    </xf>
    <xf numFmtId="49" fontId="2" fillId="0" borderId="1" xfId="0" applyNumberFormat="1" applyFont="1" applyFill="1" applyBorder="1" applyAlignment="1">
      <alignment horizontal="center" vertical="top" wrapText="1"/>
    </xf>
    <xf numFmtId="0" fontId="2" fillId="0" borderId="1" xfId="0" applyFont="1" applyFill="1" applyBorder="1" applyAlignment="1">
      <alignment vertical="top" wrapText="1"/>
    </xf>
    <xf numFmtId="164" fontId="2" fillId="0" borderId="1" xfId="0" applyNumberFormat="1" applyFont="1" applyFill="1" applyBorder="1" applyAlignment="1">
      <alignment vertical="top" wrapText="1"/>
    </xf>
    <xf numFmtId="0" fontId="3" fillId="0" borderId="1" xfId="0" applyFont="1" applyFill="1" applyBorder="1" applyAlignment="1">
      <alignment vertical="top" wrapText="1"/>
    </xf>
    <xf numFmtId="164" fontId="3" fillId="0" borderId="1" xfId="0" applyNumberFormat="1" applyFont="1" applyFill="1" applyBorder="1" applyAlignment="1">
      <alignment vertical="top" wrapText="1"/>
    </xf>
    <xf numFmtId="49" fontId="3" fillId="0" borderId="0" xfId="0" applyNumberFormat="1" applyFont="1" applyFill="1" applyAlignment="1">
      <alignment vertical="top" wrapText="1"/>
    </xf>
    <xf numFmtId="0" fontId="2" fillId="0" borderId="0" xfId="0" applyFont="1" applyFill="1" applyAlignment="1">
      <alignment vertical="center" wrapText="1"/>
    </xf>
    <xf numFmtId="0" fontId="3"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top" wrapText="1"/>
    </xf>
    <xf numFmtId="0" fontId="3" fillId="0" borderId="0" xfId="4" applyNumberFormat="1" applyFont="1" applyProtection="1">
      <alignment horizontal="left" vertical="center" wrapText="1"/>
    </xf>
    <xf numFmtId="0" fontId="3" fillId="0" borderId="0" xfId="5" applyNumberFormat="1" applyFont="1" applyProtection="1">
      <alignment vertical="center"/>
    </xf>
    <xf numFmtId="0" fontId="3" fillId="0" borderId="0" xfId="4" applyNumberFormat="1" applyFont="1" applyProtection="1">
      <alignment horizontal="left" vertical="center" wrapText="1"/>
    </xf>
    <xf numFmtId="0" fontId="3" fillId="0" borderId="0" xfId="5" applyNumberFormat="1" applyFont="1" applyProtection="1">
      <alignment vertical="center"/>
    </xf>
    <xf numFmtId="0" fontId="2" fillId="0" borderId="0" xfId="0" applyFont="1" applyFill="1" applyAlignment="1">
      <alignment vertical="top" wrapText="1"/>
    </xf>
    <xf numFmtId="0" fontId="3" fillId="4" borderId="0" xfId="0" applyFont="1" applyFill="1" applyAlignment="1">
      <alignment vertical="top" wrapText="1"/>
    </xf>
    <xf numFmtId="0" fontId="2" fillId="4" borderId="0" xfId="0" applyFont="1" applyFill="1" applyAlignment="1">
      <alignment vertical="center" wrapText="1"/>
    </xf>
    <xf numFmtId="0" fontId="3" fillId="4" borderId="0" xfId="0" applyFont="1" applyFill="1" applyAlignment="1">
      <alignment horizontal="right" wrapText="1"/>
    </xf>
    <xf numFmtId="4" fontId="3" fillId="0" borderId="0" xfId="0" applyNumberFormat="1" applyFont="1" applyFill="1" applyAlignment="1">
      <alignment vertical="top" wrapText="1"/>
    </xf>
    <xf numFmtId="4" fontId="3" fillId="0" borderId="0" xfId="0" applyNumberFormat="1" applyFont="1" applyFill="1" applyAlignment="1">
      <alignment horizontal="right" wrapText="1"/>
    </xf>
    <xf numFmtId="0" fontId="3" fillId="0" borderId="0" xfId="0" applyFont="1" applyFill="1" applyBorder="1" applyAlignment="1">
      <alignment vertical="top" wrapText="1"/>
    </xf>
    <xf numFmtId="0" fontId="3" fillId="4" borderId="0" xfId="0" applyFont="1" applyFill="1" applyBorder="1" applyAlignment="1">
      <alignment vertical="top" wrapText="1"/>
    </xf>
    <xf numFmtId="4" fontId="2" fillId="0" borderId="0" xfId="0" applyNumberFormat="1" applyFont="1" applyFill="1" applyBorder="1" applyAlignment="1">
      <alignment vertical="top" wrapText="1"/>
    </xf>
    <xf numFmtId="4" fontId="3" fillId="0" borderId="0" xfId="0" applyNumberFormat="1" applyFont="1" applyFill="1" applyBorder="1" applyAlignment="1">
      <alignment vertical="top" wrapText="1"/>
    </xf>
    <xf numFmtId="49" fontId="3" fillId="4" borderId="1" xfId="0" applyNumberFormat="1" applyFont="1" applyFill="1" applyBorder="1" applyAlignment="1">
      <alignment horizontal="center" vertical="top" wrapText="1"/>
    </xf>
    <xf numFmtId="0" fontId="3" fillId="4" borderId="1" xfId="0" applyFont="1" applyFill="1" applyBorder="1" applyAlignment="1">
      <alignment vertical="top" wrapText="1"/>
    </xf>
    <xf numFmtId="164" fontId="3" fillId="4" borderId="1" xfId="0" applyNumberFormat="1" applyFont="1" applyFill="1" applyBorder="1" applyAlignment="1">
      <alignment vertical="top" wrapText="1"/>
    </xf>
    <xf numFmtId="49" fontId="3" fillId="0" borderId="7" xfId="0" applyNumberFormat="1" applyFont="1" applyFill="1" applyBorder="1" applyAlignment="1">
      <alignment horizontal="center" vertical="top" wrapText="1"/>
    </xf>
    <xf numFmtId="0" fontId="2" fillId="0" borderId="4" xfId="0" applyFont="1" applyFill="1" applyBorder="1" applyAlignment="1">
      <alignment vertical="top" wrapText="1"/>
    </xf>
    <xf numFmtId="0" fontId="1" fillId="0" borderId="11" xfId="33" applyNumberFormat="1" applyFont="1" applyProtection="1">
      <alignment horizontal="left" vertical="top" wrapText="1"/>
    </xf>
    <xf numFmtId="164" fontId="3" fillId="0" borderId="8" xfId="0" applyNumberFormat="1" applyFont="1" applyFill="1" applyBorder="1" applyAlignment="1">
      <alignment vertical="top" wrapText="1"/>
    </xf>
    <xf numFmtId="0" fontId="3" fillId="0" borderId="13" xfId="0" applyFont="1" applyFill="1" applyBorder="1" applyAlignment="1">
      <alignment vertical="top" wrapText="1"/>
    </xf>
    <xf numFmtId="0" fontId="3" fillId="0" borderId="4" xfId="0" applyFont="1" applyFill="1" applyBorder="1" applyAlignment="1">
      <alignment vertical="top" wrapText="1"/>
    </xf>
    <xf numFmtId="0" fontId="3" fillId="0" borderId="3" xfId="33" applyNumberFormat="1" applyFont="1" applyBorder="1" applyProtection="1">
      <alignment horizontal="left" vertical="top" wrapText="1"/>
    </xf>
    <xf numFmtId="0" fontId="3" fillId="0" borderId="11" xfId="33" applyNumberFormat="1" applyFont="1" applyProtection="1">
      <alignment horizontal="left" vertical="top" wrapText="1"/>
    </xf>
    <xf numFmtId="0" fontId="2" fillId="0" borderId="13" xfId="0" applyFont="1" applyFill="1" applyBorder="1" applyAlignment="1">
      <alignment vertical="top" wrapText="1"/>
    </xf>
    <xf numFmtId="49" fontId="3" fillId="0" borderId="13" xfId="0" applyNumberFormat="1" applyFont="1" applyFill="1" applyBorder="1" applyAlignment="1">
      <alignment horizontal="center" vertical="top" wrapText="1"/>
    </xf>
    <xf numFmtId="49" fontId="2" fillId="0" borderId="4" xfId="0" applyNumberFormat="1" applyFont="1" applyFill="1" applyBorder="1" applyAlignment="1">
      <alignment horizontal="center" vertical="top" wrapText="1"/>
    </xf>
    <xf numFmtId="0" fontId="2" fillId="0" borderId="3" xfId="33" applyNumberFormat="1" applyFont="1" applyBorder="1" applyProtection="1">
      <alignment horizontal="left" vertical="top" wrapText="1"/>
    </xf>
    <xf numFmtId="49" fontId="3" fillId="0" borderId="4" xfId="0" applyNumberFormat="1" applyFont="1" applyFill="1" applyBorder="1" applyAlignment="1">
      <alignment horizontal="center" vertical="top" wrapText="1"/>
    </xf>
    <xf numFmtId="49" fontId="3" fillId="0" borderId="3" xfId="0" applyNumberFormat="1" applyFont="1" applyFill="1" applyBorder="1" applyAlignment="1">
      <alignment horizontal="center" vertical="top" wrapText="1"/>
    </xf>
    <xf numFmtId="49" fontId="3" fillId="4" borderId="7" xfId="0" applyNumberFormat="1" applyFont="1" applyFill="1" applyBorder="1" applyAlignment="1">
      <alignment horizontal="center" vertical="top" wrapText="1"/>
    </xf>
    <xf numFmtId="0" fontId="2" fillId="4" borderId="23" xfId="49" applyNumberFormat="1" applyFont="1" applyFill="1" applyBorder="1" applyProtection="1">
      <alignment horizontal="left" vertical="top" wrapText="1"/>
    </xf>
    <xf numFmtId="49" fontId="3" fillId="0" borderId="6" xfId="0" applyNumberFormat="1" applyFont="1" applyFill="1" applyBorder="1" applyAlignment="1">
      <alignment horizontal="center" vertical="top" wrapText="1"/>
    </xf>
    <xf numFmtId="0" fontId="3" fillId="0" borderId="27" xfId="0" applyFont="1" applyFill="1" applyBorder="1" applyAlignment="1">
      <alignment vertical="top" wrapText="1"/>
    </xf>
    <xf numFmtId="164" fontId="3" fillId="0" borderId="9" xfId="0" applyNumberFormat="1" applyFont="1" applyFill="1" applyBorder="1" applyAlignment="1">
      <alignment vertical="top" wrapText="1"/>
    </xf>
    <xf numFmtId="164" fontId="3" fillId="0" borderId="3" xfId="0" applyNumberFormat="1" applyFont="1" applyFill="1" applyBorder="1" applyAlignment="1">
      <alignment vertical="top" wrapText="1"/>
    </xf>
    <xf numFmtId="0" fontId="3" fillId="0" borderId="27" xfId="33" applyNumberFormat="1" applyFont="1" applyBorder="1" applyProtection="1">
      <alignment horizontal="left" vertical="top" wrapText="1"/>
    </xf>
    <xf numFmtId="164" fontId="3" fillId="0" borderId="27" xfId="0" applyNumberFormat="1" applyFont="1" applyFill="1" applyBorder="1" applyAlignment="1">
      <alignment vertical="top" wrapText="1"/>
    </xf>
    <xf numFmtId="0" fontId="3" fillId="0" borderId="24" xfId="33" applyNumberFormat="1" applyFont="1" applyBorder="1" applyProtection="1">
      <alignment horizontal="left" vertical="top" wrapText="1"/>
    </xf>
    <xf numFmtId="0" fontId="2" fillId="0" borderId="3" xfId="0" applyFont="1" applyFill="1" applyBorder="1" applyAlignment="1">
      <alignment vertical="top" wrapText="1"/>
    </xf>
    <xf numFmtId="49" fontId="2" fillId="0" borderId="3" xfId="0" applyNumberFormat="1" applyFont="1" applyFill="1" applyBorder="1" applyAlignment="1">
      <alignment horizontal="center" vertical="top" wrapText="1"/>
    </xf>
    <xf numFmtId="4" fontId="3" fillId="4" borderId="1" xfId="0" applyNumberFormat="1" applyFont="1" applyFill="1" applyBorder="1" applyAlignment="1">
      <alignment horizontal="right" vertical="top"/>
    </xf>
    <xf numFmtId="4" fontId="3" fillId="0" borderId="1" xfId="0" applyNumberFormat="1" applyFont="1" applyFill="1" applyBorder="1" applyAlignment="1">
      <alignment horizontal="right" vertical="top" wrapText="1"/>
    </xf>
    <xf numFmtId="4" fontId="3" fillId="4" borderId="1" xfId="28" applyNumberFormat="1" applyFill="1" applyAlignment="1" applyProtection="1">
      <alignment horizontal="right" vertical="top" shrinkToFit="1"/>
    </xf>
    <xf numFmtId="4" fontId="3" fillId="0" borderId="1" xfId="28" applyNumberFormat="1" applyFill="1" applyAlignment="1" applyProtection="1">
      <alignment horizontal="right" vertical="top" shrinkToFit="1"/>
    </xf>
    <xf numFmtId="4" fontId="9" fillId="0" borderId="3" xfId="31" applyNumberFormat="1" applyFont="1" applyBorder="1" applyAlignment="1" applyProtection="1">
      <alignment horizontal="right" vertical="top" shrinkToFit="1"/>
    </xf>
    <xf numFmtId="4" fontId="9" fillId="0" borderId="3" xfId="32" applyNumberFormat="1" applyFont="1" applyBorder="1" applyAlignment="1" applyProtection="1">
      <alignment horizontal="right" vertical="top" shrinkToFit="1"/>
    </xf>
    <xf numFmtId="4" fontId="3" fillId="4" borderId="1" xfId="16" applyNumberFormat="1" applyFont="1" applyFill="1" applyAlignment="1" applyProtection="1">
      <alignment horizontal="right" vertical="top" shrinkToFit="1"/>
    </xf>
    <xf numFmtId="4" fontId="3" fillId="0" borderId="1" xfId="16" applyNumberFormat="1" applyFont="1" applyAlignment="1" applyProtection="1">
      <alignment horizontal="right" vertical="top" shrinkToFit="1"/>
    </xf>
    <xf numFmtId="4" fontId="2" fillId="2" borderId="1" xfId="0" applyNumberFormat="1" applyFont="1" applyFill="1" applyBorder="1" applyAlignment="1">
      <alignment horizontal="right" vertical="top" wrapText="1"/>
    </xf>
    <xf numFmtId="4" fontId="2" fillId="5" borderId="1" xfId="0" applyNumberFormat="1" applyFont="1" applyFill="1" applyBorder="1" applyAlignment="1">
      <alignment horizontal="right" vertical="top" wrapText="1"/>
    </xf>
    <xf numFmtId="4" fontId="2" fillId="0" borderId="1" xfId="0" applyNumberFormat="1" applyFont="1" applyFill="1" applyBorder="1" applyAlignment="1">
      <alignment horizontal="right" vertical="top" wrapText="1"/>
    </xf>
    <xf numFmtId="4" fontId="2" fillId="4" borderId="1" xfId="0" applyNumberFormat="1" applyFont="1" applyFill="1" applyBorder="1" applyAlignment="1">
      <alignment horizontal="right" vertical="top" wrapText="1"/>
    </xf>
    <xf numFmtId="4" fontId="3" fillId="4" borderId="1" xfId="0" applyNumberFormat="1" applyFont="1" applyFill="1" applyBorder="1" applyAlignment="1">
      <alignment horizontal="right" vertical="top" wrapText="1"/>
    </xf>
    <xf numFmtId="4" fontId="3" fillId="0" borderId="13" xfId="0" applyNumberFormat="1" applyFont="1" applyFill="1" applyBorder="1" applyAlignment="1">
      <alignment horizontal="right" vertical="top" wrapText="1"/>
    </xf>
    <xf numFmtId="4" fontId="3" fillId="4" borderId="0" xfId="0" applyNumberFormat="1" applyFont="1" applyFill="1" applyAlignment="1">
      <alignment horizontal="right" vertical="top" wrapText="1"/>
    </xf>
    <xf numFmtId="4" fontId="3" fillId="4" borderId="7" xfId="0" applyNumberFormat="1" applyFont="1" applyFill="1" applyBorder="1" applyAlignment="1">
      <alignment horizontal="right" vertical="top" wrapText="1"/>
    </xf>
    <xf numFmtId="4" fontId="3" fillId="0" borderId="8" xfId="0" applyNumberFormat="1" applyFont="1" applyFill="1" applyBorder="1" applyAlignment="1">
      <alignment horizontal="right" vertical="top" wrapText="1"/>
    </xf>
    <xf numFmtId="4" fontId="2" fillId="0" borderId="3" xfId="0" applyNumberFormat="1" applyFont="1" applyFill="1" applyBorder="1" applyAlignment="1">
      <alignment horizontal="right" vertical="top" wrapText="1"/>
    </xf>
    <xf numFmtId="4" fontId="3" fillId="0" borderId="9" xfId="0" applyNumberFormat="1" applyFont="1" applyFill="1" applyBorder="1" applyAlignment="1">
      <alignment horizontal="right" vertical="top" wrapText="1"/>
    </xf>
    <xf numFmtId="4" fontId="3" fillId="0" borderId="4" xfId="0" applyNumberFormat="1" applyFont="1" applyFill="1" applyBorder="1" applyAlignment="1">
      <alignment horizontal="right" vertical="top" wrapText="1"/>
    </xf>
    <xf numFmtId="4" fontId="3" fillId="4" borderId="4" xfId="0" applyNumberFormat="1" applyFont="1" applyFill="1" applyBorder="1" applyAlignment="1">
      <alignment horizontal="right" vertical="top" wrapText="1"/>
    </xf>
    <xf numFmtId="49" fontId="1" fillId="4" borderId="1" xfId="0" applyNumberFormat="1" applyFont="1" applyFill="1" applyBorder="1" applyAlignment="1">
      <alignment horizontal="center" vertical="top" wrapText="1"/>
    </xf>
    <xf numFmtId="49" fontId="2" fillId="0" borderId="3" xfId="30" applyNumberFormat="1" applyFont="1" applyBorder="1" applyAlignment="1" applyProtection="1">
      <alignment horizontal="center" vertical="top" shrinkToFit="1"/>
    </xf>
    <xf numFmtId="49" fontId="3" fillId="0" borderId="3" xfId="53" applyNumberFormat="1" applyFont="1" applyBorder="1" applyAlignment="1" applyProtection="1">
      <alignment horizontal="center" vertical="top" shrinkToFit="1"/>
    </xf>
    <xf numFmtId="49" fontId="3" fillId="0" borderId="27" xfId="53" applyNumberFormat="1" applyFont="1" applyBorder="1" applyAlignment="1" applyProtection="1">
      <alignment horizontal="center" vertical="top" shrinkToFit="1"/>
    </xf>
    <xf numFmtId="49" fontId="3" fillId="0" borderId="25" xfId="53" applyNumberFormat="1" applyFont="1" applyBorder="1" applyAlignment="1" applyProtection="1">
      <alignment horizontal="center" vertical="top" shrinkToFit="1"/>
    </xf>
    <xf numFmtId="49" fontId="2" fillId="4" borderId="23" xfId="50" applyNumberFormat="1" applyFont="1" applyFill="1" applyBorder="1" applyAlignment="1" applyProtection="1">
      <alignment horizontal="center" vertical="top" shrinkToFit="1"/>
    </xf>
    <xf numFmtId="49" fontId="3" fillId="0" borderId="3" xfId="10" applyNumberFormat="1" applyFont="1" applyBorder="1" applyAlignment="1" applyProtection="1">
      <alignment horizontal="center" vertical="top" shrinkToFit="1"/>
    </xf>
    <xf numFmtId="0" fontId="2" fillId="0" borderId="29" xfId="29" applyNumberFormat="1" applyFont="1" applyBorder="1" applyProtection="1">
      <alignment horizontal="left" vertical="top" wrapText="1"/>
    </xf>
    <xf numFmtId="49" fontId="12" fillId="0" borderId="3" xfId="53" applyNumberFormat="1" applyFont="1" applyBorder="1" applyAlignment="1" applyProtection="1">
      <alignment horizontal="center" vertical="top" shrinkToFit="1"/>
    </xf>
    <xf numFmtId="0" fontId="12" fillId="0" borderId="3" xfId="33" applyNumberFormat="1" applyFont="1" applyBorder="1" applyProtection="1">
      <alignment horizontal="left" vertical="top" wrapText="1"/>
    </xf>
    <xf numFmtId="49" fontId="2" fillId="0" borderId="28" xfId="0" applyNumberFormat="1" applyFont="1" applyFill="1" applyBorder="1" applyAlignment="1">
      <alignment horizontal="center" vertical="top" wrapText="1"/>
    </xf>
    <xf numFmtId="49" fontId="3" fillId="0" borderId="30" xfId="0" applyNumberFormat="1" applyFont="1" applyFill="1" applyBorder="1" applyAlignment="1">
      <alignment horizontal="center" vertical="top" wrapText="1"/>
    </xf>
    <xf numFmtId="0" fontId="3" fillId="0" borderId="31" xfId="29" applyNumberFormat="1" applyFont="1" applyBorder="1" applyProtection="1">
      <alignment horizontal="left" vertical="top" wrapText="1"/>
    </xf>
    <xf numFmtId="0" fontId="3" fillId="0" borderId="32" xfId="29" applyNumberFormat="1" applyFont="1" applyBorder="1" applyProtection="1">
      <alignment horizontal="left" vertical="top" wrapText="1"/>
    </xf>
    <xf numFmtId="49" fontId="3" fillId="0" borderId="27" xfId="0" applyNumberFormat="1" applyFont="1" applyFill="1" applyBorder="1" applyAlignment="1">
      <alignment horizontal="center" vertical="top" wrapText="1"/>
    </xf>
    <xf numFmtId="0" fontId="3" fillId="0" borderId="27" xfId="29" applyNumberFormat="1" applyFont="1" applyBorder="1" applyProtection="1">
      <alignment horizontal="left" vertical="top" wrapText="1"/>
    </xf>
    <xf numFmtId="0" fontId="3" fillId="0" borderId="1" xfId="29" applyNumberFormat="1" applyFont="1" applyBorder="1" applyProtection="1">
      <alignment horizontal="left" vertical="top" wrapText="1"/>
    </xf>
    <xf numFmtId="49" fontId="3" fillId="0" borderId="26" xfId="53" applyNumberFormat="1" applyFont="1" applyBorder="1" applyAlignment="1" applyProtection="1">
      <alignment horizontal="center" vertical="top" shrinkToFit="1"/>
    </xf>
    <xf numFmtId="0" fontId="3" fillId="0" borderId="26" xfId="33" applyNumberFormat="1" applyFont="1" applyBorder="1" applyProtection="1">
      <alignment horizontal="left" vertical="top" wrapText="1"/>
    </xf>
    <xf numFmtId="49" fontId="3" fillId="0" borderId="31" xfId="53" applyNumberFormat="1" applyFont="1" applyBorder="1" applyAlignment="1" applyProtection="1">
      <alignment horizontal="center" vertical="top" shrinkToFit="1"/>
    </xf>
    <xf numFmtId="0" fontId="3" fillId="0" borderId="31" xfId="33" applyNumberFormat="1" applyFont="1" applyBorder="1" applyProtection="1">
      <alignment horizontal="left" vertical="top" wrapText="1"/>
    </xf>
    <xf numFmtId="0" fontId="16" fillId="10" borderId="0" xfId="0" applyFont="1" applyFill="1" applyAlignment="1">
      <alignment vertical="top" wrapText="1"/>
    </xf>
    <xf numFmtId="0" fontId="16" fillId="10" borderId="0" xfId="0" applyFont="1" applyFill="1" applyAlignment="1">
      <alignment vertical="center" wrapText="1"/>
    </xf>
    <xf numFmtId="4" fontId="16" fillId="10" borderId="0" xfId="0" applyNumberFormat="1" applyFont="1" applyFill="1" applyAlignment="1">
      <alignment horizontal="right" wrapText="1"/>
    </xf>
    <xf numFmtId="0" fontId="16" fillId="10" borderId="4" xfId="0" applyFont="1" applyFill="1" applyBorder="1" applyAlignment="1">
      <alignment horizontal="center" vertical="top" wrapText="1"/>
    </xf>
    <xf numFmtId="4" fontId="18" fillId="11" borderId="1" xfId="0" applyNumberFormat="1" applyFont="1" applyFill="1" applyBorder="1" applyAlignment="1">
      <alignment horizontal="right" vertical="top" wrapText="1"/>
    </xf>
    <xf numFmtId="4" fontId="18" fillId="10" borderId="1" xfId="0" applyNumberFormat="1" applyFont="1" applyFill="1" applyBorder="1" applyAlignment="1">
      <alignment horizontal="right" vertical="top" wrapText="1"/>
    </xf>
    <xf numFmtId="4" fontId="16" fillId="10" borderId="1" xfId="0" applyNumberFormat="1" applyFont="1" applyFill="1" applyBorder="1" applyAlignment="1">
      <alignment horizontal="right" vertical="top" wrapText="1"/>
    </xf>
    <xf numFmtId="4" fontId="16" fillId="11" borderId="1" xfId="0" applyNumberFormat="1" applyFont="1" applyFill="1" applyBorder="1" applyAlignment="1">
      <alignment horizontal="right" vertical="top" wrapText="1"/>
    </xf>
    <xf numFmtId="4" fontId="16" fillId="10" borderId="13" xfId="0" applyNumberFormat="1" applyFont="1" applyFill="1" applyBorder="1" applyAlignment="1">
      <alignment horizontal="right" vertical="top" wrapText="1"/>
    </xf>
    <xf numFmtId="4" fontId="16" fillId="10" borderId="1" xfId="28" applyNumberFormat="1" applyFont="1" applyFill="1" applyAlignment="1" applyProtection="1">
      <alignment horizontal="right" vertical="top" shrinkToFit="1"/>
    </xf>
    <xf numFmtId="4" fontId="17" fillId="10" borderId="3" xfId="31" applyNumberFormat="1" applyFont="1" applyFill="1" applyBorder="1" applyAlignment="1" applyProtection="1">
      <alignment horizontal="right" vertical="top" shrinkToFit="1"/>
    </xf>
    <xf numFmtId="4" fontId="16" fillId="10" borderId="1" xfId="16" applyNumberFormat="1" applyFont="1" applyFill="1" applyAlignment="1" applyProtection="1">
      <alignment horizontal="right" vertical="top" shrinkToFit="1"/>
    </xf>
    <xf numFmtId="4" fontId="16" fillId="10" borderId="4" xfId="0" applyNumberFormat="1" applyFont="1" applyFill="1" applyBorder="1" applyAlignment="1">
      <alignment horizontal="right" vertical="top" wrapText="1"/>
    </xf>
    <xf numFmtId="4" fontId="16" fillId="10" borderId="0" xfId="0" applyNumberFormat="1" applyFont="1" applyFill="1" applyBorder="1" applyAlignment="1">
      <alignment vertical="top" wrapText="1"/>
    </xf>
    <xf numFmtId="0" fontId="16" fillId="10" borderId="0" xfId="0" applyFont="1" applyFill="1" applyBorder="1" applyAlignment="1">
      <alignment vertical="top" wrapText="1"/>
    </xf>
    <xf numFmtId="0" fontId="16" fillId="10" borderId="1" xfId="0" applyFont="1" applyFill="1" applyBorder="1" applyAlignment="1">
      <alignment horizontal="right" vertical="top" wrapText="1"/>
    </xf>
    <xf numFmtId="4" fontId="18" fillId="10" borderId="3" xfId="0" applyNumberFormat="1" applyFont="1" applyFill="1" applyBorder="1" applyAlignment="1">
      <alignment horizontal="right" vertical="top" wrapText="1"/>
    </xf>
    <xf numFmtId="49" fontId="2" fillId="2" borderId="4" xfId="0" applyNumberFormat="1" applyFont="1" applyFill="1" applyBorder="1" applyAlignment="1">
      <alignment horizontal="center" vertical="top" wrapText="1"/>
    </xf>
    <xf numFmtId="0" fontId="3" fillId="0" borderId="8" xfId="0" applyFont="1" applyFill="1" applyBorder="1" applyAlignment="1">
      <alignment vertical="top" wrapText="1"/>
    </xf>
    <xf numFmtId="4" fontId="16" fillId="10" borderId="0" xfId="0" applyNumberFormat="1" applyFont="1" applyFill="1" applyAlignment="1">
      <alignment vertical="top" wrapText="1"/>
    </xf>
    <xf numFmtId="4" fontId="2" fillId="0" borderId="0" xfId="0" applyNumberFormat="1" applyFont="1" applyFill="1" applyAlignment="1">
      <alignment vertical="center" wrapText="1"/>
    </xf>
    <xf numFmtId="4" fontId="3" fillId="0" borderId="0" xfId="0" applyNumberFormat="1" applyFont="1" applyFill="1" applyAlignment="1">
      <alignment horizontal="right" vertical="top" wrapText="1"/>
    </xf>
    <xf numFmtId="0" fontId="3" fillId="4" borderId="0" xfId="0" applyFont="1" applyFill="1" applyAlignment="1">
      <alignment horizontal="right" vertical="top" wrapText="1"/>
    </xf>
    <xf numFmtId="0" fontId="3" fillId="4" borderId="0" xfId="0" applyFont="1" applyFill="1" applyBorder="1" applyAlignment="1">
      <alignment horizontal="right" vertical="top" wrapText="1"/>
    </xf>
    <xf numFmtId="0" fontId="7" fillId="4" borderId="0" xfId="0" applyFont="1" applyFill="1" applyBorder="1" applyAlignment="1">
      <alignment horizontal="right" vertical="top" wrapText="1"/>
    </xf>
    <xf numFmtId="4" fontId="7" fillId="0" borderId="0" xfId="0" applyNumberFormat="1" applyFont="1" applyFill="1" applyBorder="1" applyAlignment="1">
      <alignment vertical="top" wrapText="1"/>
    </xf>
    <xf numFmtId="49" fontId="2" fillId="0" borderId="3" xfId="53" applyNumberFormat="1" applyFont="1" applyFill="1" applyBorder="1" applyAlignment="1" applyProtection="1">
      <alignment horizontal="center" vertical="top" shrinkToFit="1"/>
    </xf>
    <xf numFmtId="0" fontId="7" fillId="0" borderId="0" xfId="2" applyNumberFormat="1" applyFont="1" applyProtection="1">
      <alignment horizontal="center" vertical="top" wrapText="1"/>
    </xf>
    <xf numFmtId="0" fontId="7" fillId="0" borderId="0" xfId="2" applyFont="1">
      <alignment horizontal="center" vertical="top" wrapText="1"/>
    </xf>
    <xf numFmtId="0" fontId="3" fillId="0"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top" wrapText="1"/>
    </xf>
    <xf numFmtId="0" fontId="3" fillId="0" borderId="3" xfId="0" applyFont="1" applyFill="1" applyBorder="1" applyAlignment="1">
      <alignment horizontal="center" wrapText="1"/>
    </xf>
    <xf numFmtId="0" fontId="3" fillId="0" borderId="5" xfId="0" applyFont="1" applyFill="1" applyBorder="1" applyAlignment="1">
      <alignment horizontal="center" wrapText="1"/>
    </xf>
    <xf numFmtId="0" fontId="16" fillId="10" borderId="3" xfId="0" applyFont="1" applyFill="1" applyBorder="1" applyAlignment="1">
      <alignment horizontal="center" vertical="center" wrapText="1"/>
    </xf>
  </cellXfs>
  <cellStyles count="65">
    <cellStyle name="br" xfId="21"/>
    <cellStyle name="br 2" xfId="63"/>
    <cellStyle name="col" xfId="20"/>
    <cellStyle name="col 2" xfId="62"/>
    <cellStyle name="ex58" xfId="55"/>
    <cellStyle name="ex59" xfId="56"/>
    <cellStyle name="ex60" xfId="37"/>
    <cellStyle name="ex61" xfId="52"/>
    <cellStyle name="ex62" xfId="45"/>
    <cellStyle name="ex63" xfId="42"/>
    <cellStyle name="ex64" xfId="39"/>
    <cellStyle name="ex65" xfId="38"/>
    <cellStyle name="ex66" xfId="36"/>
    <cellStyle name="ex67" xfId="35"/>
    <cellStyle name="ex68" xfId="34"/>
    <cellStyle name="ex69" xfId="51"/>
    <cellStyle name="ex70" xfId="47"/>
    <cellStyle name="ex71" xfId="50"/>
    <cellStyle name="ex72" xfId="30"/>
    <cellStyle name="ex72 2" xfId="49"/>
    <cellStyle name="ex73" xfId="29"/>
    <cellStyle name="ex73 2" xfId="44"/>
    <cellStyle name="ex74" xfId="31"/>
    <cellStyle name="ex74 2" xfId="41"/>
    <cellStyle name="ex75" xfId="32"/>
    <cellStyle name="ex75 2" xfId="40"/>
    <cellStyle name="ex76" xfId="53"/>
    <cellStyle name="ex77" xfId="33"/>
    <cellStyle name="ex78" xfId="48"/>
    <cellStyle name="ex79" xfId="54"/>
    <cellStyle name="st24" xfId="12"/>
    <cellStyle name="st25" xfId="13"/>
    <cellStyle name="st26" xfId="16"/>
    <cellStyle name="st57" xfId="46"/>
    <cellStyle name="style0" xfId="22"/>
    <cellStyle name="style0 2" xfId="57"/>
    <cellStyle name="td" xfId="23"/>
    <cellStyle name="td 2" xfId="58"/>
    <cellStyle name="tr" xfId="19"/>
    <cellStyle name="tr 2" xfId="61"/>
    <cellStyle name="xl_bot_header" xfId="43"/>
    <cellStyle name="xl21" xfId="24"/>
    <cellStyle name="xl22" xfId="2"/>
    <cellStyle name="xl23" xfId="4"/>
    <cellStyle name="xl24" xfId="5"/>
    <cellStyle name="xl25" xfId="9"/>
    <cellStyle name="xl26" xfId="10"/>
    <cellStyle name="xl27" xfId="14"/>
    <cellStyle name="xl28" xfId="17"/>
    <cellStyle name="xl29" xfId="25"/>
    <cellStyle name="xl30" xfId="8"/>
    <cellStyle name="xl31" xfId="11"/>
    <cellStyle name="xl32" xfId="15"/>
    <cellStyle name="xl33" xfId="6"/>
    <cellStyle name="xl34" xfId="26"/>
    <cellStyle name="xl35" xfId="27"/>
    <cellStyle name="xl36" xfId="28"/>
    <cellStyle name="xl37" xfId="7"/>
    <cellStyle name="xl38" xfId="18"/>
    <cellStyle name="xl39" xfId="3"/>
    <cellStyle name="Обычный" xfId="0" builtinId="0"/>
    <cellStyle name="Обычный 2" xfId="1"/>
    <cellStyle name="Обычный 3" xfId="59"/>
    <cellStyle name="Обычный 4" xfId="60"/>
    <cellStyle name="Обычный 5" xfId="6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pageSetUpPr fitToPage="1"/>
  </sheetPr>
  <dimension ref="A1:M201"/>
  <sheetViews>
    <sheetView tabSelected="1" zoomScale="90" zoomScaleNormal="90" workbookViewId="0">
      <pane ySplit="13" topLeftCell="A14" activePane="bottomLeft" state="frozen"/>
      <selection pane="bottomLeft" activeCell="A3" sqref="A3"/>
    </sheetView>
  </sheetViews>
  <sheetFormatPr defaultRowHeight="15" outlineLevelRow="2" x14ac:dyDescent="0.2"/>
  <cols>
    <col min="1" max="1" width="30.33203125" style="13" customWidth="1"/>
    <col min="2" max="2" width="116.6640625" style="1" customWidth="1"/>
    <col min="3" max="3" width="48.5" style="1" customWidth="1"/>
    <col min="4" max="4" width="21.83203125" style="1" customWidth="1"/>
    <col min="5" max="5" width="23.83203125" style="23" customWidth="1"/>
    <col min="6" max="6" width="20.83203125" style="1" customWidth="1"/>
    <col min="7" max="7" width="20.83203125" style="102" hidden="1" customWidth="1"/>
    <col min="8" max="8" width="19.83203125" style="1" customWidth="1"/>
    <col min="9" max="9" width="20.83203125" style="1" customWidth="1"/>
    <col min="10" max="10" width="19.83203125" style="1" customWidth="1"/>
    <col min="11" max="11" width="16.6640625" style="1" customWidth="1"/>
    <col min="12" max="12" width="19.1640625" style="26" customWidth="1"/>
    <col min="13" max="13" width="12.33203125" style="1" customWidth="1"/>
    <col min="14" max="16384" width="9.33203125" style="1"/>
  </cols>
  <sheetData>
    <row r="1" spans="1:13" ht="15.75" x14ac:dyDescent="0.2">
      <c r="A1" s="129" t="s">
        <v>222</v>
      </c>
      <c r="B1" s="130"/>
      <c r="C1" s="130"/>
      <c r="D1" s="130"/>
      <c r="E1" s="130"/>
      <c r="F1" s="130"/>
      <c r="G1" s="130"/>
      <c r="H1" s="130"/>
      <c r="I1" s="130"/>
      <c r="J1" s="130"/>
    </row>
    <row r="3" spans="1:13" x14ac:dyDescent="0.2">
      <c r="A3" s="18" t="s">
        <v>200</v>
      </c>
      <c r="B3" s="20" t="s">
        <v>217</v>
      </c>
    </row>
    <row r="4" spans="1:13" x14ac:dyDescent="0.2">
      <c r="A4" s="18"/>
      <c r="B4" s="20"/>
    </row>
    <row r="5" spans="1:13" ht="30" x14ac:dyDescent="0.2">
      <c r="A5" s="18" t="s">
        <v>201</v>
      </c>
      <c r="B5" s="20" t="s">
        <v>218</v>
      </c>
    </row>
    <row r="6" spans="1:13" ht="18.399999999999999" customHeight="1" x14ac:dyDescent="0.2">
      <c r="A6" s="18"/>
      <c r="B6" s="20"/>
      <c r="C6" s="14"/>
      <c r="D6" s="14"/>
      <c r="E6" s="24"/>
      <c r="F6" s="122"/>
      <c r="G6" s="103"/>
      <c r="H6" s="14"/>
      <c r="I6" s="14"/>
      <c r="J6" s="14"/>
    </row>
    <row r="7" spans="1:13" ht="13.7" customHeight="1" x14ac:dyDescent="0.25">
      <c r="A7" s="19" t="s">
        <v>202</v>
      </c>
      <c r="B7" s="21" t="s">
        <v>203</v>
      </c>
      <c r="C7" s="2" t="s">
        <v>0</v>
      </c>
      <c r="D7" s="2" t="s">
        <v>0</v>
      </c>
      <c r="E7" s="25" t="s">
        <v>0</v>
      </c>
      <c r="F7" s="27"/>
      <c r="G7" s="104"/>
      <c r="H7" s="2" t="s">
        <v>0</v>
      </c>
      <c r="I7" s="2" t="s">
        <v>0</v>
      </c>
      <c r="J7" s="2"/>
    </row>
    <row r="8" spans="1:13" ht="13.7" customHeight="1" x14ac:dyDescent="0.25">
      <c r="A8" s="21"/>
      <c r="B8" s="21"/>
      <c r="C8" s="2"/>
      <c r="D8" s="2"/>
      <c r="E8" s="25"/>
      <c r="G8" s="27">
        <f>D14-F14</f>
        <v>-51280814.650000036</v>
      </c>
      <c r="H8" s="2"/>
      <c r="I8" s="2"/>
      <c r="J8" s="2"/>
    </row>
    <row r="9" spans="1:13" ht="13.7" customHeight="1" x14ac:dyDescent="0.25">
      <c r="A9" s="137" t="s">
        <v>97</v>
      </c>
      <c r="B9" s="138"/>
      <c r="C9" s="131" t="s">
        <v>1</v>
      </c>
      <c r="D9" s="131" t="s">
        <v>224</v>
      </c>
      <c r="E9" s="132" t="s">
        <v>232</v>
      </c>
      <c r="F9" s="131" t="s">
        <v>223</v>
      </c>
      <c r="G9" s="139" t="s">
        <v>331</v>
      </c>
      <c r="H9" s="131" t="s">
        <v>204</v>
      </c>
      <c r="I9" s="131"/>
      <c r="J9" s="131"/>
    </row>
    <row r="10" spans="1:13" ht="19.149999999999999" customHeight="1" x14ac:dyDescent="0.2">
      <c r="A10" s="133" t="s">
        <v>95</v>
      </c>
      <c r="B10" s="135" t="s">
        <v>96</v>
      </c>
      <c r="C10" s="131"/>
      <c r="D10" s="131"/>
      <c r="E10" s="132"/>
      <c r="F10" s="131"/>
      <c r="G10" s="139"/>
      <c r="H10" s="131"/>
      <c r="I10" s="131"/>
      <c r="J10" s="131"/>
    </row>
    <row r="11" spans="1:13" ht="8.85" customHeight="1" x14ac:dyDescent="0.2">
      <c r="A11" s="134" t="s">
        <v>0</v>
      </c>
      <c r="B11" s="136" t="s">
        <v>0</v>
      </c>
      <c r="C11" s="131"/>
      <c r="D11" s="131"/>
      <c r="E11" s="132"/>
      <c r="F11" s="131"/>
      <c r="G11" s="139"/>
      <c r="H11" s="131"/>
      <c r="I11" s="131"/>
      <c r="J11" s="131"/>
    </row>
    <row r="12" spans="1:13" ht="51" customHeight="1" x14ac:dyDescent="0.2">
      <c r="A12" s="134" t="s">
        <v>0</v>
      </c>
      <c r="B12" s="136" t="s">
        <v>0</v>
      </c>
      <c r="C12" s="131"/>
      <c r="D12" s="131"/>
      <c r="E12" s="132"/>
      <c r="F12" s="131"/>
      <c r="G12" s="139"/>
      <c r="H12" s="15" t="s">
        <v>219</v>
      </c>
      <c r="I12" s="16" t="s">
        <v>220</v>
      </c>
      <c r="J12" s="16" t="s">
        <v>221</v>
      </c>
    </row>
    <row r="13" spans="1:13" ht="13.15" customHeight="1" x14ac:dyDescent="0.2">
      <c r="A13" s="3" t="s">
        <v>309</v>
      </c>
      <c r="B13" s="4">
        <v>2</v>
      </c>
      <c r="C13" s="17">
        <v>3</v>
      </c>
      <c r="D13" s="17">
        <v>4</v>
      </c>
      <c r="E13" s="17">
        <v>5</v>
      </c>
      <c r="F13" s="17">
        <v>6</v>
      </c>
      <c r="G13" s="105"/>
      <c r="H13" s="17">
        <v>7</v>
      </c>
      <c r="I13" s="17">
        <v>8</v>
      </c>
      <c r="J13" s="17">
        <v>9</v>
      </c>
      <c r="K13" s="26"/>
      <c r="M13" s="26"/>
    </row>
    <row r="14" spans="1:13" x14ac:dyDescent="0.2">
      <c r="A14" s="5" t="s">
        <v>135</v>
      </c>
      <c r="B14" s="6" t="s">
        <v>2</v>
      </c>
      <c r="C14" s="7" t="s">
        <v>0</v>
      </c>
      <c r="D14" s="68">
        <f t="shared" ref="D14:J14" si="0">D15+D26+D34+D46+D52+D63+D85+D90+D95+D102+D129</f>
        <v>407429306.44</v>
      </c>
      <c r="E14" s="68">
        <f t="shared" si="0"/>
        <v>327236119.9000001</v>
      </c>
      <c r="F14" s="68">
        <f>F15+F26+F34+F46+F52+F63+F85+F90+F95+F102+F129</f>
        <v>458710121.09000003</v>
      </c>
      <c r="G14" s="106">
        <f t="shared" si="0"/>
        <v>460004470.65999997</v>
      </c>
      <c r="H14" s="68">
        <f t="shared" si="0"/>
        <v>438712128.38999999</v>
      </c>
      <c r="I14" s="68">
        <f t="shared" si="0"/>
        <v>399762188.38999999</v>
      </c>
      <c r="J14" s="68">
        <f t="shared" si="0"/>
        <v>417972138.38999999</v>
      </c>
      <c r="K14" s="26"/>
      <c r="L14" s="1"/>
    </row>
    <row r="15" spans="1:13" outlineLevel="1" x14ac:dyDescent="0.2">
      <c r="A15" s="8" t="s">
        <v>136</v>
      </c>
      <c r="B15" s="9" t="s">
        <v>3</v>
      </c>
      <c r="C15" s="7" t="s">
        <v>0</v>
      </c>
      <c r="D15" s="68">
        <f>D16</f>
        <v>319091000</v>
      </c>
      <c r="E15" s="69">
        <f>E16</f>
        <v>251510698.18000001</v>
      </c>
      <c r="F15" s="69">
        <f>F16</f>
        <v>359691000</v>
      </c>
      <c r="G15" s="106">
        <f>G16</f>
        <v>359691000</v>
      </c>
      <c r="H15" s="69">
        <f t="shared" ref="H15:J15" si="1">H16</f>
        <v>355005000</v>
      </c>
      <c r="I15" s="69">
        <f t="shared" si="1"/>
        <v>308208000</v>
      </c>
      <c r="J15" s="69">
        <f t="shared" si="1"/>
        <v>327131000</v>
      </c>
      <c r="K15" s="26"/>
      <c r="L15" s="1"/>
    </row>
    <row r="16" spans="1:13" outlineLevel="2" x14ac:dyDescent="0.2">
      <c r="A16" s="8" t="s">
        <v>137</v>
      </c>
      <c r="B16" s="9" t="s">
        <v>4</v>
      </c>
      <c r="C16" s="10" t="s">
        <v>0</v>
      </c>
      <c r="D16" s="70">
        <f>SUM(D17:D25)</f>
        <v>319091000</v>
      </c>
      <c r="E16" s="70">
        <f t="shared" ref="E16:J16" si="2">SUM(E17:E25)</f>
        <v>251510698.18000001</v>
      </c>
      <c r="F16" s="70">
        <f>SUM(F17:F25)</f>
        <v>359691000</v>
      </c>
      <c r="G16" s="107">
        <f t="shared" ref="G16" si="3">SUM(G17:G25)</f>
        <v>359691000</v>
      </c>
      <c r="H16" s="70">
        <f t="shared" si="2"/>
        <v>355005000</v>
      </c>
      <c r="I16" s="70">
        <f t="shared" si="2"/>
        <v>308208000</v>
      </c>
      <c r="J16" s="70">
        <f t="shared" si="2"/>
        <v>327131000</v>
      </c>
      <c r="L16" s="1"/>
    </row>
    <row r="17" spans="1:12" ht="62.25" customHeight="1" outlineLevel="2" x14ac:dyDescent="0.2">
      <c r="A17" s="3" t="s">
        <v>98</v>
      </c>
      <c r="B17" s="11" t="s">
        <v>5</v>
      </c>
      <c r="C17" s="12" t="s">
        <v>333</v>
      </c>
      <c r="D17" s="60">
        <v>185537000</v>
      </c>
      <c r="E17" s="60">
        <v>163373672.16</v>
      </c>
      <c r="F17" s="61">
        <f t="shared" ref="F17:F22" si="4">G17</f>
        <v>225509000</v>
      </c>
      <c r="G17" s="108">
        <v>225509000</v>
      </c>
      <c r="H17" s="61">
        <v>216367000</v>
      </c>
      <c r="I17" s="61">
        <v>188237000</v>
      </c>
      <c r="J17" s="61">
        <v>203296000</v>
      </c>
    </row>
    <row r="18" spans="1:12" ht="60" customHeight="1" outlineLevel="2" x14ac:dyDescent="0.2">
      <c r="A18" s="3" t="s">
        <v>99</v>
      </c>
      <c r="B18" s="11" t="s">
        <v>6</v>
      </c>
      <c r="C18" s="12" t="s">
        <v>333</v>
      </c>
      <c r="D18" s="60">
        <v>514000</v>
      </c>
      <c r="E18" s="60">
        <f>463533.94+348.42</f>
        <v>463882.36</v>
      </c>
      <c r="F18" s="61">
        <f t="shared" si="4"/>
        <v>664000</v>
      </c>
      <c r="G18" s="108">
        <v>664000</v>
      </c>
      <c r="H18" s="61">
        <v>550000</v>
      </c>
      <c r="I18" s="61">
        <v>467000</v>
      </c>
      <c r="J18" s="61">
        <v>495000</v>
      </c>
    </row>
    <row r="19" spans="1:12" ht="46.5" customHeight="1" outlineLevel="2" x14ac:dyDescent="0.2">
      <c r="A19" s="3" t="s">
        <v>100</v>
      </c>
      <c r="B19" s="11" t="s">
        <v>7</v>
      </c>
      <c r="C19" s="12" t="s">
        <v>333</v>
      </c>
      <c r="D19" s="60">
        <v>939000</v>
      </c>
      <c r="E19" s="60">
        <v>1344167.14</v>
      </c>
      <c r="F19" s="61">
        <f t="shared" si="4"/>
        <v>1563000</v>
      </c>
      <c r="G19" s="108">
        <v>1563000</v>
      </c>
      <c r="H19" s="61">
        <v>912000</v>
      </c>
      <c r="I19" s="61">
        <v>770000</v>
      </c>
      <c r="J19" s="61">
        <v>809000</v>
      </c>
    </row>
    <row r="20" spans="1:12" ht="48" customHeight="1" outlineLevel="2" x14ac:dyDescent="0.2">
      <c r="A20" s="3" t="s">
        <v>101</v>
      </c>
      <c r="B20" s="11" t="s">
        <v>8</v>
      </c>
      <c r="C20" s="12" t="s">
        <v>333</v>
      </c>
      <c r="D20" s="60">
        <v>598000</v>
      </c>
      <c r="E20" s="60">
        <v>322668</v>
      </c>
      <c r="F20" s="61">
        <f t="shared" si="4"/>
        <v>467000</v>
      </c>
      <c r="G20" s="108">
        <v>467000</v>
      </c>
      <c r="H20" s="61">
        <v>536000</v>
      </c>
      <c r="I20" s="61">
        <v>546000</v>
      </c>
      <c r="J20" s="61">
        <v>550000</v>
      </c>
    </row>
    <row r="21" spans="1:12" ht="90" outlineLevel="2" x14ac:dyDescent="0.2">
      <c r="A21" s="3" t="s">
        <v>102</v>
      </c>
      <c r="B21" s="11" t="s">
        <v>9</v>
      </c>
      <c r="C21" s="12" t="s">
        <v>333</v>
      </c>
      <c r="D21" s="60">
        <v>381000</v>
      </c>
      <c r="E21" s="60">
        <v>2444659.98</v>
      </c>
      <c r="F21" s="61">
        <f t="shared" si="4"/>
        <v>2498000</v>
      </c>
      <c r="G21" s="108">
        <v>2498000</v>
      </c>
      <c r="H21" s="61">
        <v>2172000</v>
      </c>
      <c r="I21" s="61">
        <v>993000</v>
      </c>
      <c r="J21" s="61">
        <v>1037000</v>
      </c>
    </row>
    <row r="22" spans="1:12" ht="45" outlineLevel="2" x14ac:dyDescent="0.2">
      <c r="A22" s="3" t="s">
        <v>103</v>
      </c>
      <c r="B22" s="11" t="s">
        <v>10</v>
      </c>
      <c r="C22" s="12" t="s">
        <v>333</v>
      </c>
      <c r="D22" s="60">
        <v>335000</v>
      </c>
      <c r="E22" s="60">
        <v>126190.21</v>
      </c>
      <c r="F22" s="61">
        <f t="shared" si="4"/>
        <v>331000</v>
      </c>
      <c r="G22" s="108">
        <v>331000</v>
      </c>
      <c r="H22" s="61">
        <v>266000</v>
      </c>
      <c r="I22" s="61">
        <v>316000</v>
      </c>
      <c r="J22" s="61">
        <v>320000</v>
      </c>
    </row>
    <row r="23" spans="1:12" ht="45" outlineLevel="2" x14ac:dyDescent="0.2">
      <c r="A23" s="3" t="s">
        <v>104</v>
      </c>
      <c r="B23" s="11" t="s">
        <v>11</v>
      </c>
      <c r="C23" s="12" t="s">
        <v>333</v>
      </c>
      <c r="D23" s="60">
        <v>501000</v>
      </c>
      <c r="E23" s="60">
        <v>110038.68</v>
      </c>
      <c r="F23" s="61">
        <v>130000</v>
      </c>
      <c r="G23" s="108">
        <v>130000</v>
      </c>
      <c r="H23" s="61">
        <v>286000</v>
      </c>
      <c r="I23" s="61">
        <v>365000</v>
      </c>
      <c r="J23" s="61">
        <v>370000</v>
      </c>
    </row>
    <row r="24" spans="1:12" ht="18" customHeight="1" outlineLevel="2" x14ac:dyDescent="0.2">
      <c r="A24" s="81" t="s">
        <v>262</v>
      </c>
      <c r="B24" s="11" t="s">
        <v>264</v>
      </c>
      <c r="C24" s="12" t="s">
        <v>333</v>
      </c>
      <c r="D24" s="60">
        <v>62000</v>
      </c>
      <c r="E24" s="60">
        <v>44812.35</v>
      </c>
      <c r="F24" s="61">
        <f>G24</f>
        <v>62000</v>
      </c>
      <c r="G24" s="108">
        <v>62000</v>
      </c>
      <c r="H24" s="61">
        <v>60000</v>
      </c>
      <c r="I24" s="61">
        <v>57000</v>
      </c>
      <c r="J24" s="61">
        <v>58000</v>
      </c>
    </row>
    <row r="25" spans="1:12" ht="30" customHeight="1" outlineLevel="2" x14ac:dyDescent="0.2">
      <c r="A25" s="81" t="s">
        <v>263</v>
      </c>
      <c r="B25" s="42" t="s">
        <v>265</v>
      </c>
      <c r="C25" s="12" t="s">
        <v>333</v>
      </c>
      <c r="D25" s="60">
        <v>130224000</v>
      </c>
      <c r="E25" s="60">
        <v>83280607.299999997</v>
      </c>
      <c r="F25" s="61">
        <f>G25</f>
        <v>128467000</v>
      </c>
      <c r="G25" s="108">
        <v>128467000</v>
      </c>
      <c r="H25" s="61">
        <v>133856000</v>
      </c>
      <c r="I25" s="61">
        <v>116457000</v>
      </c>
      <c r="J25" s="61">
        <v>120196000</v>
      </c>
      <c r="K25" s="26"/>
    </row>
    <row r="26" spans="1:12" ht="28.5" outlineLevel="1" x14ac:dyDescent="0.2">
      <c r="A26" s="8" t="s">
        <v>138</v>
      </c>
      <c r="B26" s="9" t="s">
        <v>12</v>
      </c>
      <c r="C26" s="7" t="s">
        <v>0</v>
      </c>
      <c r="D26" s="68">
        <f>D27+D32</f>
        <v>22421000</v>
      </c>
      <c r="E26" s="68">
        <f t="shared" ref="E26:J26" si="5">E27+E32</f>
        <v>16595931.91</v>
      </c>
      <c r="F26" s="68">
        <f t="shared" si="5"/>
        <v>22697000</v>
      </c>
      <c r="G26" s="106">
        <f t="shared" ref="G26" si="6">G27+G32</f>
        <v>22697000</v>
      </c>
      <c r="H26" s="68">
        <f t="shared" si="5"/>
        <v>24057890</v>
      </c>
      <c r="I26" s="68">
        <f t="shared" si="5"/>
        <v>32009850</v>
      </c>
      <c r="J26" s="68">
        <f t="shared" si="5"/>
        <v>32094800</v>
      </c>
      <c r="L26" s="1"/>
    </row>
    <row r="27" spans="1:12" ht="21" customHeight="1" outlineLevel="2" x14ac:dyDescent="0.2">
      <c r="A27" s="8" t="s">
        <v>139</v>
      </c>
      <c r="B27" s="9" t="s">
        <v>13</v>
      </c>
      <c r="C27" s="10" t="s">
        <v>0</v>
      </c>
      <c r="D27" s="70">
        <f>SUM(D28:D31)</f>
        <v>22136000</v>
      </c>
      <c r="E27" s="70">
        <f t="shared" ref="E27:J27" si="7">SUM(E28:E31)</f>
        <v>16355331.91</v>
      </c>
      <c r="F27" s="70">
        <f>SUM(F28:F31)</f>
        <v>22405000</v>
      </c>
      <c r="G27" s="107">
        <f t="shared" ref="G27" si="8">SUM(G28:G31)</f>
        <v>22405000</v>
      </c>
      <c r="H27" s="70">
        <f t="shared" si="7"/>
        <v>23675890</v>
      </c>
      <c r="I27" s="70">
        <f t="shared" si="7"/>
        <v>31626850</v>
      </c>
      <c r="J27" s="70">
        <f t="shared" si="7"/>
        <v>31710800</v>
      </c>
      <c r="L27" s="1"/>
    </row>
    <row r="28" spans="1:12" ht="60.75" customHeight="1" outlineLevel="2" x14ac:dyDescent="0.2">
      <c r="A28" s="3" t="s">
        <v>105</v>
      </c>
      <c r="B28" s="11" t="s">
        <v>14</v>
      </c>
      <c r="C28" s="12" t="s">
        <v>333</v>
      </c>
      <c r="D28" s="61">
        <v>11578000</v>
      </c>
      <c r="E28" s="72">
        <v>8277134.1100000003</v>
      </c>
      <c r="F28" s="61">
        <f>11539000-504330</f>
        <v>11034670</v>
      </c>
      <c r="G28" s="108">
        <v>11034670</v>
      </c>
      <c r="H28" s="61">
        <v>12005100</v>
      </c>
      <c r="I28" s="61">
        <v>16037319</v>
      </c>
      <c r="J28" s="61">
        <v>16073914</v>
      </c>
    </row>
    <row r="29" spans="1:12" ht="75" outlineLevel="2" x14ac:dyDescent="0.2">
      <c r="A29" s="3" t="s">
        <v>106</v>
      </c>
      <c r="B29" s="11" t="s">
        <v>15</v>
      </c>
      <c r="C29" s="12" t="s">
        <v>333</v>
      </c>
      <c r="D29" s="61">
        <v>52000</v>
      </c>
      <c r="E29" s="72">
        <v>48336.41</v>
      </c>
      <c r="F29" s="61">
        <f>62000-2710</f>
        <v>59290</v>
      </c>
      <c r="G29" s="108">
        <v>59290</v>
      </c>
      <c r="H29" s="61">
        <v>58240</v>
      </c>
      <c r="I29" s="61">
        <v>77682</v>
      </c>
      <c r="J29" s="61">
        <v>77803</v>
      </c>
    </row>
    <row r="30" spans="1:12" ht="60" customHeight="1" outlineLevel="2" x14ac:dyDescent="0.2">
      <c r="A30" s="3" t="s">
        <v>107</v>
      </c>
      <c r="B30" s="11" t="s">
        <v>16</v>
      </c>
      <c r="C30" s="12" t="s">
        <v>333</v>
      </c>
      <c r="D30" s="61">
        <v>10506000</v>
      </c>
      <c r="E30" s="72">
        <v>8872856.1400000006</v>
      </c>
      <c r="F30" s="61">
        <f>11828000-516960</f>
        <v>11311040</v>
      </c>
      <c r="G30" s="108">
        <v>11311040</v>
      </c>
      <c r="H30" s="61">
        <v>11612550</v>
      </c>
      <c r="I30" s="61">
        <v>15511849</v>
      </c>
      <c r="J30" s="61">
        <v>15559083</v>
      </c>
    </row>
    <row r="31" spans="1:12" ht="61.5" customHeight="1" outlineLevel="2" x14ac:dyDescent="0.2">
      <c r="A31" s="44" t="s">
        <v>205</v>
      </c>
      <c r="B31" s="11" t="s">
        <v>206</v>
      </c>
      <c r="C31" s="12" t="s">
        <v>333</v>
      </c>
      <c r="D31" s="61">
        <v>0</v>
      </c>
      <c r="E31" s="72">
        <v>-842994.75</v>
      </c>
      <c r="F31" s="61">
        <v>0</v>
      </c>
      <c r="G31" s="108"/>
      <c r="H31" s="61">
        <v>0</v>
      </c>
      <c r="I31" s="61">
        <v>0</v>
      </c>
      <c r="J31" s="61">
        <v>0</v>
      </c>
    </row>
    <row r="32" spans="1:12" outlineLevel="2" x14ac:dyDescent="0.2">
      <c r="A32" s="82" t="s">
        <v>267</v>
      </c>
      <c r="B32" s="88" t="s">
        <v>266</v>
      </c>
      <c r="C32" s="12"/>
      <c r="D32" s="70">
        <f>SUM(D33)</f>
        <v>285000</v>
      </c>
      <c r="E32" s="70">
        <f t="shared" ref="E32:J32" si="9">SUM(E33)</f>
        <v>240600</v>
      </c>
      <c r="F32" s="70">
        <f t="shared" si="9"/>
        <v>292000</v>
      </c>
      <c r="G32" s="107">
        <f t="shared" si="9"/>
        <v>292000</v>
      </c>
      <c r="H32" s="70">
        <f t="shared" si="9"/>
        <v>382000</v>
      </c>
      <c r="I32" s="70">
        <f t="shared" si="9"/>
        <v>383000</v>
      </c>
      <c r="J32" s="70">
        <f t="shared" si="9"/>
        <v>384000</v>
      </c>
      <c r="L32" s="1"/>
    </row>
    <row r="33" spans="1:12" ht="31.5" outlineLevel="2" x14ac:dyDescent="0.2">
      <c r="A33" s="89" t="s">
        <v>268</v>
      </c>
      <c r="B33" s="90" t="s">
        <v>269</v>
      </c>
      <c r="C33" s="12" t="s">
        <v>333</v>
      </c>
      <c r="D33" s="61">
        <v>285000</v>
      </c>
      <c r="E33" s="72">
        <v>240600</v>
      </c>
      <c r="F33" s="61">
        <f>G33</f>
        <v>292000</v>
      </c>
      <c r="G33" s="108">
        <v>292000</v>
      </c>
      <c r="H33" s="61">
        <v>382000</v>
      </c>
      <c r="I33" s="61">
        <v>383000</v>
      </c>
      <c r="J33" s="61">
        <v>384000</v>
      </c>
    </row>
    <row r="34" spans="1:12" outlineLevel="1" x14ac:dyDescent="0.2">
      <c r="A34" s="45" t="s">
        <v>140</v>
      </c>
      <c r="B34" s="36" t="s">
        <v>17</v>
      </c>
      <c r="C34" s="7" t="s">
        <v>0</v>
      </c>
      <c r="D34" s="68">
        <f>D35+D40+D42+D38+D44</f>
        <v>31594000</v>
      </c>
      <c r="E34" s="68">
        <f>E35+E40+E42+E38+E44</f>
        <v>26122394.27</v>
      </c>
      <c r="F34" s="68">
        <f t="shared" ref="F34:J34" si="10">F35+F40+F42+F38+F44</f>
        <v>32568150</v>
      </c>
      <c r="G34" s="106">
        <f t="shared" ref="G34" si="11">G35+G40+G42+G38+G44</f>
        <v>32568150</v>
      </c>
      <c r="H34" s="68">
        <f t="shared" si="10"/>
        <v>20763000</v>
      </c>
      <c r="I34" s="68">
        <f t="shared" si="10"/>
        <v>20970000</v>
      </c>
      <c r="J34" s="68">
        <f t="shared" si="10"/>
        <v>21172000</v>
      </c>
      <c r="L34" s="1"/>
    </row>
    <row r="35" spans="1:12" outlineLevel="2" x14ac:dyDescent="0.2">
      <c r="A35" s="8" t="s">
        <v>141</v>
      </c>
      <c r="B35" s="9" t="s">
        <v>18</v>
      </c>
      <c r="C35" s="10" t="s">
        <v>0</v>
      </c>
      <c r="D35" s="70">
        <f>SUM(D36:D37)</f>
        <v>29249000</v>
      </c>
      <c r="E35" s="70">
        <f t="shared" ref="E35:J35" si="12">SUM(E36:E37)</f>
        <v>23921016.75</v>
      </c>
      <c r="F35" s="70">
        <f t="shared" si="12"/>
        <v>29962000</v>
      </c>
      <c r="G35" s="107">
        <f t="shared" ref="G35" si="13">SUM(G36:G37)</f>
        <v>29962000</v>
      </c>
      <c r="H35" s="70">
        <f t="shared" si="12"/>
        <v>19746000</v>
      </c>
      <c r="I35" s="70">
        <f t="shared" si="12"/>
        <v>19943000</v>
      </c>
      <c r="J35" s="70">
        <f t="shared" si="12"/>
        <v>20143000</v>
      </c>
      <c r="L35" s="1"/>
    </row>
    <row r="36" spans="1:12" ht="16.5" customHeight="1" outlineLevel="2" x14ac:dyDescent="0.2">
      <c r="A36" s="3" t="s">
        <v>108</v>
      </c>
      <c r="B36" s="11" t="s">
        <v>19</v>
      </c>
      <c r="C36" s="12" t="s">
        <v>333</v>
      </c>
      <c r="D36" s="61">
        <v>22383000</v>
      </c>
      <c r="E36" s="72">
        <f>19672142.67+16772.9</f>
        <v>19688915.57</v>
      </c>
      <c r="F36" s="61">
        <f>G36</f>
        <v>23401000</v>
      </c>
      <c r="G36" s="108">
        <v>23401000</v>
      </c>
      <c r="H36" s="61">
        <v>13745000</v>
      </c>
      <c r="I36" s="61">
        <v>13882000</v>
      </c>
      <c r="J36" s="61">
        <v>14021000</v>
      </c>
    </row>
    <row r="37" spans="1:12" ht="45" outlineLevel="2" x14ac:dyDescent="0.2">
      <c r="A37" s="3" t="s">
        <v>109</v>
      </c>
      <c r="B37" s="11" t="s">
        <v>20</v>
      </c>
      <c r="C37" s="12" t="s">
        <v>333</v>
      </c>
      <c r="D37" s="61">
        <v>6866000</v>
      </c>
      <c r="E37" s="72">
        <f>4229597.78+2503.4</f>
        <v>4232101.1800000006</v>
      </c>
      <c r="F37" s="61">
        <f>G37</f>
        <v>6561000</v>
      </c>
      <c r="G37" s="108">
        <v>6561000</v>
      </c>
      <c r="H37" s="61">
        <v>6001000</v>
      </c>
      <c r="I37" s="61">
        <v>6061000</v>
      </c>
      <c r="J37" s="61">
        <v>6122000</v>
      </c>
    </row>
    <row r="38" spans="1:12" outlineLevel="2" x14ac:dyDescent="0.2">
      <c r="A38" s="8" t="s">
        <v>210</v>
      </c>
      <c r="B38" s="9" t="s">
        <v>207</v>
      </c>
      <c r="C38" s="10"/>
      <c r="D38" s="70">
        <f>SUM(D39)</f>
        <v>0</v>
      </c>
      <c r="E38" s="70">
        <f t="shared" ref="E38:J38" si="14">SUM(E39)</f>
        <v>11126.27</v>
      </c>
      <c r="F38" s="70">
        <f t="shared" si="14"/>
        <v>11150</v>
      </c>
      <c r="G38" s="107">
        <f t="shared" si="14"/>
        <v>11150</v>
      </c>
      <c r="H38" s="70">
        <f t="shared" si="14"/>
        <v>0</v>
      </c>
      <c r="I38" s="70">
        <f t="shared" si="14"/>
        <v>0</v>
      </c>
      <c r="J38" s="70">
        <f t="shared" si="14"/>
        <v>0</v>
      </c>
      <c r="L38" s="1"/>
    </row>
    <row r="39" spans="1:12" ht="32.25" customHeight="1" outlineLevel="2" x14ac:dyDescent="0.2">
      <c r="A39" s="3" t="s">
        <v>208</v>
      </c>
      <c r="B39" s="11" t="s">
        <v>209</v>
      </c>
      <c r="C39" s="12" t="s">
        <v>333</v>
      </c>
      <c r="D39" s="61">
        <v>0</v>
      </c>
      <c r="E39" s="72">
        <v>11126.27</v>
      </c>
      <c r="F39" s="61">
        <v>11150</v>
      </c>
      <c r="G39" s="108">
        <v>11150</v>
      </c>
      <c r="H39" s="61">
        <v>0</v>
      </c>
      <c r="I39" s="61">
        <v>0</v>
      </c>
      <c r="J39" s="61">
        <v>0</v>
      </c>
    </row>
    <row r="40" spans="1:12" outlineLevel="2" x14ac:dyDescent="0.2">
      <c r="A40" s="8" t="s">
        <v>142</v>
      </c>
      <c r="B40" s="9" t="s">
        <v>21</v>
      </c>
      <c r="C40" s="10" t="s">
        <v>0</v>
      </c>
      <c r="D40" s="70">
        <f>SUM(D41)</f>
        <v>303000</v>
      </c>
      <c r="E40" s="70">
        <f t="shared" ref="E40:J40" si="15">SUM(E41)</f>
        <v>230134</v>
      </c>
      <c r="F40" s="70">
        <f t="shared" si="15"/>
        <v>265000</v>
      </c>
      <c r="G40" s="107">
        <f t="shared" si="15"/>
        <v>265000</v>
      </c>
      <c r="H40" s="70">
        <f t="shared" si="15"/>
        <v>267000</v>
      </c>
      <c r="I40" s="70">
        <f t="shared" si="15"/>
        <v>268000</v>
      </c>
      <c r="J40" s="70">
        <f t="shared" si="15"/>
        <v>269000</v>
      </c>
      <c r="L40" s="1"/>
    </row>
    <row r="41" spans="1:12" ht="19.5" customHeight="1" outlineLevel="2" x14ac:dyDescent="0.2">
      <c r="A41" s="3" t="s">
        <v>110</v>
      </c>
      <c r="B41" s="11" t="s">
        <v>21</v>
      </c>
      <c r="C41" s="12" t="s">
        <v>333</v>
      </c>
      <c r="D41" s="61">
        <v>303000</v>
      </c>
      <c r="E41" s="72">
        <v>230134</v>
      </c>
      <c r="F41" s="61">
        <v>265000</v>
      </c>
      <c r="G41" s="108">
        <v>265000</v>
      </c>
      <c r="H41" s="61">
        <v>267000</v>
      </c>
      <c r="I41" s="61">
        <v>268000</v>
      </c>
      <c r="J41" s="61">
        <v>269000</v>
      </c>
    </row>
    <row r="42" spans="1:12" outlineLevel="2" x14ac:dyDescent="0.2">
      <c r="A42" s="8" t="s">
        <v>143</v>
      </c>
      <c r="B42" s="9" t="s">
        <v>22</v>
      </c>
      <c r="C42" s="10" t="s">
        <v>0</v>
      </c>
      <c r="D42" s="70">
        <f>SUM(D43)</f>
        <v>2020000</v>
      </c>
      <c r="E42" s="70">
        <f t="shared" ref="E42:J42" si="16">SUM(E43)</f>
        <v>1913925.11</v>
      </c>
      <c r="F42" s="70">
        <f t="shared" si="16"/>
        <v>2266000</v>
      </c>
      <c r="G42" s="107">
        <f t="shared" si="16"/>
        <v>2266000</v>
      </c>
      <c r="H42" s="70">
        <f t="shared" si="16"/>
        <v>685000</v>
      </c>
      <c r="I42" s="70">
        <f t="shared" si="16"/>
        <v>693000</v>
      </c>
      <c r="J42" s="70">
        <f t="shared" si="16"/>
        <v>693000</v>
      </c>
      <c r="L42" s="1"/>
    </row>
    <row r="43" spans="1:12" ht="30" outlineLevel="2" x14ac:dyDescent="0.2">
      <c r="A43" s="44" t="s">
        <v>111</v>
      </c>
      <c r="B43" s="39" t="s">
        <v>23</v>
      </c>
      <c r="C43" s="12" t="s">
        <v>333</v>
      </c>
      <c r="D43" s="61">
        <v>2020000</v>
      </c>
      <c r="E43" s="72">
        <v>1913925.11</v>
      </c>
      <c r="F43" s="61">
        <f>G43</f>
        <v>2266000</v>
      </c>
      <c r="G43" s="108">
        <v>2266000</v>
      </c>
      <c r="H43" s="61">
        <v>685000</v>
      </c>
      <c r="I43" s="61">
        <v>693000</v>
      </c>
      <c r="J43" s="61">
        <v>693000</v>
      </c>
    </row>
    <row r="44" spans="1:12" ht="28.5" outlineLevel="2" x14ac:dyDescent="0.2">
      <c r="A44" s="128" t="s">
        <v>342</v>
      </c>
      <c r="B44" s="46" t="s">
        <v>270</v>
      </c>
      <c r="C44" s="38"/>
      <c r="D44" s="70">
        <f>SUM(D45)</f>
        <v>22000</v>
      </c>
      <c r="E44" s="70">
        <f t="shared" ref="E44:J44" si="17">SUM(E45)</f>
        <v>46192.14</v>
      </c>
      <c r="F44" s="70">
        <f t="shared" si="17"/>
        <v>64000</v>
      </c>
      <c r="G44" s="107">
        <f t="shared" si="17"/>
        <v>64000</v>
      </c>
      <c r="H44" s="70">
        <f t="shared" si="17"/>
        <v>65000</v>
      </c>
      <c r="I44" s="70">
        <f t="shared" si="17"/>
        <v>66000</v>
      </c>
      <c r="J44" s="70">
        <f t="shared" si="17"/>
        <v>67000</v>
      </c>
      <c r="L44" s="1"/>
    </row>
    <row r="45" spans="1:12" ht="45" outlineLevel="2" x14ac:dyDescent="0.2">
      <c r="A45" s="83" t="s">
        <v>271</v>
      </c>
      <c r="B45" s="41" t="s">
        <v>272</v>
      </c>
      <c r="C45" s="12" t="s">
        <v>333</v>
      </c>
      <c r="D45" s="61">
        <v>22000</v>
      </c>
      <c r="E45" s="72">
        <v>46192.14</v>
      </c>
      <c r="F45" s="61">
        <f>G45</f>
        <v>64000</v>
      </c>
      <c r="G45" s="108">
        <v>64000</v>
      </c>
      <c r="H45" s="61">
        <v>65000</v>
      </c>
      <c r="I45" s="61">
        <v>66000</v>
      </c>
      <c r="J45" s="61">
        <v>67000</v>
      </c>
    </row>
    <row r="46" spans="1:12" outlineLevel="1" x14ac:dyDescent="0.2">
      <c r="A46" s="45" t="s">
        <v>144</v>
      </c>
      <c r="B46" s="36" t="s">
        <v>24</v>
      </c>
      <c r="C46" s="7" t="s">
        <v>0</v>
      </c>
      <c r="D46" s="68">
        <f>D47+D49</f>
        <v>7697000</v>
      </c>
      <c r="E46" s="69">
        <f>E47+E49</f>
        <v>2725784.73</v>
      </c>
      <c r="F46" s="69">
        <f t="shared" ref="F46:J46" si="18">F47+F49</f>
        <v>7287000</v>
      </c>
      <c r="G46" s="106">
        <f t="shared" ref="G46" si="19">G47+G49</f>
        <v>7287000</v>
      </c>
      <c r="H46" s="69">
        <f t="shared" si="18"/>
        <v>7239000</v>
      </c>
      <c r="I46" s="69">
        <f t="shared" si="18"/>
        <v>7332000</v>
      </c>
      <c r="J46" s="69">
        <f t="shared" si="18"/>
        <v>7426000</v>
      </c>
      <c r="L46" s="1"/>
    </row>
    <row r="47" spans="1:12" outlineLevel="2" x14ac:dyDescent="0.2">
      <c r="A47" s="8" t="s">
        <v>145</v>
      </c>
      <c r="B47" s="9" t="s">
        <v>25</v>
      </c>
      <c r="C47" s="10" t="s">
        <v>0</v>
      </c>
      <c r="D47" s="70">
        <f>SUM(D48)</f>
        <v>6792000</v>
      </c>
      <c r="E47" s="70">
        <f t="shared" ref="E47:J47" si="20">SUM(E48)</f>
        <v>2025749.88</v>
      </c>
      <c r="F47" s="70">
        <f t="shared" si="20"/>
        <v>6102000</v>
      </c>
      <c r="G47" s="107">
        <f t="shared" si="20"/>
        <v>6102000</v>
      </c>
      <c r="H47" s="70">
        <f t="shared" si="20"/>
        <v>6183000</v>
      </c>
      <c r="I47" s="70">
        <f t="shared" si="20"/>
        <v>6263000</v>
      </c>
      <c r="J47" s="70">
        <f t="shared" si="20"/>
        <v>6345000</v>
      </c>
      <c r="L47" s="1"/>
    </row>
    <row r="48" spans="1:12" ht="30" outlineLevel="2" x14ac:dyDescent="0.2">
      <c r="A48" s="3" t="s">
        <v>112</v>
      </c>
      <c r="B48" s="11" t="s">
        <v>26</v>
      </c>
      <c r="C48" s="12" t="s">
        <v>333</v>
      </c>
      <c r="D48" s="61">
        <v>6792000</v>
      </c>
      <c r="E48" s="72">
        <v>2025749.88</v>
      </c>
      <c r="F48" s="61">
        <f>G48</f>
        <v>6102000</v>
      </c>
      <c r="G48" s="108">
        <v>6102000</v>
      </c>
      <c r="H48" s="61">
        <v>6183000</v>
      </c>
      <c r="I48" s="61">
        <v>6263000</v>
      </c>
      <c r="J48" s="61">
        <v>6345000</v>
      </c>
    </row>
    <row r="49" spans="1:12" outlineLevel="2" x14ac:dyDescent="0.2">
      <c r="A49" s="8" t="s">
        <v>146</v>
      </c>
      <c r="B49" s="9" t="s">
        <v>27</v>
      </c>
      <c r="C49" s="10" t="s">
        <v>0</v>
      </c>
      <c r="D49" s="70">
        <f>SUM(D50:D51)</f>
        <v>905000</v>
      </c>
      <c r="E49" s="70">
        <f t="shared" ref="E49:J49" si="21">SUM(E50:E51)</f>
        <v>700034.85</v>
      </c>
      <c r="F49" s="70">
        <f t="shared" si="21"/>
        <v>1185000</v>
      </c>
      <c r="G49" s="107">
        <f t="shared" si="21"/>
        <v>1185000</v>
      </c>
      <c r="H49" s="70">
        <f t="shared" si="21"/>
        <v>1056000</v>
      </c>
      <c r="I49" s="70">
        <f t="shared" si="21"/>
        <v>1069000</v>
      </c>
      <c r="J49" s="70">
        <f t="shared" si="21"/>
        <v>1081000</v>
      </c>
      <c r="L49" s="1"/>
    </row>
    <row r="50" spans="1:12" ht="30" outlineLevel="2" x14ac:dyDescent="0.2">
      <c r="A50" s="3" t="s">
        <v>113</v>
      </c>
      <c r="B50" s="11" t="s">
        <v>28</v>
      </c>
      <c r="C50" s="12" t="s">
        <v>333</v>
      </c>
      <c r="D50" s="61">
        <v>387000</v>
      </c>
      <c r="E50" s="72">
        <v>520765.42</v>
      </c>
      <c r="F50" s="61">
        <f>G50</f>
        <v>657000</v>
      </c>
      <c r="G50" s="108">
        <v>657000</v>
      </c>
      <c r="H50" s="61">
        <v>473000</v>
      </c>
      <c r="I50" s="61">
        <v>479000</v>
      </c>
      <c r="J50" s="61">
        <v>484000</v>
      </c>
    </row>
    <row r="51" spans="1:12" ht="30" outlineLevel="2" x14ac:dyDescent="0.2">
      <c r="A51" s="3" t="s">
        <v>114</v>
      </c>
      <c r="B51" s="11" t="s">
        <v>29</v>
      </c>
      <c r="C51" s="12" t="s">
        <v>333</v>
      </c>
      <c r="D51" s="61">
        <v>518000</v>
      </c>
      <c r="E51" s="72">
        <v>179269.43</v>
      </c>
      <c r="F51" s="61">
        <f>G51</f>
        <v>528000</v>
      </c>
      <c r="G51" s="108">
        <v>528000</v>
      </c>
      <c r="H51" s="61">
        <v>583000</v>
      </c>
      <c r="I51" s="61">
        <v>590000</v>
      </c>
      <c r="J51" s="61">
        <v>597000</v>
      </c>
    </row>
    <row r="52" spans="1:12" outlineLevel="1" x14ac:dyDescent="0.2">
      <c r="A52" s="8" t="s">
        <v>147</v>
      </c>
      <c r="B52" s="9" t="s">
        <v>30</v>
      </c>
      <c r="C52" s="7" t="s">
        <v>0</v>
      </c>
      <c r="D52" s="68">
        <f>D53+D61+D55</f>
        <v>6952700</v>
      </c>
      <c r="E52" s="68">
        <f t="shared" ref="E52:J52" si="22">E53+E61+E55</f>
        <v>7392047.9699999997</v>
      </c>
      <c r="F52" s="68">
        <f t="shared" si="22"/>
        <v>10352930</v>
      </c>
      <c r="G52" s="106">
        <f t="shared" ref="G52" si="23">G53+G61+G55</f>
        <v>10354300</v>
      </c>
      <c r="H52" s="68">
        <f t="shared" si="22"/>
        <v>10471200</v>
      </c>
      <c r="I52" s="68">
        <f t="shared" si="22"/>
        <v>10576300</v>
      </c>
      <c r="J52" s="68">
        <f t="shared" si="22"/>
        <v>10682300</v>
      </c>
      <c r="L52" s="1"/>
    </row>
    <row r="53" spans="1:12" ht="18" customHeight="1" outlineLevel="2" x14ac:dyDescent="0.2">
      <c r="A53" s="8" t="s">
        <v>148</v>
      </c>
      <c r="B53" s="9" t="s">
        <v>31</v>
      </c>
      <c r="C53" s="10" t="s">
        <v>0</v>
      </c>
      <c r="D53" s="70">
        <f>SUM(D54)</f>
        <v>6946000</v>
      </c>
      <c r="E53" s="70">
        <f t="shared" ref="E53:J53" si="24">SUM(E54)</f>
        <v>7389117.9699999997</v>
      </c>
      <c r="F53" s="70">
        <f t="shared" si="24"/>
        <v>10350000</v>
      </c>
      <c r="G53" s="107">
        <f t="shared" si="24"/>
        <v>10350000</v>
      </c>
      <c r="H53" s="70">
        <f t="shared" si="24"/>
        <v>10465000</v>
      </c>
      <c r="I53" s="70">
        <f t="shared" si="24"/>
        <v>10570000</v>
      </c>
      <c r="J53" s="70">
        <f t="shared" si="24"/>
        <v>10676000</v>
      </c>
      <c r="L53" s="1"/>
    </row>
    <row r="54" spans="1:12" ht="30" outlineLevel="2" x14ac:dyDescent="0.2">
      <c r="A54" s="3" t="s">
        <v>115</v>
      </c>
      <c r="B54" s="11" t="s">
        <v>32</v>
      </c>
      <c r="C54" s="12" t="s">
        <v>333</v>
      </c>
      <c r="D54" s="61">
        <v>6946000</v>
      </c>
      <c r="E54" s="61">
        <v>7389117.9699999997</v>
      </c>
      <c r="F54" s="72">
        <f>G54</f>
        <v>10350000</v>
      </c>
      <c r="G54" s="108">
        <v>10350000</v>
      </c>
      <c r="H54" s="72">
        <v>10465000</v>
      </c>
      <c r="I54" s="72">
        <v>10570000</v>
      </c>
      <c r="J54" s="72">
        <v>10676000</v>
      </c>
    </row>
    <row r="55" spans="1:12" ht="28.5" outlineLevel="2" x14ac:dyDescent="0.2">
      <c r="A55" s="8" t="s">
        <v>307</v>
      </c>
      <c r="B55" s="9" t="s">
        <v>310</v>
      </c>
      <c r="C55" s="12"/>
      <c r="D55" s="70">
        <f>SUM(D56:D60)</f>
        <v>1700</v>
      </c>
      <c r="E55" s="70">
        <f t="shared" ref="E55:J55" si="25">SUM(E56:E60)</f>
        <v>2930</v>
      </c>
      <c r="F55" s="70">
        <f t="shared" si="25"/>
        <v>2930</v>
      </c>
      <c r="G55" s="107">
        <f t="shared" si="25"/>
        <v>4300</v>
      </c>
      <c r="H55" s="70">
        <f t="shared" si="25"/>
        <v>6200</v>
      </c>
      <c r="I55" s="70">
        <f t="shared" si="25"/>
        <v>6300</v>
      </c>
      <c r="J55" s="70">
        <f t="shared" si="25"/>
        <v>6300</v>
      </c>
      <c r="L55" s="1"/>
    </row>
    <row r="56" spans="1:12" ht="60.75" customHeight="1" outlineLevel="2" x14ac:dyDescent="0.2">
      <c r="A56" s="3" t="s">
        <v>226</v>
      </c>
      <c r="B56" s="11" t="s">
        <v>227</v>
      </c>
      <c r="C56" s="12" t="s">
        <v>312</v>
      </c>
      <c r="D56" s="61">
        <v>0</v>
      </c>
      <c r="E56" s="72">
        <v>20</v>
      </c>
      <c r="F56" s="72">
        <v>20</v>
      </c>
      <c r="G56" s="108">
        <v>500</v>
      </c>
      <c r="H56" s="72">
        <v>2000</v>
      </c>
      <c r="I56" s="72">
        <v>2000</v>
      </c>
      <c r="J56" s="72">
        <v>2000</v>
      </c>
      <c r="L56" s="1"/>
    </row>
    <row r="57" spans="1:12" ht="61.5" customHeight="1" outlineLevel="2" x14ac:dyDescent="0.2">
      <c r="A57" s="3" t="s">
        <v>228</v>
      </c>
      <c r="B57" s="11" t="s">
        <v>227</v>
      </c>
      <c r="C57" s="12" t="s">
        <v>315</v>
      </c>
      <c r="D57" s="61">
        <v>1000</v>
      </c>
      <c r="E57" s="72">
        <v>100</v>
      </c>
      <c r="F57" s="72">
        <v>100</v>
      </c>
      <c r="G57" s="108">
        <v>300</v>
      </c>
      <c r="H57" s="72">
        <v>500</v>
      </c>
      <c r="I57" s="72">
        <v>500</v>
      </c>
      <c r="J57" s="72">
        <v>500</v>
      </c>
      <c r="L57" s="1"/>
    </row>
    <row r="58" spans="1:12" ht="60.75" customHeight="1" outlineLevel="2" x14ac:dyDescent="0.2">
      <c r="A58" s="3" t="s">
        <v>229</v>
      </c>
      <c r="B58" s="11" t="s">
        <v>227</v>
      </c>
      <c r="C58" s="12" t="s">
        <v>316</v>
      </c>
      <c r="D58" s="61">
        <v>600</v>
      </c>
      <c r="E58" s="72">
        <v>440</v>
      </c>
      <c r="F58" s="72">
        <v>440</v>
      </c>
      <c r="G58" s="108">
        <v>500</v>
      </c>
      <c r="H58" s="72">
        <v>600</v>
      </c>
      <c r="I58" s="72">
        <v>600</v>
      </c>
      <c r="J58" s="72">
        <v>600</v>
      </c>
      <c r="L58" s="1"/>
    </row>
    <row r="59" spans="1:12" ht="59.25" customHeight="1" outlineLevel="2" x14ac:dyDescent="0.2">
      <c r="A59" s="3" t="s">
        <v>230</v>
      </c>
      <c r="B59" s="11" t="s">
        <v>227</v>
      </c>
      <c r="C59" s="12" t="s">
        <v>318</v>
      </c>
      <c r="D59" s="61">
        <v>100</v>
      </c>
      <c r="E59" s="72">
        <v>0</v>
      </c>
      <c r="F59" s="72">
        <v>0</v>
      </c>
      <c r="G59" s="108">
        <v>0</v>
      </c>
      <c r="H59" s="72">
        <v>100</v>
      </c>
      <c r="I59" s="72">
        <v>200</v>
      </c>
      <c r="J59" s="72">
        <v>200</v>
      </c>
      <c r="L59" s="1"/>
    </row>
    <row r="60" spans="1:12" ht="60" customHeight="1" outlineLevel="2" x14ac:dyDescent="0.2">
      <c r="A60" s="3" t="s">
        <v>231</v>
      </c>
      <c r="B60" s="11" t="s">
        <v>227</v>
      </c>
      <c r="C60" s="12" t="s">
        <v>317</v>
      </c>
      <c r="D60" s="61">
        <v>0</v>
      </c>
      <c r="E60" s="72">
        <v>2370</v>
      </c>
      <c r="F60" s="72">
        <v>2370</v>
      </c>
      <c r="G60" s="108">
        <v>3000</v>
      </c>
      <c r="H60" s="72">
        <v>3000</v>
      </c>
      <c r="I60" s="72">
        <v>3000</v>
      </c>
      <c r="J60" s="72">
        <v>3000</v>
      </c>
      <c r="L60" s="1"/>
    </row>
    <row r="61" spans="1:12" ht="28.5" outlineLevel="2" x14ac:dyDescent="0.2">
      <c r="A61" s="8" t="s">
        <v>149</v>
      </c>
      <c r="B61" s="36" t="s">
        <v>33</v>
      </c>
      <c r="C61" s="10" t="s">
        <v>0</v>
      </c>
      <c r="D61" s="70">
        <f>SUM(D62)</f>
        <v>5000</v>
      </c>
      <c r="E61" s="70">
        <f t="shared" ref="E61:J61" si="26">SUM(E62)</f>
        <v>0</v>
      </c>
      <c r="F61" s="70">
        <f t="shared" si="26"/>
        <v>0</v>
      </c>
      <c r="G61" s="108"/>
      <c r="H61" s="70">
        <f t="shared" si="26"/>
        <v>0</v>
      </c>
      <c r="I61" s="70">
        <f t="shared" si="26"/>
        <v>0</v>
      </c>
      <c r="J61" s="70">
        <f t="shared" si="26"/>
        <v>0</v>
      </c>
      <c r="L61" s="1"/>
    </row>
    <row r="62" spans="1:12" ht="47.25" customHeight="1" outlineLevel="2" x14ac:dyDescent="0.2">
      <c r="A62" s="3" t="s">
        <v>116</v>
      </c>
      <c r="B62" s="11" t="s">
        <v>34</v>
      </c>
      <c r="C62" s="12" t="s">
        <v>334</v>
      </c>
      <c r="D62" s="61">
        <v>5000</v>
      </c>
      <c r="E62" s="72">
        <v>0</v>
      </c>
      <c r="F62" s="61">
        <v>0</v>
      </c>
      <c r="G62" s="108"/>
      <c r="H62" s="61">
        <v>0</v>
      </c>
      <c r="I62" s="61">
        <v>0</v>
      </c>
      <c r="J62" s="61">
        <v>0</v>
      </c>
      <c r="L62" s="1"/>
    </row>
    <row r="63" spans="1:12" ht="28.5" outlineLevel="1" x14ac:dyDescent="0.2">
      <c r="A63" s="8" t="s">
        <v>150</v>
      </c>
      <c r="B63" s="9" t="s">
        <v>35</v>
      </c>
      <c r="C63" s="7" t="s">
        <v>0</v>
      </c>
      <c r="D63" s="68">
        <f t="shared" ref="D63:J63" si="27">D64+D74+D76</f>
        <v>13298649.939999999</v>
      </c>
      <c r="E63" s="68">
        <f t="shared" si="27"/>
        <v>13069420.300000001</v>
      </c>
      <c r="F63" s="69">
        <f t="shared" si="27"/>
        <v>14383027</v>
      </c>
      <c r="G63" s="106">
        <f t="shared" si="27"/>
        <v>15566185.779999999</v>
      </c>
      <c r="H63" s="69">
        <f t="shared" si="27"/>
        <v>11806324.779999999</v>
      </c>
      <c r="I63" s="69">
        <f t="shared" si="27"/>
        <v>11756324.779999999</v>
      </c>
      <c r="J63" s="69">
        <f t="shared" si="27"/>
        <v>11756324.779999999</v>
      </c>
      <c r="L63" s="1"/>
    </row>
    <row r="64" spans="1:12" ht="57" outlineLevel="2" x14ac:dyDescent="0.2">
      <c r="A64" s="8" t="s">
        <v>151</v>
      </c>
      <c r="B64" s="9" t="s">
        <v>36</v>
      </c>
      <c r="C64" s="10" t="s">
        <v>0</v>
      </c>
      <c r="D64" s="71">
        <f t="shared" ref="D64:J64" si="28">SUM(D65:D73)</f>
        <v>11361399</v>
      </c>
      <c r="E64" s="71">
        <f t="shared" si="28"/>
        <v>12409927.109999999</v>
      </c>
      <c r="F64" s="71">
        <f t="shared" si="28"/>
        <v>13573650</v>
      </c>
      <c r="G64" s="107">
        <f t="shared" si="28"/>
        <v>14718802</v>
      </c>
      <c r="H64" s="71">
        <f t="shared" si="28"/>
        <v>11036700</v>
      </c>
      <c r="I64" s="71">
        <f t="shared" si="28"/>
        <v>10986700</v>
      </c>
      <c r="J64" s="71">
        <f t="shared" si="28"/>
        <v>10986700</v>
      </c>
      <c r="L64" s="1"/>
    </row>
    <row r="65" spans="1:12" ht="60" outlineLevel="2" x14ac:dyDescent="0.2">
      <c r="A65" s="3" t="s">
        <v>117</v>
      </c>
      <c r="B65" s="11" t="s">
        <v>37</v>
      </c>
      <c r="C65" s="12" t="s">
        <v>323</v>
      </c>
      <c r="D65" s="61">
        <v>2660000</v>
      </c>
      <c r="E65" s="72">
        <v>6033504.2199999997</v>
      </c>
      <c r="F65" s="61">
        <v>6200000</v>
      </c>
      <c r="G65" s="108">
        <v>6200000</v>
      </c>
      <c r="H65" s="61">
        <v>2650000</v>
      </c>
      <c r="I65" s="61">
        <v>2600000</v>
      </c>
      <c r="J65" s="61">
        <v>2600000</v>
      </c>
      <c r="L65" s="1"/>
    </row>
    <row r="66" spans="1:12" ht="60" outlineLevel="2" x14ac:dyDescent="0.2">
      <c r="A66" s="44" t="s">
        <v>118</v>
      </c>
      <c r="B66" s="39" t="s">
        <v>38</v>
      </c>
      <c r="C66" s="12" t="s">
        <v>323</v>
      </c>
      <c r="D66" s="61">
        <v>120000</v>
      </c>
      <c r="E66" s="72">
        <v>63869.93</v>
      </c>
      <c r="F66" s="61">
        <v>65000</v>
      </c>
      <c r="G66" s="108">
        <v>70000</v>
      </c>
      <c r="H66" s="61">
        <v>60000</v>
      </c>
      <c r="I66" s="61">
        <v>60000</v>
      </c>
      <c r="J66" s="61">
        <v>60000</v>
      </c>
      <c r="L66" s="1"/>
    </row>
    <row r="67" spans="1:12" ht="60" customHeight="1" outlineLevel="2" x14ac:dyDescent="0.2">
      <c r="A67" s="83" t="s">
        <v>244</v>
      </c>
      <c r="B67" s="41" t="s">
        <v>38</v>
      </c>
      <c r="C67" s="12" t="s">
        <v>318</v>
      </c>
      <c r="D67" s="61">
        <v>5000</v>
      </c>
      <c r="E67" s="72">
        <v>2000</v>
      </c>
      <c r="F67" s="61">
        <v>2000</v>
      </c>
      <c r="G67" s="108">
        <v>2</v>
      </c>
      <c r="H67" s="61">
        <v>0</v>
      </c>
      <c r="I67" s="61">
        <v>0</v>
      </c>
      <c r="J67" s="61">
        <v>0</v>
      </c>
      <c r="L67" s="1"/>
    </row>
    <row r="68" spans="1:12" ht="45" outlineLevel="2" x14ac:dyDescent="0.2">
      <c r="A68" s="32" t="s">
        <v>119</v>
      </c>
      <c r="B68" s="33" t="s">
        <v>39</v>
      </c>
      <c r="C68" s="34" t="s">
        <v>335</v>
      </c>
      <c r="D68" s="61">
        <v>130199</v>
      </c>
      <c r="E68" s="72">
        <v>0</v>
      </c>
      <c r="F68" s="61">
        <v>0</v>
      </c>
      <c r="G68" s="108"/>
      <c r="H68" s="61">
        <v>0</v>
      </c>
      <c r="I68" s="61">
        <v>0</v>
      </c>
      <c r="J68" s="61">
        <v>0</v>
      </c>
      <c r="L68" s="1"/>
    </row>
    <row r="69" spans="1:12" ht="61.5" customHeight="1" outlineLevel="2" x14ac:dyDescent="0.2">
      <c r="A69" s="83" t="s">
        <v>242</v>
      </c>
      <c r="B69" s="41" t="s">
        <v>39</v>
      </c>
      <c r="C69" s="38" t="s">
        <v>316</v>
      </c>
      <c r="D69" s="61">
        <v>3200</v>
      </c>
      <c r="E69" s="72">
        <v>1614.86</v>
      </c>
      <c r="F69" s="61">
        <v>1650</v>
      </c>
      <c r="G69" s="108">
        <v>2100</v>
      </c>
      <c r="H69" s="61">
        <v>0</v>
      </c>
      <c r="I69" s="61">
        <v>0</v>
      </c>
      <c r="J69" s="61">
        <v>0</v>
      </c>
      <c r="L69" s="1"/>
    </row>
    <row r="70" spans="1:12" ht="59.25" customHeight="1" outlineLevel="2" x14ac:dyDescent="0.2">
      <c r="A70" s="35" t="s">
        <v>245</v>
      </c>
      <c r="B70" s="41" t="s">
        <v>39</v>
      </c>
      <c r="C70" s="38" t="s">
        <v>318</v>
      </c>
      <c r="D70" s="61">
        <v>50000</v>
      </c>
      <c r="E70" s="72">
        <v>5000</v>
      </c>
      <c r="F70" s="61">
        <v>5000</v>
      </c>
      <c r="G70" s="108">
        <v>26700</v>
      </c>
      <c r="H70" s="61">
        <v>26700</v>
      </c>
      <c r="I70" s="61">
        <v>26700</v>
      </c>
      <c r="J70" s="61">
        <v>26700</v>
      </c>
      <c r="L70" s="1"/>
    </row>
    <row r="71" spans="1:12" ht="61.5" customHeight="1" outlineLevel="2" x14ac:dyDescent="0.2">
      <c r="A71" s="83" t="s">
        <v>280</v>
      </c>
      <c r="B71" s="41" t="s">
        <v>39</v>
      </c>
      <c r="C71" s="38" t="s">
        <v>317</v>
      </c>
      <c r="D71" s="61">
        <v>50000</v>
      </c>
      <c r="E71" s="72">
        <v>0</v>
      </c>
      <c r="F71" s="61">
        <v>0</v>
      </c>
      <c r="G71" s="108"/>
      <c r="H71" s="61">
        <v>0</v>
      </c>
      <c r="I71" s="61">
        <v>0</v>
      </c>
      <c r="J71" s="61">
        <v>0</v>
      </c>
      <c r="L71" s="1"/>
    </row>
    <row r="72" spans="1:12" ht="60" outlineLevel="2" x14ac:dyDescent="0.2">
      <c r="A72" s="3" t="s">
        <v>120</v>
      </c>
      <c r="B72" s="11" t="s">
        <v>40</v>
      </c>
      <c r="C72" s="12" t="s">
        <v>323</v>
      </c>
      <c r="D72" s="61">
        <v>8193000</v>
      </c>
      <c r="E72" s="72">
        <v>6017543.8300000001</v>
      </c>
      <c r="F72" s="61">
        <v>7000000</v>
      </c>
      <c r="G72" s="108">
        <v>8100000</v>
      </c>
      <c r="H72" s="61">
        <v>8000000</v>
      </c>
      <c r="I72" s="61">
        <v>8000000</v>
      </c>
      <c r="J72" s="61">
        <v>8000000</v>
      </c>
      <c r="L72" s="1"/>
    </row>
    <row r="73" spans="1:12" ht="60" customHeight="1" outlineLevel="2" x14ac:dyDescent="0.2">
      <c r="A73" s="3" t="s">
        <v>241</v>
      </c>
      <c r="B73" s="37" t="s">
        <v>40</v>
      </c>
      <c r="C73" s="12" t="s">
        <v>312</v>
      </c>
      <c r="D73" s="61">
        <v>150000</v>
      </c>
      <c r="E73" s="72">
        <v>286394.27</v>
      </c>
      <c r="F73" s="61">
        <v>300000</v>
      </c>
      <c r="G73" s="108">
        <v>320000</v>
      </c>
      <c r="H73" s="61">
        <v>300000</v>
      </c>
      <c r="I73" s="61">
        <v>300000</v>
      </c>
      <c r="J73" s="61">
        <v>300000</v>
      </c>
      <c r="L73" s="1"/>
    </row>
    <row r="74" spans="1:12" ht="28.5" outlineLevel="2" x14ac:dyDescent="0.2">
      <c r="A74" s="8" t="s">
        <v>152</v>
      </c>
      <c r="B74" s="9" t="s">
        <v>41</v>
      </c>
      <c r="C74" s="10" t="s">
        <v>0</v>
      </c>
      <c r="D74" s="71">
        <f>SUM(D75:D75)</f>
        <v>0</v>
      </c>
      <c r="E74" s="71">
        <f t="shared" ref="E74:J74" si="29">SUM(E75:E75)</f>
        <v>1085.96</v>
      </c>
      <c r="F74" s="71">
        <f t="shared" si="29"/>
        <v>1086</v>
      </c>
      <c r="G74" s="107">
        <f t="shared" si="29"/>
        <v>1086</v>
      </c>
      <c r="H74" s="71">
        <f t="shared" si="29"/>
        <v>0</v>
      </c>
      <c r="I74" s="71">
        <f t="shared" si="29"/>
        <v>0</v>
      </c>
      <c r="J74" s="71">
        <f t="shared" si="29"/>
        <v>0</v>
      </c>
      <c r="L74" s="1"/>
    </row>
    <row r="75" spans="1:12" ht="60" outlineLevel="2" x14ac:dyDescent="0.2">
      <c r="A75" s="49" t="s">
        <v>255</v>
      </c>
      <c r="B75" s="41" t="s">
        <v>256</v>
      </c>
      <c r="C75" s="38" t="s">
        <v>323</v>
      </c>
      <c r="D75" s="61">
        <v>0</v>
      </c>
      <c r="E75" s="72">
        <v>1085.96</v>
      </c>
      <c r="F75" s="61">
        <v>1086</v>
      </c>
      <c r="G75" s="108">
        <v>1086</v>
      </c>
      <c r="H75" s="61">
        <v>0</v>
      </c>
      <c r="I75" s="61">
        <v>0</v>
      </c>
      <c r="J75" s="61">
        <v>0</v>
      </c>
      <c r="L75" s="1"/>
    </row>
    <row r="76" spans="1:12" ht="57" outlineLevel="2" x14ac:dyDescent="0.2">
      <c r="A76" s="8" t="s">
        <v>198</v>
      </c>
      <c r="B76" s="9" t="s">
        <v>42</v>
      </c>
      <c r="C76" s="10" t="s">
        <v>0</v>
      </c>
      <c r="D76" s="70">
        <f>SUM(D77:D84)</f>
        <v>1937250.94</v>
      </c>
      <c r="E76" s="70">
        <f t="shared" ref="E76:J76" si="30">SUM(E77:E84)</f>
        <v>658407.23</v>
      </c>
      <c r="F76" s="70">
        <f t="shared" si="30"/>
        <v>808291</v>
      </c>
      <c r="G76" s="107">
        <f t="shared" si="30"/>
        <v>846297.78</v>
      </c>
      <c r="H76" s="70">
        <f t="shared" si="30"/>
        <v>769624.78</v>
      </c>
      <c r="I76" s="70">
        <f t="shared" si="30"/>
        <v>769624.78</v>
      </c>
      <c r="J76" s="70">
        <f t="shared" si="30"/>
        <v>769624.78</v>
      </c>
      <c r="L76" s="1"/>
    </row>
    <row r="77" spans="1:12" ht="45" outlineLevel="2" x14ac:dyDescent="0.2">
      <c r="A77" s="3" t="s">
        <v>134</v>
      </c>
      <c r="B77" s="11" t="s">
        <v>43</v>
      </c>
      <c r="C77" s="34" t="s">
        <v>335</v>
      </c>
      <c r="D77" s="61">
        <v>1112420</v>
      </c>
      <c r="E77" s="72">
        <v>405382.03</v>
      </c>
      <c r="F77" s="61">
        <v>550000</v>
      </c>
      <c r="G77" s="108">
        <v>450000</v>
      </c>
      <c r="H77" s="61">
        <v>450000</v>
      </c>
      <c r="I77" s="61">
        <v>450000</v>
      </c>
      <c r="J77" s="61">
        <v>450000</v>
      </c>
      <c r="L77" s="1"/>
    </row>
    <row r="78" spans="1:12" ht="60" outlineLevel="2" x14ac:dyDescent="0.2">
      <c r="A78" s="3" t="s">
        <v>121</v>
      </c>
      <c r="B78" s="11" t="s">
        <v>43</v>
      </c>
      <c r="C78" s="12" t="s">
        <v>323</v>
      </c>
      <c r="D78" s="61">
        <v>459000</v>
      </c>
      <c r="E78" s="72">
        <v>54073.56</v>
      </c>
      <c r="F78" s="61">
        <v>54100</v>
      </c>
      <c r="G78" s="108">
        <v>54073</v>
      </c>
      <c r="H78" s="61">
        <v>0</v>
      </c>
      <c r="I78" s="61">
        <v>0</v>
      </c>
      <c r="J78" s="61">
        <v>0</v>
      </c>
      <c r="L78" s="1"/>
    </row>
    <row r="79" spans="1:12" ht="60.75" customHeight="1" outlineLevel="2" x14ac:dyDescent="0.2">
      <c r="A79" s="3" t="s">
        <v>239</v>
      </c>
      <c r="B79" s="11" t="s">
        <v>43</v>
      </c>
      <c r="C79" s="12" t="s">
        <v>312</v>
      </c>
      <c r="D79" s="61">
        <v>20000</v>
      </c>
      <c r="E79" s="72">
        <v>0</v>
      </c>
      <c r="F79" s="61">
        <v>0</v>
      </c>
      <c r="G79" s="108">
        <v>20000</v>
      </c>
      <c r="H79" s="61">
        <v>20000</v>
      </c>
      <c r="I79" s="61">
        <v>20000</v>
      </c>
      <c r="J79" s="61">
        <v>20000</v>
      </c>
      <c r="L79" s="1"/>
    </row>
    <row r="80" spans="1:12" ht="60" customHeight="1" outlineLevel="2" x14ac:dyDescent="0.2">
      <c r="A80" s="3" t="s">
        <v>248</v>
      </c>
      <c r="B80" s="11" t="s">
        <v>43</v>
      </c>
      <c r="C80" s="12" t="s">
        <v>315</v>
      </c>
      <c r="D80" s="61">
        <v>50000</v>
      </c>
      <c r="E80" s="72">
        <v>11824.88</v>
      </c>
      <c r="F80" s="61">
        <v>11850</v>
      </c>
      <c r="G80" s="108">
        <v>22600</v>
      </c>
      <c r="H80" s="61">
        <v>40000</v>
      </c>
      <c r="I80" s="61">
        <v>40000</v>
      </c>
      <c r="J80" s="61">
        <v>40000</v>
      </c>
      <c r="L80" s="1"/>
    </row>
    <row r="81" spans="1:12" ht="62.25" customHeight="1" outlineLevel="2" x14ac:dyDescent="0.2">
      <c r="A81" s="3" t="s">
        <v>246</v>
      </c>
      <c r="B81" s="39" t="s">
        <v>43</v>
      </c>
      <c r="C81" s="12" t="s">
        <v>318</v>
      </c>
      <c r="D81" s="61">
        <v>65000</v>
      </c>
      <c r="E81" s="72">
        <v>56939.28</v>
      </c>
      <c r="F81" s="61">
        <v>62000</v>
      </c>
      <c r="G81" s="108">
        <v>65000</v>
      </c>
      <c r="H81" s="61">
        <v>65000</v>
      </c>
      <c r="I81" s="61">
        <v>65000</v>
      </c>
      <c r="J81" s="61">
        <v>65000</v>
      </c>
      <c r="L81" s="1"/>
    </row>
    <row r="82" spans="1:12" ht="60" customHeight="1" outlineLevel="2" x14ac:dyDescent="0.2">
      <c r="A82" s="35" t="s">
        <v>247</v>
      </c>
      <c r="B82" s="41" t="s">
        <v>43</v>
      </c>
      <c r="C82" s="38" t="s">
        <v>314</v>
      </c>
      <c r="D82" s="61">
        <v>17784.3</v>
      </c>
      <c r="E82" s="72">
        <v>13347</v>
      </c>
      <c r="F82" s="61">
        <v>13500</v>
      </c>
      <c r="G82" s="108">
        <v>17784.3</v>
      </c>
      <c r="H82" s="61">
        <v>17784.3</v>
      </c>
      <c r="I82" s="61">
        <v>17784.3</v>
      </c>
      <c r="J82" s="61">
        <v>17784.3</v>
      </c>
      <c r="L82" s="1"/>
    </row>
    <row r="83" spans="1:12" ht="58.5" customHeight="1" outlineLevel="2" x14ac:dyDescent="0.2">
      <c r="A83" s="35" t="s">
        <v>235</v>
      </c>
      <c r="B83" s="41" t="s">
        <v>43</v>
      </c>
      <c r="C83" s="38" t="s">
        <v>317</v>
      </c>
      <c r="D83" s="61">
        <v>190000</v>
      </c>
      <c r="E83" s="72">
        <v>90000</v>
      </c>
      <c r="F83" s="61">
        <v>90000</v>
      </c>
      <c r="G83" s="108">
        <v>190000</v>
      </c>
      <c r="H83" s="61">
        <v>150000</v>
      </c>
      <c r="I83" s="61">
        <v>150000</v>
      </c>
      <c r="J83" s="61">
        <v>150000</v>
      </c>
      <c r="L83" s="1"/>
    </row>
    <row r="84" spans="1:12" ht="60.75" customHeight="1" outlineLevel="2" x14ac:dyDescent="0.2">
      <c r="A84" s="35" t="s">
        <v>250</v>
      </c>
      <c r="B84" s="41" t="s">
        <v>43</v>
      </c>
      <c r="C84" s="38" t="s">
        <v>313</v>
      </c>
      <c r="D84" s="61">
        <v>23046.639999999999</v>
      </c>
      <c r="E84" s="72">
        <v>26840.48</v>
      </c>
      <c r="F84" s="61">
        <v>26841</v>
      </c>
      <c r="G84" s="108">
        <v>26840.48</v>
      </c>
      <c r="H84" s="61">
        <v>26840.48</v>
      </c>
      <c r="I84" s="61">
        <v>26840.48</v>
      </c>
      <c r="J84" s="61">
        <v>26840.48</v>
      </c>
      <c r="L84" s="1"/>
    </row>
    <row r="85" spans="1:12" outlineLevel="1" x14ac:dyDescent="0.2">
      <c r="A85" s="8" t="s">
        <v>153</v>
      </c>
      <c r="B85" s="9" t="s">
        <v>44</v>
      </c>
      <c r="C85" s="7" t="s">
        <v>0</v>
      </c>
      <c r="D85" s="68">
        <f>D86</f>
        <v>1880759.5</v>
      </c>
      <c r="E85" s="69">
        <f>E86</f>
        <v>1875874.8199999998</v>
      </c>
      <c r="F85" s="69">
        <f t="shared" ref="F85:J85" si="31">F86</f>
        <v>2501127.6100000003</v>
      </c>
      <c r="G85" s="106">
        <f t="shared" si="31"/>
        <v>2501127.6100000003</v>
      </c>
      <c r="H85" s="69">
        <f t="shared" si="31"/>
        <v>1079749.48</v>
      </c>
      <c r="I85" s="69">
        <f t="shared" si="31"/>
        <v>1079749.48</v>
      </c>
      <c r="J85" s="69">
        <f t="shared" si="31"/>
        <v>1079749.48</v>
      </c>
      <c r="L85" s="1"/>
    </row>
    <row r="86" spans="1:12" outlineLevel="2" x14ac:dyDescent="0.2">
      <c r="A86" s="8" t="s">
        <v>154</v>
      </c>
      <c r="B86" s="9" t="s">
        <v>45</v>
      </c>
      <c r="C86" s="10" t="s">
        <v>0</v>
      </c>
      <c r="D86" s="70">
        <f>SUM(D87:D89)</f>
        <v>1880759.5</v>
      </c>
      <c r="E86" s="70">
        <f t="shared" ref="E86:J86" si="32">SUM(E87:E89)</f>
        <v>1875874.8199999998</v>
      </c>
      <c r="F86" s="70">
        <f t="shared" si="32"/>
        <v>2501127.6100000003</v>
      </c>
      <c r="G86" s="107">
        <f t="shared" ref="G86" si="33">SUM(G87:G89)</f>
        <v>2501127.6100000003</v>
      </c>
      <c r="H86" s="70">
        <f t="shared" si="32"/>
        <v>1079749.48</v>
      </c>
      <c r="I86" s="70">
        <f t="shared" si="32"/>
        <v>1079749.48</v>
      </c>
      <c r="J86" s="70">
        <f t="shared" si="32"/>
        <v>1079749.48</v>
      </c>
      <c r="L86" s="1"/>
    </row>
    <row r="87" spans="1:12" ht="30.75" customHeight="1" outlineLevel="2" x14ac:dyDescent="0.2">
      <c r="A87" s="3" t="s">
        <v>131</v>
      </c>
      <c r="B87" s="11" t="s">
        <v>46</v>
      </c>
      <c r="C87" s="12" t="s">
        <v>336</v>
      </c>
      <c r="D87" s="61">
        <v>870505</v>
      </c>
      <c r="E87" s="72">
        <v>870505.99</v>
      </c>
      <c r="F87" s="61">
        <f>G87</f>
        <v>1160674.6499999999</v>
      </c>
      <c r="G87" s="108">
        <v>1160674.6499999999</v>
      </c>
      <c r="H87" s="61">
        <v>756701.16</v>
      </c>
      <c r="I87" s="61">
        <v>756701.16</v>
      </c>
      <c r="J87" s="61">
        <v>756701.16</v>
      </c>
      <c r="L87" s="1"/>
    </row>
    <row r="88" spans="1:12" ht="30.75" customHeight="1" outlineLevel="2" x14ac:dyDescent="0.2">
      <c r="A88" s="3" t="s">
        <v>132</v>
      </c>
      <c r="B88" s="11" t="s">
        <v>47</v>
      </c>
      <c r="C88" s="12" t="s">
        <v>336</v>
      </c>
      <c r="D88" s="61">
        <v>79045.460000000006</v>
      </c>
      <c r="E88" s="72">
        <v>79764.89</v>
      </c>
      <c r="F88" s="61">
        <f>G88</f>
        <v>106314.37</v>
      </c>
      <c r="G88" s="108">
        <v>106314.37</v>
      </c>
      <c r="H88" s="61">
        <v>119916.22</v>
      </c>
      <c r="I88" s="61">
        <v>119916.22</v>
      </c>
      <c r="J88" s="61">
        <v>119916.22</v>
      </c>
      <c r="L88" s="1"/>
    </row>
    <row r="89" spans="1:12" ht="30.75" customHeight="1" outlineLevel="2" x14ac:dyDescent="0.2">
      <c r="A89" s="3" t="s">
        <v>133</v>
      </c>
      <c r="B89" s="11" t="s">
        <v>48</v>
      </c>
      <c r="C89" s="12" t="s">
        <v>336</v>
      </c>
      <c r="D89" s="61">
        <v>931209.04</v>
      </c>
      <c r="E89" s="72">
        <v>925603.94</v>
      </c>
      <c r="F89" s="61">
        <f>G89</f>
        <v>1234138.5900000001</v>
      </c>
      <c r="G89" s="108">
        <v>1234138.5900000001</v>
      </c>
      <c r="H89" s="61">
        <v>203132.1</v>
      </c>
      <c r="I89" s="61">
        <v>203132.1</v>
      </c>
      <c r="J89" s="61">
        <v>203132.1</v>
      </c>
      <c r="L89" s="1"/>
    </row>
    <row r="90" spans="1:12" outlineLevel="1" x14ac:dyDescent="0.2">
      <c r="A90" s="8" t="s">
        <v>155</v>
      </c>
      <c r="B90" s="9" t="s">
        <v>49</v>
      </c>
      <c r="C90" s="7" t="s">
        <v>0</v>
      </c>
      <c r="D90" s="68">
        <f>D91</f>
        <v>0</v>
      </c>
      <c r="E90" s="69">
        <f>E91</f>
        <v>295890.78999999998</v>
      </c>
      <c r="F90" s="69">
        <f t="shared" ref="F90:J90" si="34">F91</f>
        <v>624750</v>
      </c>
      <c r="G90" s="106">
        <f t="shared" si="34"/>
        <v>105890.34</v>
      </c>
      <c r="H90" s="69">
        <f t="shared" si="34"/>
        <v>0</v>
      </c>
      <c r="I90" s="69">
        <f t="shared" si="34"/>
        <v>0</v>
      </c>
      <c r="J90" s="69">
        <f t="shared" si="34"/>
        <v>0</v>
      </c>
      <c r="L90" s="1"/>
    </row>
    <row r="91" spans="1:12" outlineLevel="2" x14ac:dyDescent="0.2">
      <c r="A91" s="8" t="s">
        <v>156</v>
      </c>
      <c r="B91" s="9" t="s">
        <v>50</v>
      </c>
      <c r="C91" s="10" t="s">
        <v>0</v>
      </c>
      <c r="D91" s="70">
        <f>SUM(D92:D94)</f>
        <v>0</v>
      </c>
      <c r="E91" s="70">
        <f t="shared" ref="E91:J91" si="35">SUM(E92:E94)</f>
        <v>295890.78999999998</v>
      </c>
      <c r="F91" s="70">
        <f t="shared" si="35"/>
        <v>624750</v>
      </c>
      <c r="G91" s="107">
        <f t="shared" ref="G91" si="36">SUM(G92:G94)</f>
        <v>105890.34</v>
      </c>
      <c r="H91" s="70">
        <f t="shared" si="35"/>
        <v>0</v>
      </c>
      <c r="I91" s="70">
        <f t="shared" si="35"/>
        <v>0</v>
      </c>
      <c r="J91" s="70">
        <f t="shared" si="35"/>
        <v>0</v>
      </c>
      <c r="L91" s="1"/>
    </row>
    <row r="92" spans="1:12" ht="30" customHeight="1" outlineLevel="2" x14ac:dyDescent="0.2">
      <c r="A92" s="3" t="s">
        <v>282</v>
      </c>
      <c r="B92" s="11" t="s">
        <v>261</v>
      </c>
      <c r="C92" s="34" t="s">
        <v>335</v>
      </c>
      <c r="D92" s="61">
        <v>0</v>
      </c>
      <c r="E92" s="72">
        <v>66152.34</v>
      </c>
      <c r="F92" s="61">
        <v>395000</v>
      </c>
      <c r="G92" s="108">
        <v>66152.34</v>
      </c>
      <c r="H92" s="61">
        <v>0</v>
      </c>
      <c r="I92" s="61">
        <v>0</v>
      </c>
      <c r="J92" s="61">
        <v>0</v>
      </c>
      <c r="L92" s="1"/>
    </row>
    <row r="93" spans="1:12" ht="60" outlineLevel="2" x14ac:dyDescent="0.2">
      <c r="A93" s="3" t="s">
        <v>260</v>
      </c>
      <c r="B93" s="11" t="s">
        <v>261</v>
      </c>
      <c r="C93" s="12" t="s">
        <v>323</v>
      </c>
      <c r="D93" s="61">
        <v>0</v>
      </c>
      <c r="E93" s="72">
        <v>39738.449999999997</v>
      </c>
      <c r="F93" s="61">
        <v>39750</v>
      </c>
      <c r="G93" s="108">
        <v>39738</v>
      </c>
      <c r="H93" s="61">
        <v>0</v>
      </c>
      <c r="I93" s="61">
        <v>0</v>
      </c>
      <c r="J93" s="61">
        <v>0</v>
      </c>
      <c r="L93" s="1"/>
    </row>
    <row r="94" spans="1:12" ht="45.75" customHeight="1" outlineLevel="2" x14ac:dyDescent="0.2">
      <c r="A94" s="3" t="s">
        <v>303</v>
      </c>
      <c r="B94" s="11" t="s">
        <v>261</v>
      </c>
      <c r="C94" s="12" t="s">
        <v>325</v>
      </c>
      <c r="D94" s="61">
        <v>0</v>
      </c>
      <c r="E94" s="72">
        <v>190000</v>
      </c>
      <c r="F94" s="61">
        <v>190000</v>
      </c>
      <c r="G94" s="108"/>
      <c r="H94" s="61">
        <v>0</v>
      </c>
      <c r="I94" s="61">
        <v>0</v>
      </c>
      <c r="J94" s="61">
        <v>0</v>
      </c>
      <c r="L94" s="1"/>
    </row>
    <row r="95" spans="1:12" outlineLevel="1" x14ac:dyDescent="0.2">
      <c r="A95" s="8" t="s">
        <v>157</v>
      </c>
      <c r="B95" s="9" t="s">
        <v>51</v>
      </c>
      <c r="C95" s="7" t="s">
        <v>0</v>
      </c>
      <c r="D95" s="68">
        <f t="shared" ref="D95:J95" si="37">D96+D98</f>
        <v>2105200</v>
      </c>
      <c r="E95" s="68">
        <f t="shared" si="37"/>
        <v>3513200.16</v>
      </c>
      <c r="F95" s="68">
        <f t="shared" si="37"/>
        <v>3682400</v>
      </c>
      <c r="G95" s="106">
        <f t="shared" ref="G95" si="38">G96+G98</f>
        <v>4050500</v>
      </c>
      <c r="H95" s="68">
        <f t="shared" si="37"/>
        <v>2260000</v>
      </c>
      <c r="I95" s="68">
        <f t="shared" si="37"/>
        <v>1800000</v>
      </c>
      <c r="J95" s="68">
        <f t="shared" si="37"/>
        <v>600000</v>
      </c>
      <c r="L95" s="1"/>
    </row>
    <row r="96" spans="1:12" ht="57" outlineLevel="2" x14ac:dyDescent="0.2">
      <c r="A96" s="8" t="s">
        <v>158</v>
      </c>
      <c r="B96" s="9" t="s">
        <v>52</v>
      </c>
      <c r="C96" s="10" t="s">
        <v>0</v>
      </c>
      <c r="D96" s="70">
        <f t="shared" ref="D96:J96" si="39">D97</f>
        <v>1500000</v>
      </c>
      <c r="E96" s="71">
        <f t="shared" si="39"/>
        <v>2451649</v>
      </c>
      <c r="F96" s="71">
        <f t="shared" si="39"/>
        <v>2600000</v>
      </c>
      <c r="G96" s="107">
        <f t="shared" si="39"/>
        <v>2878100</v>
      </c>
      <c r="H96" s="71">
        <f t="shared" si="39"/>
        <v>1560000</v>
      </c>
      <c r="I96" s="71">
        <f t="shared" si="39"/>
        <v>1150000</v>
      </c>
      <c r="J96" s="71">
        <f t="shared" si="39"/>
        <v>0</v>
      </c>
      <c r="L96" s="1"/>
    </row>
    <row r="97" spans="1:12" ht="60" outlineLevel="2" x14ac:dyDescent="0.2">
      <c r="A97" s="3" t="s">
        <v>122</v>
      </c>
      <c r="B97" s="11" t="s">
        <v>53</v>
      </c>
      <c r="C97" s="12" t="s">
        <v>323</v>
      </c>
      <c r="D97" s="61">
        <v>1500000</v>
      </c>
      <c r="E97" s="72">
        <v>2451649</v>
      </c>
      <c r="F97" s="61">
        <v>2600000</v>
      </c>
      <c r="G97" s="108">
        <v>2878100</v>
      </c>
      <c r="H97" s="61">
        <v>1560000</v>
      </c>
      <c r="I97" s="61">
        <v>1150000</v>
      </c>
      <c r="J97" s="61">
        <v>0</v>
      </c>
      <c r="L97" s="1"/>
    </row>
    <row r="98" spans="1:12" ht="28.5" outlineLevel="2" x14ac:dyDescent="0.2">
      <c r="A98" s="8" t="s">
        <v>159</v>
      </c>
      <c r="B98" s="43" t="s">
        <v>54</v>
      </c>
      <c r="C98" s="10" t="s">
        <v>0</v>
      </c>
      <c r="D98" s="70">
        <f>SUM(D99:D101)</f>
        <v>605200</v>
      </c>
      <c r="E98" s="70">
        <f t="shared" ref="E98:J98" si="40">SUM(E99:E101)</f>
        <v>1061551.1600000001</v>
      </c>
      <c r="F98" s="70">
        <f t="shared" si="40"/>
        <v>1082400</v>
      </c>
      <c r="G98" s="107">
        <f t="shared" si="40"/>
        <v>1172400</v>
      </c>
      <c r="H98" s="70">
        <f t="shared" si="40"/>
        <v>700000</v>
      </c>
      <c r="I98" s="70">
        <f t="shared" si="40"/>
        <v>650000</v>
      </c>
      <c r="J98" s="70">
        <f t="shared" si="40"/>
        <v>600000</v>
      </c>
      <c r="L98" s="1"/>
    </row>
    <row r="99" spans="1:12" ht="60" outlineLevel="2" x14ac:dyDescent="0.2">
      <c r="A99" s="3" t="s">
        <v>332</v>
      </c>
      <c r="B99" s="41" t="s">
        <v>257</v>
      </c>
      <c r="C99" s="12" t="s">
        <v>323</v>
      </c>
      <c r="D99" s="61">
        <v>560000</v>
      </c>
      <c r="E99" s="72">
        <v>679572.15</v>
      </c>
      <c r="F99" s="72">
        <v>690000</v>
      </c>
      <c r="G99" s="108">
        <v>780000</v>
      </c>
      <c r="H99" s="72">
        <v>600000</v>
      </c>
      <c r="I99" s="72">
        <v>550000</v>
      </c>
      <c r="J99" s="72">
        <v>500000</v>
      </c>
      <c r="L99" s="1"/>
    </row>
    <row r="100" spans="1:12" ht="60" outlineLevel="2" x14ac:dyDescent="0.2">
      <c r="A100" s="3" t="s">
        <v>123</v>
      </c>
      <c r="B100" s="11" t="s">
        <v>55</v>
      </c>
      <c r="C100" s="12" t="s">
        <v>323</v>
      </c>
      <c r="D100" s="61">
        <v>0</v>
      </c>
      <c r="E100" s="72">
        <v>167400</v>
      </c>
      <c r="F100" s="61">
        <v>167400</v>
      </c>
      <c r="G100" s="108">
        <v>167400</v>
      </c>
      <c r="H100" s="61">
        <v>0</v>
      </c>
      <c r="I100" s="61">
        <v>0</v>
      </c>
      <c r="J100" s="61">
        <v>0</v>
      </c>
      <c r="L100" s="1"/>
    </row>
    <row r="101" spans="1:12" ht="60" outlineLevel="2" x14ac:dyDescent="0.2">
      <c r="A101" s="3" t="s">
        <v>258</v>
      </c>
      <c r="B101" s="42" t="s">
        <v>259</v>
      </c>
      <c r="C101" s="12" t="s">
        <v>323</v>
      </c>
      <c r="D101" s="61">
        <v>45200</v>
      </c>
      <c r="E101" s="72">
        <v>214579.01</v>
      </c>
      <c r="F101" s="61">
        <f>G101</f>
        <v>225000</v>
      </c>
      <c r="G101" s="108">
        <v>225000</v>
      </c>
      <c r="H101" s="61">
        <v>100000</v>
      </c>
      <c r="I101" s="61">
        <v>100000</v>
      </c>
      <c r="J101" s="61">
        <v>100000</v>
      </c>
      <c r="L101" s="1"/>
    </row>
    <row r="102" spans="1:12" outlineLevel="1" x14ac:dyDescent="0.2">
      <c r="A102" s="8" t="s">
        <v>160</v>
      </c>
      <c r="B102" s="9" t="s">
        <v>56</v>
      </c>
      <c r="C102" s="7" t="s">
        <v>0</v>
      </c>
      <c r="D102" s="68">
        <f>D103+D120+D126</f>
        <v>1803198</v>
      </c>
      <c r="E102" s="69">
        <f>E103+E120+E126+E122</f>
        <v>3305742.89</v>
      </c>
      <c r="F102" s="69">
        <f>F103+F120+F126+F122</f>
        <v>4065436.4799999995</v>
      </c>
      <c r="G102" s="106">
        <f>G103+G120+G126+G122</f>
        <v>4039211.3299999996</v>
      </c>
      <c r="H102" s="69">
        <f>H103+H120+H126</f>
        <v>4934258.5299999993</v>
      </c>
      <c r="I102" s="69">
        <f>I103+I120+I126</f>
        <v>4934258.5299999993</v>
      </c>
      <c r="J102" s="69">
        <f>J103+J120+J126</f>
        <v>4934258.5299999993</v>
      </c>
      <c r="L102" s="1"/>
    </row>
    <row r="103" spans="1:12" ht="28.5" outlineLevel="2" x14ac:dyDescent="0.2">
      <c r="A103" s="8" t="s">
        <v>161</v>
      </c>
      <c r="B103" s="9" t="s">
        <v>57</v>
      </c>
      <c r="C103" s="10" t="s">
        <v>0</v>
      </c>
      <c r="D103" s="70">
        <f>SUM(D104:D119)</f>
        <v>1095198</v>
      </c>
      <c r="E103" s="70">
        <f t="shared" ref="E103:J103" si="41">SUM(E104:E119)</f>
        <v>2684400.04</v>
      </c>
      <c r="F103" s="70">
        <f t="shared" si="41"/>
        <v>3410720.84</v>
      </c>
      <c r="G103" s="107">
        <f t="shared" ref="G103" si="42">SUM(G104:G119)</f>
        <v>3389720.84</v>
      </c>
      <c r="H103" s="70">
        <f t="shared" si="41"/>
        <v>4568925.1999999993</v>
      </c>
      <c r="I103" s="70">
        <f t="shared" si="41"/>
        <v>4568925.1999999993</v>
      </c>
      <c r="J103" s="70">
        <f t="shared" si="41"/>
        <v>4568925.1999999993</v>
      </c>
      <c r="L103" s="1"/>
    </row>
    <row r="104" spans="1:12" ht="45" outlineLevel="2" x14ac:dyDescent="0.2">
      <c r="A104" s="3" t="s">
        <v>162</v>
      </c>
      <c r="B104" s="11" t="s">
        <v>58</v>
      </c>
      <c r="C104" s="12" t="s">
        <v>337</v>
      </c>
      <c r="D104" s="61">
        <v>10000</v>
      </c>
      <c r="E104" s="72">
        <f>4537.36+500</f>
        <v>5037.3599999999997</v>
      </c>
      <c r="F104" s="73">
        <v>5050</v>
      </c>
      <c r="G104" s="110"/>
      <c r="H104" s="73">
        <v>0</v>
      </c>
      <c r="I104" s="61">
        <v>0</v>
      </c>
      <c r="J104" s="61">
        <v>0</v>
      </c>
      <c r="L104" s="1"/>
    </row>
    <row r="105" spans="1:12" ht="45" outlineLevel="2" x14ac:dyDescent="0.2">
      <c r="A105" s="3" t="s">
        <v>163</v>
      </c>
      <c r="B105" s="11" t="s">
        <v>58</v>
      </c>
      <c r="C105" s="12" t="s">
        <v>339</v>
      </c>
      <c r="D105" s="61">
        <v>58627</v>
      </c>
      <c r="E105" s="74">
        <f>5000+29801.27</f>
        <v>34801.270000000004</v>
      </c>
      <c r="F105" s="62">
        <f>G105</f>
        <v>46797.42</v>
      </c>
      <c r="G105" s="111">
        <v>46797.42</v>
      </c>
      <c r="H105" s="63">
        <v>144423</v>
      </c>
      <c r="I105" s="63">
        <v>144423</v>
      </c>
      <c r="J105" s="63">
        <v>144423</v>
      </c>
      <c r="L105" s="1"/>
    </row>
    <row r="106" spans="1:12" ht="60" outlineLevel="2" x14ac:dyDescent="0.2">
      <c r="A106" s="3" t="s">
        <v>164</v>
      </c>
      <c r="B106" s="11" t="s">
        <v>59</v>
      </c>
      <c r="C106" s="12" t="s">
        <v>337</v>
      </c>
      <c r="D106" s="61">
        <v>15000</v>
      </c>
      <c r="E106" s="75">
        <f>739+6000</f>
        <v>6739</v>
      </c>
      <c r="F106" s="64">
        <v>6750</v>
      </c>
      <c r="G106" s="112"/>
      <c r="H106" s="65">
        <v>0</v>
      </c>
      <c r="I106" s="76">
        <v>0</v>
      </c>
      <c r="J106" s="61">
        <v>0</v>
      </c>
      <c r="L106" s="1"/>
    </row>
    <row r="107" spans="1:12" ht="60" outlineLevel="2" x14ac:dyDescent="0.2">
      <c r="A107" s="3" t="s">
        <v>165</v>
      </c>
      <c r="B107" s="11" t="s">
        <v>59</v>
      </c>
      <c r="C107" s="12" t="s">
        <v>339</v>
      </c>
      <c r="D107" s="61">
        <v>196709</v>
      </c>
      <c r="E107" s="72">
        <f>12000+7913+72878.68</f>
        <v>92791.679999999993</v>
      </c>
      <c r="F107" s="62">
        <f>G107</f>
        <v>149583.35999999999</v>
      </c>
      <c r="G107" s="111">
        <v>149583.35999999999</v>
      </c>
      <c r="H107" s="63">
        <v>244948.28</v>
      </c>
      <c r="I107" s="63">
        <v>244948.28</v>
      </c>
      <c r="J107" s="63">
        <v>244948.28</v>
      </c>
      <c r="L107" s="1"/>
    </row>
    <row r="108" spans="1:12" ht="45" customHeight="1" outlineLevel="2" x14ac:dyDescent="0.2">
      <c r="A108" s="3" t="s">
        <v>166</v>
      </c>
      <c r="B108" s="11" t="s">
        <v>60</v>
      </c>
      <c r="C108" s="12" t="s">
        <v>339</v>
      </c>
      <c r="D108" s="61">
        <v>38295</v>
      </c>
      <c r="E108" s="72">
        <f>1800.55+3000</f>
        <v>4800.55</v>
      </c>
      <c r="F108" s="61">
        <f>G108</f>
        <v>5600</v>
      </c>
      <c r="G108" s="108">
        <v>5600</v>
      </c>
      <c r="H108" s="63">
        <v>54395.27</v>
      </c>
      <c r="I108" s="63">
        <v>54395.27</v>
      </c>
      <c r="J108" s="63">
        <v>54395.27</v>
      </c>
      <c r="L108" s="1"/>
    </row>
    <row r="109" spans="1:12" ht="60" outlineLevel="2" x14ac:dyDescent="0.2">
      <c r="A109" s="3" t="s">
        <v>167</v>
      </c>
      <c r="B109" s="11" t="s">
        <v>61</v>
      </c>
      <c r="C109" s="12" t="s">
        <v>339</v>
      </c>
      <c r="D109" s="61">
        <v>37000</v>
      </c>
      <c r="E109" s="72">
        <f>29000+46500</f>
        <v>75500</v>
      </c>
      <c r="F109" s="61">
        <f>G109</f>
        <v>37000</v>
      </c>
      <c r="G109" s="108">
        <v>37000</v>
      </c>
      <c r="H109" s="63">
        <v>294502.49</v>
      </c>
      <c r="I109" s="63">
        <v>294502.49</v>
      </c>
      <c r="J109" s="63">
        <v>294502.49</v>
      </c>
      <c r="L109" s="1"/>
    </row>
    <row r="110" spans="1:12" ht="45" customHeight="1" outlineLevel="2" x14ac:dyDescent="0.2">
      <c r="A110" s="3" t="s">
        <v>168</v>
      </c>
      <c r="B110" s="11" t="s">
        <v>62</v>
      </c>
      <c r="C110" s="12" t="s">
        <v>339</v>
      </c>
      <c r="D110" s="61">
        <v>5167</v>
      </c>
      <c r="E110" s="72">
        <v>0</v>
      </c>
      <c r="F110" s="61">
        <v>0</v>
      </c>
      <c r="G110" s="108"/>
      <c r="H110" s="63">
        <v>5166.67</v>
      </c>
      <c r="I110" s="63">
        <v>5166.67</v>
      </c>
      <c r="J110" s="63">
        <v>5166.67</v>
      </c>
      <c r="L110" s="1"/>
    </row>
    <row r="111" spans="1:12" ht="60" outlineLevel="2" x14ac:dyDescent="0.2">
      <c r="A111" s="3" t="s">
        <v>199</v>
      </c>
      <c r="B111" s="11" t="s">
        <v>63</v>
      </c>
      <c r="C111" s="12" t="s">
        <v>339</v>
      </c>
      <c r="D111" s="61">
        <v>13833</v>
      </c>
      <c r="E111" s="72">
        <v>4000</v>
      </c>
      <c r="F111" s="61">
        <v>0</v>
      </c>
      <c r="G111" s="108"/>
      <c r="H111" s="63">
        <v>133000</v>
      </c>
      <c r="I111" s="63">
        <v>133000</v>
      </c>
      <c r="J111" s="63">
        <v>133000</v>
      </c>
      <c r="L111" s="1"/>
    </row>
    <row r="112" spans="1:12" ht="60" outlineLevel="2" x14ac:dyDescent="0.2">
      <c r="A112" s="3" t="s">
        <v>169</v>
      </c>
      <c r="B112" s="11" t="s">
        <v>64</v>
      </c>
      <c r="C112" s="12" t="s">
        <v>340</v>
      </c>
      <c r="D112" s="72">
        <v>50000</v>
      </c>
      <c r="E112" s="72">
        <v>100000</v>
      </c>
      <c r="F112" s="61">
        <v>150000</v>
      </c>
      <c r="G112" s="108">
        <v>150000</v>
      </c>
      <c r="H112" s="61">
        <v>120000</v>
      </c>
      <c r="I112" s="61">
        <v>120000</v>
      </c>
      <c r="J112" s="61">
        <v>120000</v>
      </c>
      <c r="L112" s="1"/>
    </row>
    <row r="113" spans="1:12" ht="75" customHeight="1" outlineLevel="2" x14ac:dyDescent="0.2">
      <c r="A113" s="3" t="s">
        <v>170</v>
      </c>
      <c r="B113" s="11" t="s">
        <v>65</v>
      </c>
      <c r="C113" s="12" t="s">
        <v>339</v>
      </c>
      <c r="D113" s="61">
        <v>20333</v>
      </c>
      <c r="E113" s="72">
        <f>7500.62+5200+4000</f>
        <v>16700.62</v>
      </c>
      <c r="F113" s="66">
        <f>G113</f>
        <v>24032.78</v>
      </c>
      <c r="G113" s="113">
        <v>24032.78</v>
      </c>
      <c r="H113" s="63">
        <v>31763.5</v>
      </c>
      <c r="I113" s="63">
        <v>31763.5</v>
      </c>
      <c r="J113" s="63">
        <v>31763.5</v>
      </c>
      <c r="L113" s="1"/>
    </row>
    <row r="114" spans="1:12" ht="46.5" customHeight="1" outlineLevel="2" x14ac:dyDescent="0.2">
      <c r="A114" s="3" t="s">
        <v>171</v>
      </c>
      <c r="B114" s="11" t="s">
        <v>66</v>
      </c>
      <c r="C114" s="12" t="s">
        <v>339</v>
      </c>
      <c r="D114" s="61">
        <v>16857</v>
      </c>
      <c r="E114" s="72">
        <v>11000</v>
      </c>
      <c r="F114" s="61">
        <f>G114</f>
        <v>16000</v>
      </c>
      <c r="G114" s="108">
        <v>16000</v>
      </c>
      <c r="H114" s="63">
        <v>52863.87</v>
      </c>
      <c r="I114" s="63">
        <v>52863.87</v>
      </c>
      <c r="J114" s="63">
        <v>52863.87</v>
      </c>
      <c r="L114" s="1"/>
    </row>
    <row r="115" spans="1:12" ht="75" outlineLevel="2" x14ac:dyDescent="0.2">
      <c r="A115" s="3" t="s">
        <v>172</v>
      </c>
      <c r="B115" s="11" t="s">
        <v>67</v>
      </c>
      <c r="C115" s="12" t="s">
        <v>339</v>
      </c>
      <c r="D115" s="61">
        <v>11667</v>
      </c>
      <c r="E115" s="72">
        <v>0</v>
      </c>
      <c r="F115" s="123">
        <v>0</v>
      </c>
      <c r="G115" s="117"/>
      <c r="H115" s="67">
        <v>11666.67</v>
      </c>
      <c r="I115" s="67">
        <v>11666.67</v>
      </c>
      <c r="J115" s="67">
        <v>11666.67</v>
      </c>
      <c r="L115" s="1"/>
    </row>
    <row r="116" spans="1:12" ht="45" outlineLevel="2" x14ac:dyDescent="0.2">
      <c r="A116" s="3" t="s">
        <v>173</v>
      </c>
      <c r="B116" s="11" t="s">
        <v>68</v>
      </c>
      <c r="C116" s="12" t="s">
        <v>339</v>
      </c>
      <c r="D116" s="61">
        <v>150806</v>
      </c>
      <c r="E116" s="72">
        <f>430000+300+7287.34+25000+50000+7126</f>
        <v>519713.34</v>
      </c>
      <c r="F116" s="66">
        <f>G116</f>
        <v>187376.48</v>
      </c>
      <c r="G116" s="113">
        <v>187376.48</v>
      </c>
      <c r="H116" s="63">
        <v>655669.43999999994</v>
      </c>
      <c r="I116" s="63">
        <v>655669.43999999994</v>
      </c>
      <c r="J116" s="63">
        <v>655669.43999999994</v>
      </c>
      <c r="L116" s="1"/>
    </row>
    <row r="117" spans="1:12" ht="45" customHeight="1" outlineLevel="2" x14ac:dyDescent="0.2">
      <c r="A117" s="3" t="s">
        <v>174</v>
      </c>
      <c r="B117" s="11" t="s">
        <v>69</v>
      </c>
      <c r="C117" s="12" t="s">
        <v>340</v>
      </c>
      <c r="D117" s="61">
        <v>50000</v>
      </c>
      <c r="E117" s="72">
        <v>100000</v>
      </c>
      <c r="F117" s="61">
        <v>120000</v>
      </c>
      <c r="G117" s="108">
        <v>120000</v>
      </c>
      <c r="H117" s="61">
        <v>130000</v>
      </c>
      <c r="I117" s="61">
        <v>130000</v>
      </c>
      <c r="J117" s="61">
        <v>130000</v>
      </c>
      <c r="L117" s="1"/>
    </row>
    <row r="118" spans="1:12" ht="60" outlineLevel="2" x14ac:dyDescent="0.2">
      <c r="A118" s="3" t="s">
        <v>175</v>
      </c>
      <c r="B118" s="11" t="s">
        <v>70</v>
      </c>
      <c r="C118" s="12" t="s">
        <v>337</v>
      </c>
      <c r="D118" s="61">
        <v>5000</v>
      </c>
      <c r="E118" s="72">
        <f>7700.6+1495</f>
        <v>9195.6</v>
      </c>
      <c r="F118" s="66">
        <v>9200</v>
      </c>
      <c r="G118" s="113"/>
      <c r="H118" s="67">
        <v>0</v>
      </c>
      <c r="I118" s="67">
        <v>0</v>
      </c>
      <c r="J118" s="67">
        <v>0</v>
      </c>
      <c r="L118" s="1"/>
    </row>
    <row r="119" spans="1:12" ht="60" outlineLevel="2" x14ac:dyDescent="0.2">
      <c r="A119" s="3" t="s">
        <v>176</v>
      </c>
      <c r="B119" s="11" t="s">
        <v>70</v>
      </c>
      <c r="C119" s="12" t="s">
        <v>339</v>
      </c>
      <c r="D119" s="61">
        <v>415904</v>
      </c>
      <c r="E119" s="72">
        <f>5000+20000+1500.33+1677620.29</f>
        <v>1704120.62</v>
      </c>
      <c r="F119" s="66">
        <f>G119</f>
        <v>2653330.7999999998</v>
      </c>
      <c r="G119" s="113">
        <v>2653330.7999999998</v>
      </c>
      <c r="H119" s="67">
        <v>2690526.01</v>
      </c>
      <c r="I119" s="67">
        <v>2690526.01</v>
      </c>
      <c r="J119" s="67">
        <v>2690526.01</v>
      </c>
      <c r="L119" s="1"/>
    </row>
    <row r="120" spans="1:12" ht="71.25" outlineLevel="2" x14ac:dyDescent="0.2">
      <c r="A120" s="8" t="s">
        <v>177</v>
      </c>
      <c r="B120" s="9" t="s">
        <v>71</v>
      </c>
      <c r="C120" s="10" t="s">
        <v>0</v>
      </c>
      <c r="D120" s="70">
        <f>D121</f>
        <v>150000</v>
      </c>
      <c r="E120" s="70">
        <f t="shared" ref="E120:J120" si="43">E121</f>
        <v>0</v>
      </c>
      <c r="F120" s="70">
        <f t="shared" si="43"/>
        <v>0</v>
      </c>
      <c r="G120" s="107">
        <f t="shared" si="43"/>
        <v>0</v>
      </c>
      <c r="H120" s="70">
        <f t="shared" si="43"/>
        <v>73333.33</v>
      </c>
      <c r="I120" s="70">
        <f t="shared" si="43"/>
        <v>73333.33</v>
      </c>
      <c r="J120" s="70">
        <f t="shared" si="43"/>
        <v>73333.33</v>
      </c>
      <c r="L120" s="1"/>
    </row>
    <row r="121" spans="1:12" ht="75.75" customHeight="1" outlineLevel="2" x14ac:dyDescent="0.2">
      <c r="A121" s="44" t="s">
        <v>178</v>
      </c>
      <c r="B121" s="39" t="s">
        <v>72</v>
      </c>
      <c r="C121" s="12" t="s">
        <v>339</v>
      </c>
      <c r="D121" s="73">
        <v>150000</v>
      </c>
      <c r="E121" s="72">
        <v>0</v>
      </c>
      <c r="F121" s="61">
        <v>0</v>
      </c>
      <c r="G121" s="108"/>
      <c r="H121" s="63">
        <v>73333.33</v>
      </c>
      <c r="I121" s="63">
        <v>73333.33</v>
      </c>
      <c r="J121" s="63">
        <v>73333.33</v>
      </c>
      <c r="L121" s="1"/>
    </row>
    <row r="122" spans="1:12" outlineLevel="2" x14ac:dyDescent="0.2">
      <c r="A122" s="59" t="s">
        <v>179</v>
      </c>
      <c r="B122" s="58" t="s">
        <v>73</v>
      </c>
      <c r="C122" s="54"/>
      <c r="D122" s="77">
        <f>SUM(D123:D125)</f>
        <v>0</v>
      </c>
      <c r="E122" s="77">
        <f t="shared" ref="E122:J122" si="44">SUM(E123:E125)</f>
        <v>89857.400000000009</v>
      </c>
      <c r="F122" s="77">
        <f t="shared" si="44"/>
        <v>94732.55</v>
      </c>
      <c r="G122" s="118">
        <f t="shared" si="44"/>
        <v>89507.400000000009</v>
      </c>
      <c r="H122" s="77">
        <f t="shared" si="44"/>
        <v>0</v>
      </c>
      <c r="I122" s="77">
        <f t="shared" si="44"/>
        <v>0</v>
      </c>
      <c r="J122" s="77">
        <f t="shared" si="44"/>
        <v>0</v>
      </c>
      <c r="L122" s="1"/>
    </row>
    <row r="123" spans="1:12" ht="45" outlineLevel="2" x14ac:dyDescent="0.2">
      <c r="A123" s="84" t="s">
        <v>304</v>
      </c>
      <c r="B123" s="55" t="s">
        <v>305</v>
      </c>
      <c r="C123" s="56" t="s">
        <v>333</v>
      </c>
      <c r="D123" s="78">
        <v>0</v>
      </c>
      <c r="E123" s="72">
        <v>350</v>
      </c>
      <c r="F123" s="61">
        <v>350</v>
      </c>
      <c r="G123" s="108"/>
      <c r="H123" s="63">
        <v>0</v>
      </c>
      <c r="I123" s="63">
        <v>0</v>
      </c>
      <c r="J123" s="63">
        <v>0</v>
      </c>
      <c r="L123" s="1"/>
    </row>
    <row r="124" spans="1:12" ht="44.25" customHeight="1" outlineLevel="2" x14ac:dyDescent="0.2">
      <c r="A124" s="51" t="s">
        <v>180</v>
      </c>
      <c r="B124" s="52" t="s">
        <v>74</v>
      </c>
      <c r="C124" s="53" t="s">
        <v>338</v>
      </c>
      <c r="D124" s="61">
        <v>0</v>
      </c>
      <c r="E124" s="72">
        <v>3382.55</v>
      </c>
      <c r="F124" s="61">
        <f>G124</f>
        <v>3382.55</v>
      </c>
      <c r="G124" s="108">
        <v>3382.55</v>
      </c>
      <c r="H124" s="63">
        <v>0</v>
      </c>
      <c r="I124" s="63">
        <v>0</v>
      </c>
      <c r="J124" s="63">
        <v>0</v>
      </c>
      <c r="L124" s="1"/>
    </row>
    <row r="125" spans="1:12" ht="45" outlineLevel="2" x14ac:dyDescent="0.2">
      <c r="A125" s="35" t="s">
        <v>237</v>
      </c>
      <c r="B125" s="41" t="s">
        <v>238</v>
      </c>
      <c r="C125" s="34" t="s">
        <v>335</v>
      </c>
      <c r="D125" s="61">
        <v>0</v>
      </c>
      <c r="E125" s="72">
        <v>86124.85</v>
      </c>
      <c r="F125" s="61">
        <v>91000</v>
      </c>
      <c r="G125" s="108">
        <v>86124.85</v>
      </c>
      <c r="H125" s="63">
        <v>0</v>
      </c>
      <c r="I125" s="63">
        <v>0</v>
      </c>
      <c r="J125" s="63">
        <v>0</v>
      </c>
      <c r="L125" s="1"/>
    </row>
    <row r="126" spans="1:12" outlineLevel="2" x14ac:dyDescent="0.2">
      <c r="A126" s="8" t="s">
        <v>179</v>
      </c>
      <c r="B126" s="36" t="s">
        <v>73</v>
      </c>
      <c r="C126" s="10" t="s">
        <v>0</v>
      </c>
      <c r="D126" s="70">
        <f>SUM(D127:D128)</f>
        <v>558000</v>
      </c>
      <c r="E126" s="70">
        <f t="shared" ref="E126:J126" si="45">SUM(E127:E128)</f>
        <v>531485.44999999995</v>
      </c>
      <c r="F126" s="70">
        <f t="shared" si="45"/>
        <v>559983.09</v>
      </c>
      <c r="G126" s="107">
        <f t="shared" si="45"/>
        <v>559983.09</v>
      </c>
      <c r="H126" s="70">
        <f t="shared" si="45"/>
        <v>292000</v>
      </c>
      <c r="I126" s="70">
        <f t="shared" si="45"/>
        <v>292000</v>
      </c>
      <c r="J126" s="70">
        <f t="shared" si="45"/>
        <v>292000</v>
      </c>
      <c r="L126" s="1"/>
    </row>
    <row r="127" spans="1:12" ht="105" outlineLevel="2" x14ac:dyDescent="0.2">
      <c r="A127" s="85" t="s">
        <v>181</v>
      </c>
      <c r="B127" s="41" t="s">
        <v>273</v>
      </c>
      <c r="C127" s="53" t="s">
        <v>338</v>
      </c>
      <c r="D127" s="61">
        <v>558000</v>
      </c>
      <c r="E127" s="72">
        <v>531485.44999999995</v>
      </c>
      <c r="F127" s="61">
        <v>558000</v>
      </c>
      <c r="G127" s="108">
        <v>558000</v>
      </c>
      <c r="H127" s="61">
        <v>292000</v>
      </c>
      <c r="I127" s="61">
        <v>292000</v>
      </c>
      <c r="J127" s="61">
        <v>292000</v>
      </c>
      <c r="L127" s="1"/>
    </row>
    <row r="128" spans="1:12" ht="77.25" customHeight="1" outlineLevel="2" x14ac:dyDescent="0.2">
      <c r="A128" s="3" t="s">
        <v>233</v>
      </c>
      <c r="B128" s="11" t="s">
        <v>234</v>
      </c>
      <c r="C128" s="12" t="s">
        <v>317</v>
      </c>
      <c r="D128" s="61">
        <v>0</v>
      </c>
      <c r="E128" s="72">
        <v>0</v>
      </c>
      <c r="F128" s="61">
        <v>1983.09</v>
      </c>
      <c r="G128" s="108">
        <v>1983.09</v>
      </c>
      <c r="H128" s="61">
        <v>0</v>
      </c>
      <c r="I128" s="61">
        <v>0</v>
      </c>
      <c r="J128" s="61">
        <v>0</v>
      </c>
      <c r="L128" s="1"/>
    </row>
    <row r="129" spans="1:12" outlineLevel="1" x14ac:dyDescent="0.2">
      <c r="A129" s="8" t="s">
        <v>182</v>
      </c>
      <c r="B129" s="9" t="s">
        <v>75</v>
      </c>
      <c r="C129" s="7" t="s">
        <v>0</v>
      </c>
      <c r="D129" s="68">
        <f t="shared" ref="D129:J129" si="46">D130+D137+D142</f>
        <v>585799</v>
      </c>
      <c r="E129" s="69">
        <f t="shared" si="46"/>
        <v>829133.88</v>
      </c>
      <c r="F129" s="69">
        <f t="shared" si="46"/>
        <v>857300</v>
      </c>
      <c r="G129" s="106">
        <f t="shared" ref="G129" si="47">G130+G137+G142</f>
        <v>1144105.6000000001</v>
      </c>
      <c r="H129" s="69">
        <f t="shared" si="46"/>
        <v>1095705.6000000001</v>
      </c>
      <c r="I129" s="69">
        <f t="shared" si="46"/>
        <v>1095705.6000000001</v>
      </c>
      <c r="J129" s="69">
        <f t="shared" si="46"/>
        <v>1095705.6000000001</v>
      </c>
      <c r="L129" s="1"/>
    </row>
    <row r="130" spans="1:12" outlineLevel="2" x14ac:dyDescent="0.2">
      <c r="A130" s="8" t="s">
        <v>183</v>
      </c>
      <c r="B130" s="9" t="s">
        <v>76</v>
      </c>
      <c r="C130" s="10" t="s">
        <v>0</v>
      </c>
      <c r="D130" s="70">
        <f>SUM(D131:D136)</f>
        <v>525799</v>
      </c>
      <c r="E130" s="70">
        <f t="shared" ref="E130:J130" si="48">SUM(E131:E136)</f>
        <v>680735.03</v>
      </c>
      <c r="F130" s="70">
        <f t="shared" si="48"/>
        <v>797300</v>
      </c>
      <c r="G130" s="107">
        <f t="shared" ref="G130" si="49">SUM(G131:G136)</f>
        <v>1084105.6000000001</v>
      </c>
      <c r="H130" s="70">
        <f t="shared" si="48"/>
        <v>1095705.6000000001</v>
      </c>
      <c r="I130" s="70">
        <f t="shared" si="48"/>
        <v>1095705.6000000001</v>
      </c>
      <c r="J130" s="70">
        <f t="shared" si="48"/>
        <v>1095705.6000000001</v>
      </c>
      <c r="L130" s="1"/>
    </row>
    <row r="131" spans="1:12" ht="28.5" customHeight="1" outlineLevel="2" x14ac:dyDescent="0.2">
      <c r="A131" s="3" t="s">
        <v>225</v>
      </c>
      <c r="B131" s="11" t="s">
        <v>76</v>
      </c>
      <c r="C131" s="34" t="s">
        <v>335</v>
      </c>
      <c r="D131" s="61">
        <v>0</v>
      </c>
      <c r="E131" s="72">
        <v>397532.33</v>
      </c>
      <c r="F131" s="72">
        <v>510000</v>
      </c>
      <c r="G131" s="108">
        <v>550000</v>
      </c>
      <c r="H131" s="72">
        <v>550000</v>
      </c>
      <c r="I131" s="72">
        <v>550000</v>
      </c>
      <c r="J131" s="72">
        <v>550000</v>
      </c>
      <c r="L131" s="1"/>
    </row>
    <row r="132" spans="1:12" ht="61.5" customHeight="1" outlineLevel="2" x14ac:dyDescent="0.2">
      <c r="A132" s="3" t="s">
        <v>240</v>
      </c>
      <c r="B132" s="11" t="s">
        <v>76</v>
      </c>
      <c r="C132" s="12" t="s">
        <v>312</v>
      </c>
      <c r="D132" s="61">
        <v>50000</v>
      </c>
      <c r="E132" s="72">
        <v>9978.76</v>
      </c>
      <c r="F132" s="72">
        <v>10000</v>
      </c>
      <c r="G132" s="108">
        <v>50000</v>
      </c>
      <c r="H132" s="72">
        <v>50000</v>
      </c>
      <c r="I132" s="72">
        <v>50000</v>
      </c>
      <c r="J132" s="72">
        <v>50000</v>
      </c>
      <c r="L132" s="1"/>
    </row>
    <row r="133" spans="1:12" ht="60.75" customHeight="1" outlineLevel="2" x14ac:dyDescent="0.2">
      <c r="A133" s="3" t="s">
        <v>249</v>
      </c>
      <c r="B133" s="11" t="s">
        <v>76</v>
      </c>
      <c r="C133" s="12" t="s">
        <v>315</v>
      </c>
      <c r="D133" s="61">
        <v>48440</v>
      </c>
      <c r="E133" s="72">
        <v>7586.4</v>
      </c>
      <c r="F133" s="72">
        <v>8000</v>
      </c>
      <c r="G133" s="108">
        <v>14800</v>
      </c>
      <c r="H133" s="72">
        <v>18000</v>
      </c>
      <c r="I133" s="72">
        <v>18000</v>
      </c>
      <c r="J133" s="72">
        <v>18000</v>
      </c>
      <c r="L133" s="1"/>
    </row>
    <row r="134" spans="1:12" ht="62.25" customHeight="1" outlineLevel="2" x14ac:dyDescent="0.2">
      <c r="A134" s="3" t="s">
        <v>243</v>
      </c>
      <c r="B134" s="11" t="s">
        <v>76</v>
      </c>
      <c r="C134" s="12" t="s">
        <v>316</v>
      </c>
      <c r="D134" s="61">
        <v>48000</v>
      </c>
      <c r="E134" s="72">
        <v>36546</v>
      </c>
      <c r="F134" s="72">
        <v>40000</v>
      </c>
      <c r="G134" s="108">
        <v>48000</v>
      </c>
      <c r="H134" s="72">
        <v>56400</v>
      </c>
      <c r="I134" s="72">
        <v>56400</v>
      </c>
      <c r="J134" s="72">
        <v>56400</v>
      </c>
      <c r="L134" s="1"/>
    </row>
    <row r="135" spans="1:12" ht="60.75" customHeight="1" outlineLevel="2" x14ac:dyDescent="0.2">
      <c r="A135" s="3" t="s">
        <v>236</v>
      </c>
      <c r="B135" s="11" t="s">
        <v>76</v>
      </c>
      <c r="C135" s="12" t="s">
        <v>317</v>
      </c>
      <c r="D135" s="61">
        <v>350000</v>
      </c>
      <c r="E135" s="72">
        <v>174310.54</v>
      </c>
      <c r="F135" s="72">
        <v>174500</v>
      </c>
      <c r="G135" s="108">
        <v>350000</v>
      </c>
      <c r="H135" s="72">
        <v>350000</v>
      </c>
      <c r="I135" s="72">
        <v>350000</v>
      </c>
      <c r="J135" s="72">
        <v>350000</v>
      </c>
      <c r="L135" s="1"/>
    </row>
    <row r="136" spans="1:12" ht="61.5" customHeight="1" outlineLevel="2" x14ac:dyDescent="0.2">
      <c r="A136" s="3" t="s">
        <v>251</v>
      </c>
      <c r="B136" s="11" t="s">
        <v>76</v>
      </c>
      <c r="C136" s="12" t="s">
        <v>313</v>
      </c>
      <c r="D136" s="61">
        <v>29359</v>
      </c>
      <c r="E136" s="72">
        <v>54781</v>
      </c>
      <c r="F136" s="72">
        <v>54800</v>
      </c>
      <c r="G136" s="108">
        <v>71305.600000000006</v>
      </c>
      <c r="H136" s="72">
        <v>71305.600000000006</v>
      </c>
      <c r="I136" s="72">
        <v>71305.600000000006</v>
      </c>
      <c r="J136" s="72">
        <v>71305.600000000006</v>
      </c>
      <c r="L136" s="1"/>
    </row>
    <row r="137" spans="1:12" outlineLevel="2" x14ac:dyDescent="0.2">
      <c r="A137" s="8" t="s">
        <v>212</v>
      </c>
      <c r="B137" s="9" t="s">
        <v>211</v>
      </c>
      <c r="C137" s="10"/>
      <c r="D137" s="70">
        <f>SUM(D138:D141)</f>
        <v>0</v>
      </c>
      <c r="E137" s="70">
        <f t="shared" ref="E137:J137" si="50">SUM(E138:E141)</f>
        <v>88398.849999999991</v>
      </c>
      <c r="F137" s="70">
        <f t="shared" si="50"/>
        <v>0</v>
      </c>
      <c r="G137" s="107">
        <f t="shared" si="50"/>
        <v>0</v>
      </c>
      <c r="H137" s="70">
        <f t="shared" si="50"/>
        <v>0</v>
      </c>
      <c r="I137" s="70">
        <f t="shared" si="50"/>
        <v>0</v>
      </c>
      <c r="J137" s="70">
        <f t="shared" si="50"/>
        <v>0</v>
      </c>
      <c r="L137" s="1"/>
    </row>
    <row r="138" spans="1:12" ht="32.25" customHeight="1" outlineLevel="2" x14ac:dyDescent="0.2">
      <c r="A138" s="44" t="s">
        <v>311</v>
      </c>
      <c r="B138" s="39" t="s">
        <v>276</v>
      </c>
      <c r="C138" s="34" t="s">
        <v>335</v>
      </c>
      <c r="D138" s="61">
        <v>0</v>
      </c>
      <c r="E138" s="72">
        <v>9063.76</v>
      </c>
      <c r="F138" s="61">
        <v>0</v>
      </c>
      <c r="G138" s="108"/>
      <c r="H138" s="61">
        <v>0</v>
      </c>
      <c r="I138" s="61">
        <v>0</v>
      </c>
      <c r="J138" s="61">
        <v>0</v>
      </c>
      <c r="L138" s="1"/>
    </row>
    <row r="139" spans="1:12" ht="60" outlineLevel="2" x14ac:dyDescent="0.2">
      <c r="A139" s="44" t="s">
        <v>324</v>
      </c>
      <c r="B139" s="39" t="s">
        <v>276</v>
      </c>
      <c r="C139" s="12" t="s">
        <v>323</v>
      </c>
      <c r="D139" s="61">
        <v>0</v>
      </c>
      <c r="E139" s="72">
        <v>76952</v>
      </c>
      <c r="F139" s="61">
        <v>0</v>
      </c>
      <c r="G139" s="108"/>
      <c r="H139" s="61">
        <v>0</v>
      </c>
      <c r="I139" s="61">
        <v>0</v>
      </c>
      <c r="J139" s="61">
        <v>0</v>
      </c>
      <c r="L139" s="1"/>
    </row>
    <row r="140" spans="1:12" ht="60" customHeight="1" outlineLevel="2" x14ac:dyDescent="0.2">
      <c r="A140" s="83" t="s">
        <v>275</v>
      </c>
      <c r="B140" s="41" t="s">
        <v>276</v>
      </c>
      <c r="C140" s="38" t="s">
        <v>315</v>
      </c>
      <c r="D140" s="61">
        <v>0</v>
      </c>
      <c r="E140" s="72">
        <v>400</v>
      </c>
      <c r="F140" s="61">
        <v>0</v>
      </c>
      <c r="G140" s="108">
        <v>0</v>
      </c>
      <c r="H140" s="61">
        <v>0</v>
      </c>
      <c r="I140" s="61">
        <v>0</v>
      </c>
      <c r="J140" s="61">
        <v>0</v>
      </c>
      <c r="L140" s="1"/>
    </row>
    <row r="141" spans="1:12" ht="61.5" customHeight="1" outlineLevel="2" x14ac:dyDescent="0.2">
      <c r="A141" s="83" t="s">
        <v>281</v>
      </c>
      <c r="B141" s="41" t="s">
        <v>276</v>
      </c>
      <c r="C141" s="38" t="s">
        <v>317</v>
      </c>
      <c r="D141" s="61">
        <v>0</v>
      </c>
      <c r="E141" s="72">
        <v>1983.09</v>
      </c>
      <c r="F141" s="61">
        <v>0</v>
      </c>
      <c r="G141" s="108"/>
      <c r="H141" s="61">
        <v>0</v>
      </c>
      <c r="I141" s="61">
        <v>0</v>
      </c>
      <c r="J141" s="61">
        <v>0</v>
      </c>
      <c r="L141" s="1"/>
    </row>
    <row r="142" spans="1:12" outlineLevel="2" x14ac:dyDescent="0.2">
      <c r="A142" s="91" t="s">
        <v>184</v>
      </c>
      <c r="B142" s="36" t="s">
        <v>77</v>
      </c>
      <c r="C142" s="10" t="s">
        <v>0</v>
      </c>
      <c r="D142" s="70">
        <f t="shared" ref="D142:J142" si="51">SUM(D143:D143)</f>
        <v>60000</v>
      </c>
      <c r="E142" s="70">
        <f t="shared" si="51"/>
        <v>60000</v>
      </c>
      <c r="F142" s="70">
        <f t="shared" si="51"/>
        <v>60000</v>
      </c>
      <c r="G142" s="107">
        <f t="shared" si="51"/>
        <v>60000</v>
      </c>
      <c r="H142" s="70">
        <f t="shared" si="51"/>
        <v>0</v>
      </c>
      <c r="I142" s="70">
        <f t="shared" si="51"/>
        <v>0</v>
      </c>
      <c r="J142" s="70">
        <f t="shared" si="51"/>
        <v>0</v>
      </c>
      <c r="L142" s="1"/>
    </row>
    <row r="143" spans="1:12" ht="45.75" customHeight="1" outlineLevel="2" x14ac:dyDescent="0.2">
      <c r="A143" s="48" t="s">
        <v>320</v>
      </c>
      <c r="B143" s="120" t="s">
        <v>321</v>
      </c>
      <c r="C143" s="12" t="s">
        <v>319</v>
      </c>
      <c r="D143" s="61">
        <v>60000</v>
      </c>
      <c r="E143" s="72">
        <v>60000</v>
      </c>
      <c r="F143" s="61">
        <v>60000</v>
      </c>
      <c r="G143" s="108">
        <v>60000</v>
      </c>
      <c r="H143" s="61">
        <v>0</v>
      </c>
      <c r="I143" s="61">
        <v>0</v>
      </c>
      <c r="J143" s="61">
        <v>0</v>
      </c>
      <c r="L143" s="1"/>
    </row>
    <row r="144" spans="1:12" x14ac:dyDescent="0.2">
      <c r="A144" s="119" t="s">
        <v>185</v>
      </c>
      <c r="B144" s="6" t="s">
        <v>78</v>
      </c>
      <c r="C144" s="7" t="s">
        <v>0</v>
      </c>
      <c r="D144" s="68">
        <f>D145+D176+D185</f>
        <v>656231306.97000003</v>
      </c>
      <c r="E144" s="68">
        <f t="shared" ref="E144:J144" si="52">E145+E176+E185</f>
        <v>488450425.95999998</v>
      </c>
      <c r="F144" s="68">
        <f t="shared" si="52"/>
        <v>647450843.31000006</v>
      </c>
      <c r="G144" s="109"/>
      <c r="H144" s="68">
        <f t="shared" si="52"/>
        <v>542964703.39999998</v>
      </c>
      <c r="I144" s="68">
        <f t="shared" si="52"/>
        <v>459128079.89999998</v>
      </c>
      <c r="J144" s="68">
        <f t="shared" si="52"/>
        <v>459602665.56999999</v>
      </c>
      <c r="L144" s="1"/>
    </row>
    <row r="145" spans="1:12" ht="28.5" outlineLevel="1" x14ac:dyDescent="0.2">
      <c r="A145" s="8" t="s">
        <v>186</v>
      </c>
      <c r="B145" s="9" t="s">
        <v>79</v>
      </c>
      <c r="C145" s="7" t="s">
        <v>0</v>
      </c>
      <c r="D145" s="68">
        <f>D146+D150+D160+D169</f>
        <v>656206956.97000003</v>
      </c>
      <c r="E145" s="68">
        <f t="shared" ref="E145:J145" si="53">E146+E150+E160+E169</f>
        <v>488695561.95999998</v>
      </c>
      <c r="F145" s="68">
        <f t="shared" si="53"/>
        <v>647426493.31000006</v>
      </c>
      <c r="G145" s="109"/>
      <c r="H145" s="68">
        <f t="shared" si="53"/>
        <v>542964703.39999998</v>
      </c>
      <c r="I145" s="68">
        <f t="shared" si="53"/>
        <v>459128079.89999998</v>
      </c>
      <c r="J145" s="68">
        <f t="shared" si="53"/>
        <v>459602665.56999999</v>
      </c>
      <c r="L145" s="1"/>
    </row>
    <row r="146" spans="1:12" outlineLevel="1" x14ac:dyDescent="0.2">
      <c r="A146" s="8" t="s">
        <v>187</v>
      </c>
      <c r="B146" s="9" t="s">
        <v>80</v>
      </c>
      <c r="C146" s="10" t="s">
        <v>0</v>
      </c>
      <c r="D146" s="70">
        <f>SUM(D147:D149)</f>
        <v>93598249.129999995</v>
      </c>
      <c r="E146" s="70">
        <f t="shared" ref="E146:J146" si="54">SUM(E147:E149)</f>
        <v>71200104.349999994</v>
      </c>
      <c r="F146" s="70">
        <f t="shared" si="54"/>
        <v>93598249.129999995</v>
      </c>
      <c r="G146" s="108"/>
      <c r="H146" s="70">
        <f t="shared" si="54"/>
        <v>83449500</v>
      </c>
      <c r="I146" s="70">
        <f t="shared" si="54"/>
        <v>64000</v>
      </c>
      <c r="J146" s="70">
        <f t="shared" si="54"/>
        <v>124700</v>
      </c>
      <c r="L146" s="1"/>
    </row>
    <row r="147" spans="1:12" ht="32.25" customHeight="1" outlineLevel="2" x14ac:dyDescent="0.2">
      <c r="A147" s="3" t="s">
        <v>283</v>
      </c>
      <c r="B147" s="11" t="s">
        <v>284</v>
      </c>
      <c r="C147" s="34" t="s">
        <v>335</v>
      </c>
      <c r="D147" s="61">
        <v>4005579.38</v>
      </c>
      <c r="E147" s="72">
        <v>4005579.38</v>
      </c>
      <c r="F147" s="61">
        <v>4005579.38</v>
      </c>
      <c r="G147" s="108"/>
      <c r="H147" s="61">
        <v>0</v>
      </c>
      <c r="I147" s="61">
        <v>0</v>
      </c>
      <c r="J147" s="61">
        <v>0</v>
      </c>
      <c r="L147" s="1"/>
    </row>
    <row r="148" spans="1:12" ht="44.25" customHeight="1" outlineLevel="2" x14ac:dyDescent="0.2">
      <c r="A148" s="3" t="s">
        <v>188</v>
      </c>
      <c r="B148" s="11" t="s">
        <v>81</v>
      </c>
      <c r="C148" s="12" t="s">
        <v>341</v>
      </c>
      <c r="D148" s="61">
        <v>48369.75</v>
      </c>
      <c r="E148" s="72">
        <v>36299.97</v>
      </c>
      <c r="F148" s="61">
        <v>48369.75</v>
      </c>
      <c r="G148" s="108"/>
      <c r="H148" s="61">
        <v>9800</v>
      </c>
      <c r="I148" s="61">
        <v>64000</v>
      </c>
      <c r="J148" s="61">
        <v>124700</v>
      </c>
      <c r="L148" s="1"/>
    </row>
    <row r="149" spans="1:12" ht="45" customHeight="1" outlineLevel="2" x14ac:dyDescent="0.2">
      <c r="A149" s="3" t="s">
        <v>189</v>
      </c>
      <c r="B149" s="11" t="s">
        <v>82</v>
      </c>
      <c r="C149" s="12" t="s">
        <v>341</v>
      </c>
      <c r="D149" s="61">
        <v>89544300</v>
      </c>
      <c r="E149" s="72">
        <v>67158225</v>
      </c>
      <c r="F149" s="61">
        <v>89544300</v>
      </c>
      <c r="G149" s="108"/>
      <c r="H149" s="61">
        <v>83439700</v>
      </c>
      <c r="I149" s="61">
        <v>0</v>
      </c>
      <c r="J149" s="61">
        <v>0</v>
      </c>
      <c r="L149" s="1"/>
    </row>
    <row r="150" spans="1:12" outlineLevel="1" x14ac:dyDescent="0.2">
      <c r="A150" s="8" t="s">
        <v>190</v>
      </c>
      <c r="B150" s="9" t="s">
        <v>83</v>
      </c>
      <c r="C150" s="10" t="s">
        <v>0</v>
      </c>
      <c r="D150" s="70">
        <f>SUM(D151:D159)</f>
        <v>198275212.77999997</v>
      </c>
      <c r="E150" s="70">
        <f t="shared" ref="E150:J150" si="55">SUM(E151:E159)</f>
        <v>132198245.95999998</v>
      </c>
      <c r="F150" s="70">
        <f t="shared" si="55"/>
        <v>191444575.12</v>
      </c>
      <c r="G150" s="108"/>
      <c r="H150" s="70">
        <f t="shared" si="55"/>
        <v>146154196.40000001</v>
      </c>
      <c r="I150" s="70">
        <f t="shared" si="55"/>
        <v>145965486.90000001</v>
      </c>
      <c r="J150" s="70">
        <f t="shared" si="55"/>
        <v>146076332.56999999</v>
      </c>
      <c r="L150" s="1"/>
    </row>
    <row r="151" spans="1:12" ht="30" customHeight="1" outlineLevel="2" x14ac:dyDescent="0.2">
      <c r="A151" s="44" t="s">
        <v>285</v>
      </c>
      <c r="B151" s="39" t="s">
        <v>286</v>
      </c>
      <c r="C151" s="34" t="s">
        <v>335</v>
      </c>
      <c r="D151" s="61">
        <v>6373596</v>
      </c>
      <c r="E151" s="72">
        <v>523254.6</v>
      </c>
      <c r="F151" s="72">
        <v>6373596</v>
      </c>
      <c r="G151" s="108"/>
      <c r="H151" s="61">
        <v>11776800</v>
      </c>
      <c r="I151" s="61">
        <v>11483066</v>
      </c>
      <c r="J151" s="61">
        <v>11544800</v>
      </c>
      <c r="L151" s="1"/>
    </row>
    <row r="152" spans="1:12" ht="45" customHeight="1" outlineLevel="2" x14ac:dyDescent="0.2">
      <c r="A152" s="3" t="s">
        <v>289</v>
      </c>
      <c r="B152" s="11" t="s">
        <v>290</v>
      </c>
      <c r="C152" s="12" t="s">
        <v>319</v>
      </c>
      <c r="D152" s="61">
        <v>256865.89</v>
      </c>
      <c r="E152" s="72">
        <v>256865.89</v>
      </c>
      <c r="F152" s="72">
        <v>256865.89</v>
      </c>
      <c r="G152" s="108"/>
      <c r="H152" s="61">
        <v>0</v>
      </c>
      <c r="I152" s="61">
        <v>0</v>
      </c>
      <c r="J152" s="61">
        <v>0</v>
      </c>
      <c r="L152" s="1"/>
    </row>
    <row r="153" spans="1:12" ht="30.75" customHeight="1" outlineLevel="2" x14ac:dyDescent="0.2">
      <c r="A153" s="100" t="s">
        <v>191</v>
      </c>
      <c r="B153" s="101" t="s">
        <v>84</v>
      </c>
      <c r="C153" s="34" t="s">
        <v>335</v>
      </c>
      <c r="D153" s="61">
        <v>10009140.199999999</v>
      </c>
      <c r="E153" s="72">
        <v>7049440.2000000002</v>
      </c>
      <c r="F153" s="72">
        <v>10009140.199999999</v>
      </c>
      <c r="G153" s="108"/>
      <c r="H153" s="61">
        <v>0</v>
      </c>
      <c r="I153" s="61">
        <v>0</v>
      </c>
      <c r="J153" s="61">
        <v>0</v>
      </c>
      <c r="L153" s="1"/>
    </row>
    <row r="154" spans="1:12" ht="44.25" customHeight="1" outlineLevel="2" x14ac:dyDescent="0.2">
      <c r="A154" s="3" t="s">
        <v>192</v>
      </c>
      <c r="B154" s="11" t="s">
        <v>84</v>
      </c>
      <c r="C154" s="12" t="s">
        <v>319</v>
      </c>
      <c r="D154" s="61">
        <v>59799285.979999997</v>
      </c>
      <c r="E154" s="72">
        <v>45283185.979999997</v>
      </c>
      <c r="F154" s="72">
        <v>59799285.979999997</v>
      </c>
      <c r="G154" s="108"/>
      <c r="H154" s="61">
        <v>47593800</v>
      </c>
      <c r="I154" s="61">
        <v>47593800</v>
      </c>
      <c r="J154" s="61">
        <v>47593800</v>
      </c>
      <c r="L154" s="1"/>
    </row>
    <row r="155" spans="1:12" ht="45.75" customHeight="1" outlineLevel="2" x14ac:dyDescent="0.2">
      <c r="A155" s="84" t="s">
        <v>294</v>
      </c>
      <c r="B155" s="57" t="s">
        <v>295</v>
      </c>
      <c r="C155" s="12" t="s">
        <v>325</v>
      </c>
      <c r="D155" s="61">
        <v>9071900</v>
      </c>
      <c r="E155" s="72">
        <v>5630000</v>
      </c>
      <c r="F155" s="72">
        <v>9071900</v>
      </c>
      <c r="G155" s="108"/>
      <c r="H155" s="61">
        <v>0</v>
      </c>
      <c r="I155" s="61">
        <v>0</v>
      </c>
      <c r="J155" s="61">
        <v>0</v>
      </c>
    </row>
    <row r="156" spans="1:12" ht="43.5" customHeight="1" outlineLevel="2" x14ac:dyDescent="0.2">
      <c r="A156" s="47" t="s">
        <v>296</v>
      </c>
      <c r="B156" s="11" t="s">
        <v>84</v>
      </c>
      <c r="C156" s="12" t="s">
        <v>325</v>
      </c>
      <c r="D156" s="61">
        <v>4880800</v>
      </c>
      <c r="E156" s="72">
        <v>4880800</v>
      </c>
      <c r="F156" s="72">
        <v>4880800</v>
      </c>
      <c r="G156" s="108"/>
      <c r="H156" s="61">
        <v>21560400</v>
      </c>
      <c r="I156" s="61">
        <v>21560400</v>
      </c>
      <c r="J156" s="61">
        <v>21560400</v>
      </c>
      <c r="L156" s="1"/>
    </row>
    <row r="157" spans="1:12" ht="60" outlineLevel="2" x14ac:dyDescent="0.2">
      <c r="A157" s="3" t="s">
        <v>124</v>
      </c>
      <c r="B157" s="11" t="s">
        <v>84</v>
      </c>
      <c r="C157" s="12" t="s">
        <v>323</v>
      </c>
      <c r="D157" s="61">
        <v>29103127.329999998</v>
      </c>
      <c r="E157" s="72">
        <v>22951170.649999999</v>
      </c>
      <c r="F157" s="72">
        <v>27818605.670000002</v>
      </c>
      <c r="G157" s="108"/>
      <c r="H157" s="61">
        <f>199304+12061436.81+1181981.59</f>
        <v>13442722.4</v>
      </c>
      <c r="I157" s="61">
        <f>199304+12061436.81+1229236.09+52470+5300</f>
        <v>13547746.9</v>
      </c>
      <c r="J157" s="61">
        <f>199304+12061436.81+1278347.76+52470+5300</f>
        <v>13596858.57</v>
      </c>
    </row>
    <row r="158" spans="1:12" ht="61.5" customHeight="1" outlineLevel="2" x14ac:dyDescent="0.2">
      <c r="A158" s="3" t="s">
        <v>293</v>
      </c>
      <c r="B158" s="11" t="s">
        <v>84</v>
      </c>
      <c r="C158" s="12" t="s">
        <v>322</v>
      </c>
      <c r="D158" s="61">
        <v>138211.38</v>
      </c>
      <c r="E158" s="72">
        <v>138211.38</v>
      </c>
      <c r="F158" s="72">
        <v>138211.38</v>
      </c>
      <c r="G158" s="108"/>
      <c r="H158" s="61">
        <v>0</v>
      </c>
      <c r="I158" s="61">
        <v>0</v>
      </c>
      <c r="J158" s="61">
        <v>0</v>
      </c>
      <c r="L158" s="1"/>
    </row>
    <row r="159" spans="1:12" ht="46.5" customHeight="1" outlineLevel="2" x14ac:dyDescent="0.2">
      <c r="A159" s="3" t="s">
        <v>193</v>
      </c>
      <c r="B159" s="11" t="s">
        <v>84</v>
      </c>
      <c r="C159" s="12" t="s">
        <v>341</v>
      </c>
      <c r="D159" s="61">
        <v>78642286</v>
      </c>
      <c r="E159" s="72">
        <v>45485317.259999998</v>
      </c>
      <c r="F159" s="72">
        <f>78642286-5546116</f>
        <v>73096170</v>
      </c>
      <c r="G159" s="108"/>
      <c r="H159" s="61">
        <v>51780474</v>
      </c>
      <c r="I159" s="61">
        <v>51780474</v>
      </c>
      <c r="J159" s="61">
        <v>51780474</v>
      </c>
      <c r="L159" s="1"/>
    </row>
    <row r="160" spans="1:12" outlineLevel="1" x14ac:dyDescent="0.2">
      <c r="A160" s="8" t="s">
        <v>194</v>
      </c>
      <c r="B160" s="9" t="s">
        <v>85</v>
      </c>
      <c r="C160" s="10" t="s">
        <v>0</v>
      </c>
      <c r="D160" s="70">
        <f>SUM(D161:D168)</f>
        <v>323829525.36000001</v>
      </c>
      <c r="E160" s="70">
        <f t="shared" ref="E160:J160" si="56">SUM(E161:E168)</f>
        <v>257112957.65000001</v>
      </c>
      <c r="F160" s="70">
        <f t="shared" si="56"/>
        <v>321879699.36000001</v>
      </c>
      <c r="G160" s="108"/>
      <c r="H160" s="70">
        <f t="shared" si="56"/>
        <v>313361007</v>
      </c>
      <c r="I160" s="70">
        <f t="shared" si="56"/>
        <v>313098593</v>
      </c>
      <c r="J160" s="70">
        <f t="shared" si="56"/>
        <v>313401633</v>
      </c>
      <c r="L160" s="1"/>
    </row>
    <row r="161" spans="1:12" ht="29.25" customHeight="1" outlineLevel="2" x14ac:dyDescent="0.2">
      <c r="A161" s="3" t="s">
        <v>308</v>
      </c>
      <c r="B161" s="11" t="s">
        <v>86</v>
      </c>
      <c r="C161" s="34" t="s">
        <v>335</v>
      </c>
      <c r="D161" s="61">
        <v>3050597.36</v>
      </c>
      <c r="E161" s="72">
        <v>2087718.72</v>
      </c>
      <c r="F161" s="61">
        <v>3050597.36</v>
      </c>
      <c r="G161" s="108"/>
      <c r="H161" s="61">
        <f>285200+20600+124453+302400+2358199</f>
        <v>3090852</v>
      </c>
      <c r="I161" s="61">
        <f>285200+20600+124453+302400+2358199</f>
        <v>3090852</v>
      </c>
      <c r="J161" s="61">
        <f>285200+20600+124453+302400+2358199</f>
        <v>3090852</v>
      </c>
      <c r="L161" s="1"/>
    </row>
    <row r="162" spans="1:12" ht="45.75" customHeight="1" outlineLevel="2" x14ac:dyDescent="0.2">
      <c r="A162" s="84" t="s">
        <v>130</v>
      </c>
      <c r="B162" s="55" t="s">
        <v>86</v>
      </c>
      <c r="C162" s="53" t="s">
        <v>325</v>
      </c>
      <c r="D162" s="79">
        <v>4986300</v>
      </c>
      <c r="E162" s="80">
        <v>2552544.42</v>
      </c>
      <c r="F162" s="79">
        <v>4586300</v>
      </c>
      <c r="G162" s="114"/>
      <c r="H162" s="79">
        <f>2843200+12000+1800000</f>
        <v>4655200</v>
      </c>
      <c r="I162" s="79">
        <f>2843200+12000+1800000</f>
        <v>4655200</v>
      </c>
      <c r="J162" s="79">
        <f>2843200+12000+1800000</f>
        <v>4655200</v>
      </c>
      <c r="L162" s="1"/>
    </row>
    <row r="163" spans="1:12" ht="44.25" customHeight="1" outlineLevel="2" x14ac:dyDescent="0.2">
      <c r="A163" s="83" t="s">
        <v>129</v>
      </c>
      <c r="B163" s="41" t="s">
        <v>87</v>
      </c>
      <c r="C163" s="38" t="s">
        <v>325</v>
      </c>
      <c r="D163" s="61">
        <v>2859000</v>
      </c>
      <c r="E163" s="72">
        <v>1228252.8700000001</v>
      </c>
      <c r="F163" s="61">
        <v>2000000</v>
      </c>
      <c r="G163" s="108"/>
      <c r="H163" s="61">
        <v>1859800</v>
      </c>
      <c r="I163" s="72">
        <v>1859800</v>
      </c>
      <c r="J163" s="61">
        <v>1859800</v>
      </c>
      <c r="L163" s="1"/>
    </row>
    <row r="164" spans="1:12" ht="60" outlineLevel="2" x14ac:dyDescent="0.2">
      <c r="A164" s="3" t="s">
        <v>125</v>
      </c>
      <c r="B164" s="11" t="s">
        <v>86</v>
      </c>
      <c r="C164" s="12" t="s">
        <v>323</v>
      </c>
      <c r="D164" s="61">
        <v>1080311</v>
      </c>
      <c r="E164" s="72">
        <v>387866.58</v>
      </c>
      <c r="F164" s="61">
        <v>1080311</v>
      </c>
      <c r="G164" s="108"/>
      <c r="H164" s="61">
        <f>1086391+72100</f>
        <v>1158491</v>
      </c>
      <c r="I164" s="72">
        <f>966033+72100</f>
        <v>1038133</v>
      </c>
      <c r="J164" s="61">
        <f>928755+72100</f>
        <v>1000855</v>
      </c>
      <c r="L164" s="1"/>
    </row>
    <row r="165" spans="1:12" ht="60" outlineLevel="2" x14ac:dyDescent="0.2">
      <c r="A165" s="3" t="s">
        <v>126</v>
      </c>
      <c r="B165" s="11" t="s">
        <v>88</v>
      </c>
      <c r="C165" s="12" t="s">
        <v>323</v>
      </c>
      <c r="D165" s="61">
        <v>2821922</v>
      </c>
      <c r="E165" s="72">
        <v>2414200</v>
      </c>
      <c r="F165" s="61">
        <v>3424200</v>
      </c>
      <c r="G165" s="108"/>
      <c r="H165" s="61">
        <v>6066864</v>
      </c>
      <c r="I165" s="72">
        <v>6066864</v>
      </c>
      <c r="J165" s="61">
        <v>6066864</v>
      </c>
      <c r="L165" s="1"/>
    </row>
    <row r="166" spans="1:12" ht="31.5" customHeight="1" outlineLevel="2" x14ac:dyDescent="0.2">
      <c r="A166" s="3" t="s">
        <v>195</v>
      </c>
      <c r="B166" s="11" t="s">
        <v>89</v>
      </c>
      <c r="C166" s="34" t="s">
        <v>335</v>
      </c>
      <c r="D166" s="61">
        <v>2174237</v>
      </c>
      <c r="E166" s="72">
        <v>334175.06</v>
      </c>
      <c r="F166" s="61">
        <v>881133</v>
      </c>
      <c r="G166" s="108"/>
      <c r="H166" s="61">
        <v>1081532</v>
      </c>
      <c r="I166" s="72">
        <v>1209919</v>
      </c>
      <c r="J166" s="61">
        <v>1548832</v>
      </c>
      <c r="L166" s="1"/>
    </row>
    <row r="167" spans="1:12" ht="31.5" customHeight="1" outlineLevel="2" x14ac:dyDescent="0.2">
      <c r="A167" s="3" t="s">
        <v>196</v>
      </c>
      <c r="B167" s="11" t="s">
        <v>90</v>
      </c>
      <c r="C167" s="34" t="s">
        <v>335</v>
      </c>
      <c r="D167" s="61">
        <v>23958</v>
      </c>
      <c r="E167" s="72">
        <v>0</v>
      </c>
      <c r="F167" s="61">
        <v>23958</v>
      </c>
      <c r="G167" s="108"/>
      <c r="H167" s="61">
        <v>287068</v>
      </c>
      <c r="I167" s="72">
        <v>16625</v>
      </c>
      <c r="J167" s="61">
        <v>18030</v>
      </c>
      <c r="L167" s="1"/>
    </row>
    <row r="168" spans="1:12" ht="45" customHeight="1" outlineLevel="2" x14ac:dyDescent="0.2">
      <c r="A168" s="3" t="s">
        <v>128</v>
      </c>
      <c r="B168" s="11" t="s">
        <v>91</v>
      </c>
      <c r="C168" s="12" t="s">
        <v>325</v>
      </c>
      <c r="D168" s="61">
        <v>306833200</v>
      </c>
      <c r="E168" s="72">
        <v>248108200</v>
      </c>
      <c r="F168" s="61">
        <v>306833200</v>
      </c>
      <c r="G168" s="108"/>
      <c r="H168" s="61">
        <v>295161200</v>
      </c>
      <c r="I168" s="72">
        <v>295161200</v>
      </c>
      <c r="J168" s="61">
        <v>295161200</v>
      </c>
      <c r="L168" s="1"/>
    </row>
    <row r="169" spans="1:12" outlineLevel="1" x14ac:dyDescent="0.2">
      <c r="A169" s="8" t="s">
        <v>197</v>
      </c>
      <c r="B169" s="9" t="s">
        <v>92</v>
      </c>
      <c r="C169" s="10" t="s">
        <v>0</v>
      </c>
      <c r="D169" s="70">
        <f>SUM(D170:D175)</f>
        <v>40503969.700000003</v>
      </c>
      <c r="E169" s="70">
        <f t="shared" ref="E169:J169" si="57">SUM(E170:E175)</f>
        <v>28184254</v>
      </c>
      <c r="F169" s="70">
        <f t="shared" si="57"/>
        <v>40503969.700000003</v>
      </c>
      <c r="G169" s="108"/>
      <c r="H169" s="70">
        <f t="shared" si="57"/>
        <v>0</v>
      </c>
      <c r="I169" s="70">
        <f t="shared" si="57"/>
        <v>0</v>
      </c>
      <c r="J169" s="70">
        <f t="shared" si="57"/>
        <v>0</v>
      </c>
      <c r="L169" s="1"/>
    </row>
    <row r="170" spans="1:12" ht="29.25" customHeight="1" outlineLevel="2" x14ac:dyDescent="0.2">
      <c r="A170" s="83" t="s">
        <v>287</v>
      </c>
      <c r="B170" s="41" t="s">
        <v>93</v>
      </c>
      <c r="C170" s="34" t="s">
        <v>335</v>
      </c>
      <c r="D170" s="61">
        <v>2000000</v>
      </c>
      <c r="E170" s="72">
        <v>3310800</v>
      </c>
      <c r="F170" s="61">
        <v>2000000</v>
      </c>
      <c r="G170" s="108"/>
      <c r="H170" s="61">
        <v>0</v>
      </c>
      <c r="I170" s="61">
        <v>0</v>
      </c>
      <c r="J170" s="61">
        <v>0</v>
      </c>
      <c r="L170" s="1"/>
    </row>
    <row r="171" spans="1:12" ht="46.5" customHeight="1" outlineLevel="2" x14ac:dyDescent="0.2">
      <c r="A171" s="47" t="s">
        <v>291</v>
      </c>
      <c r="B171" s="40" t="s">
        <v>93</v>
      </c>
      <c r="C171" s="12" t="s">
        <v>319</v>
      </c>
      <c r="D171" s="61">
        <v>1000000</v>
      </c>
      <c r="E171" s="72">
        <v>1000000</v>
      </c>
      <c r="F171" s="61">
        <v>1000000</v>
      </c>
      <c r="G171" s="108"/>
      <c r="H171" s="61">
        <v>0</v>
      </c>
      <c r="I171" s="61">
        <v>0</v>
      </c>
      <c r="J171" s="61">
        <v>0</v>
      </c>
      <c r="L171" s="1"/>
    </row>
    <row r="172" spans="1:12" ht="90" outlineLevel="2" x14ac:dyDescent="0.2">
      <c r="A172" s="3" t="s">
        <v>299</v>
      </c>
      <c r="B172" s="11" t="s">
        <v>300</v>
      </c>
      <c r="C172" s="12" t="s">
        <v>325</v>
      </c>
      <c r="D172" s="61">
        <v>797100</v>
      </c>
      <c r="E172" s="72">
        <v>551896</v>
      </c>
      <c r="F172" s="61">
        <v>797100</v>
      </c>
      <c r="G172" s="108"/>
      <c r="H172" s="61">
        <v>0</v>
      </c>
      <c r="I172" s="61">
        <v>0</v>
      </c>
      <c r="J172" s="61">
        <v>0</v>
      </c>
      <c r="L172" s="1"/>
    </row>
    <row r="173" spans="1:12" ht="46.5" customHeight="1" outlineLevel="2" x14ac:dyDescent="0.2">
      <c r="A173" s="3" t="s">
        <v>297</v>
      </c>
      <c r="B173" s="11" t="s">
        <v>298</v>
      </c>
      <c r="C173" s="12" t="s">
        <v>325</v>
      </c>
      <c r="D173" s="61">
        <v>2342458</v>
      </c>
      <c r="E173" s="72">
        <v>1621658</v>
      </c>
      <c r="F173" s="61">
        <v>2342458</v>
      </c>
      <c r="G173" s="108"/>
      <c r="H173" s="61">
        <v>0</v>
      </c>
      <c r="I173" s="61">
        <v>0</v>
      </c>
      <c r="J173" s="61">
        <v>0</v>
      </c>
      <c r="L173" s="1"/>
    </row>
    <row r="174" spans="1:12" ht="43.5" customHeight="1" outlineLevel="2" x14ac:dyDescent="0.2">
      <c r="A174" s="3" t="s">
        <v>301</v>
      </c>
      <c r="B174" s="11" t="s">
        <v>302</v>
      </c>
      <c r="C174" s="12" t="s">
        <v>325</v>
      </c>
      <c r="D174" s="61">
        <v>30911900</v>
      </c>
      <c r="E174" s="72">
        <v>21699900</v>
      </c>
      <c r="F174" s="61">
        <v>30911900</v>
      </c>
      <c r="G174" s="108"/>
      <c r="H174" s="61">
        <v>0</v>
      </c>
      <c r="I174" s="61">
        <v>0</v>
      </c>
      <c r="J174" s="61">
        <v>0</v>
      </c>
      <c r="L174" s="1"/>
    </row>
    <row r="175" spans="1:12" ht="60" outlineLevel="2" x14ac:dyDescent="0.2">
      <c r="A175" s="3" t="s">
        <v>127</v>
      </c>
      <c r="B175" s="11" t="s">
        <v>93</v>
      </c>
      <c r="C175" s="12" t="s">
        <v>323</v>
      </c>
      <c r="D175" s="61">
        <v>3452511.7</v>
      </c>
      <c r="E175" s="72">
        <v>0</v>
      </c>
      <c r="F175" s="61">
        <v>3452511.7</v>
      </c>
      <c r="G175" s="108"/>
      <c r="H175" s="61">
        <v>0</v>
      </c>
      <c r="I175" s="61">
        <v>0</v>
      </c>
      <c r="J175" s="61">
        <v>0</v>
      </c>
      <c r="L175" s="1"/>
    </row>
    <row r="176" spans="1:12" s="22" customFormat="1" outlineLevel="1" x14ac:dyDescent="0.2">
      <c r="A176" s="8" t="s">
        <v>215</v>
      </c>
      <c r="B176" s="9" t="s">
        <v>213</v>
      </c>
      <c r="C176" s="10"/>
      <c r="D176" s="70">
        <f>D177</f>
        <v>24350</v>
      </c>
      <c r="E176" s="71">
        <f>E177</f>
        <v>24350</v>
      </c>
      <c r="F176" s="71">
        <f>F177</f>
        <v>24350</v>
      </c>
      <c r="G176" s="108"/>
      <c r="H176" s="71">
        <f t="shared" ref="H176:J176" si="58">H177</f>
        <v>0</v>
      </c>
      <c r="I176" s="71">
        <f t="shared" si="58"/>
        <v>0</v>
      </c>
      <c r="J176" s="71">
        <f t="shared" si="58"/>
        <v>0</v>
      </c>
    </row>
    <row r="177" spans="1:12" s="22" customFormat="1" outlineLevel="2" x14ac:dyDescent="0.2">
      <c r="A177" s="86" t="s">
        <v>278</v>
      </c>
      <c r="B177" s="50" t="s">
        <v>252</v>
      </c>
      <c r="C177" s="10"/>
      <c r="D177" s="70">
        <f>SUM(D178:D184)</f>
        <v>24350</v>
      </c>
      <c r="E177" s="70">
        <f t="shared" ref="E177:J177" si="59">SUM(E178:E184)</f>
        <v>24350</v>
      </c>
      <c r="F177" s="70">
        <f t="shared" si="59"/>
        <v>24350</v>
      </c>
      <c r="G177" s="108"/>
      <c r="H177" s="70">
        <f t="shared" si="59"/>
        <v>0</v>
      </c>
      <c r="I177" s="70">
        <f t="shared" si="59"/>
        <v>0</v>
      </c>
      <c r="J177" s="70">
        <f t="shared" si="59"/>
        <v>0</v>
      </c>
    </row>
    <row r="178" spans="1:12" ht="32.25" customHeight="1" outlineLevel="2" x14ac:dyDescent="0.2">
      <c r="A178" s="98" t="s">
        <v>288</v>
      </c>
      <c r="B178" s="99" t="s">
        <v>253</v>
      </c>
      <c r="C178" s="34" t="s">
        <v>335</v>
      </c>
      <c r="D178" s="61">
        <v>2500</v>
      </c>
      <c r="E178" s="72">
        <v>2500</v>
      </c>
      <c r="F178" s="61">
        <v>2500</v>
      </c>
      <c r="G178" s="108"/>
      <c r="H178" s="61">
        <v>0</v>
      </c>
      <c r="I178" s="61">
        <v>0</v>
      </c>
      <c r="J178" s="61">
        <v>0</v>
      </c>
      <c r="L178" s="1"/>
    </row>
    <row r="179" spans="1:12" ht="60" outlineLevel="2" x14ac:dyDescent="0.2">
      <c r="A179" s="83" t="s">
        <v>292</v>
      </c>
      <c r="B179" s="41" t="s">
        <v>253</v>
      </c>
      <c r="C179" s="54" t="s">
        <v>323</v>
      </c>
      <c r="D179" s="76">
        <v>5000</v>
      </c>
      <c r="E179" s="72">
        <v>5000</v>
      </c>
      <c r="F179" s="61">
        <v>5000</v>
      </c>
      <c r="G179" s="108"/>
      <c r="H179" s="61">
        <v>0</v>
      </c>
      <c r="I179" s="61">
        <v>0</v>
      </c>
      <c r="J179" s="61">
        <v>0</v>
      </c>
      <c r="L179" s="1"/>
    </row>
    <row r="180" spans="1:12" ht="62.25" customHeight="1" outlineLevel="2" x14ac:dyDescent="0.2">
      <c r="A180" s="92" t="s">
        <v>274</v>
      </c>
      <c r="B180" s="93" t="s">
        <v>253</v>
      </c>
      <c r="C180" s="53" t="s">
        <v>312</v>
      </c>
      <c r="D180" s="61">
        <v>1700</v>
      </c>
      <c r="E180" s="72">
        <v>1700</v>
      </c>
      <c r="F180" s="61">
        <v>1700</v>
      </c>
      <c r="G180" s="108"/>
      <c r="H180" s="61">
        <v>0</v>
      </c>
      <c r="I180" s="61">
        <v>0</v>
      </c>
      <c r="J180" s="61">
        <v>0</v>
      </c>
      <c r="L180" s="1"/>
    </row>
    <row r="181" spans="1:12" ht="60.75" customHeight="1" outlineLevel="2" x14ac:dyDescent="0.2">
      <c r="A181" s="35" t="s">
        <v>277</v>
      </c>
      <c r="B181" s="94" t="s">
        <v>253</v>
      </c>
      <c r="C181" s="38" t="s">
        <v>316</v>
      </c>
      <c r="D181" s="61">
        <v>2000</v>
      </c>
      <c r="E181" s="72">
        <v>2000</v>
      </c>
      <c r="F181" s="61">
        <v>2000</v>
      </c>
      <c r="G181" s="108"/>
      <c r="H181" s="61">
        <v>0</v>
      </c>
      <c r="I181" s="61">
        <v>0</v>
      </c>
      <c r="J181" s="61">
        <v>0</v>
      </c>
      <c r="L181" s="1"/>
    </row>
    <row r="182" spans="1:12" ht="62.25" customHeight="1" outlineLevel="2" x14ac:dyDescent="0.2">
      <c r="A182" s="3" t="s">
        <v>306</v>
      </c>
      <c r="B182" s="97" t="s">
        <v>253</v>
      </c>
      <c r="C182" s="38" t="s">
        <v>318</v>
      </c>
      <c r="D182" s="61">
        <v>8000</v>
      </c>
      <c r="E182" s="72">
        <v>8000</v>
      </c>
      <c r="F182" s="61">
        <v>8000</v>
      </c>
      <c r="G182" s="108"/>
      <c r="H182" s="61">
        <v>0</v>
      </c>
      <c r="I182" s="61">
        <v>0</v>
      </c>
      <c r="J182" s="61">
        <v>0</v>
      </c>
      <c r="L182" s="1"/>
    </row>
    <row r="183" spans="1:12" ht="60" customHeight="1" outlineLevel="2" x14ac:dyDescent="0.2">
      <c r="A183" s="95" t="s">
        <v>279</v>
      </c>
      <c r="B183" s="96" t="s">
        <v>253</v>
      </c>
      <c r="C183" s="38" t="s">
        <v>314</v>
      </c>
      <c r="D183" s="61">
        <v>4000</v>
      </c>
      <c r="E183" s="72">
        <v>4000</v>
      </c>
      <c r="F183" s="61">
        <v>4000</v>
      </c>
      <c r="G183" s="108"/>
      <c r="H183" s="61">
        <v>0</v>
      </c>
      <c r="I183" s="61">
        <v>0</v>
      </c>
      <c r="J183" s="61">
        <v>0</v>
      </c>
      <c r="L183" s="1"/>
    </row>
    <row r="184" spans="1:12" ht="63" customHeight="1" outlineLevel="2" x14ac:dyDescent="0.2">
      <c r="A184" s="87" t="s">
        <v>254</v>
      </c>
      <c r="B184" s="41" t="s">
        <v>253</v>
      </c>
      <c r="C184" s="38" t="s">
        <v>313</v>
      </c>
      <c r="D184" s="61">
        <v>1150</v>
      </c>
      <c r="E184" s="72">
        <v>1150</v>
      </c>
      <c r="F184" s="61">
        <v>1150</v>
      </c>
      <c r="G184" s="108"/>
      <c r="H184" s="61">
        <v>0</v>
      </c>
      <c r="I184" s="61">
        <v>0</v>
      </c>
      <c r="J184" s="61">
        <v>0</v>
      </c>
      <c r="L184" s="1"/>
    </row>
    <row r="185" spans="1:12" s="22" customFormat="1" ht="28.5" outlineLevel="1" x14ac:dyDescent="0.2">
      <c r="A185" s="8" t="s">
        <v>216</v>
      </c>
      <c r="B185" s="9" t="s">
        <v>214</v>
      </c>
      <c r="C185" s="10"/>
      <c r="D185" s="70">
        <f>D186</f>
        <v>0</v>
      </c>
      <c r="E185" s="71">
        <f>E186</f>
        <v>-269486</v>
      </c>
      <c r="F185" s="71">
        <f t="shared" ref="F185" si="60">F186</f>
        <v>0</v>
      </c>
      <c r="G185" s="108"/>
      <c r="H185" s="71">
        <f t="shared" ref="H185" si="61">H186</f>
        <v>0</v>
      </c>
      <c r="I185" s="71">
        <f t="shared" ref="I185" si="62">I186</f>
        <v>0</v>
      </c>
      <c r="J185" s="71">
        <f t="shared" ref="J185" si="63">J186</f>
        <v>0</v>
      </c>
    </row>
    <row r="186" spans="1:12" s="22" customFormat="1" ht="28.5" outlineLevel="2" x14ac:dyDescent="0.2">
      <c r="A186" s="8" t="s">
        <v>329</v>
      </c>
      <c r="B186" s="9" t="s">
        <v>330</v>
      </c>
      <c r="C186" s="10"/>
      <c r="D186" s="70">
        <f>SUM(D187:D188)</f>
        <v>0</v>
      </c>
      <c r="E186" s="70">
        <f t="shared" ref="E186:J186" si="64">SUM(E187:E188)</f>
        <v>-269486</v>
      </c>
      <c r="F186" s="70">
        <f t="shared" si="64"/>
        <v>0</v>
      </c>
      <c r="G186" s="108"/>
      <c r="H186" s="70">
        <f t="shared" si="64"/>
        <v>0</v>
      </c>
      <c r="I186" s="70">
        <f t="shared" si="64"/>
        <v>0</v>
      </c>
      <c r="J186" s="70">
        <f t="shared" si="64"/>
        <v>0</v>
      </c>
    </row>
    <row r="187" spans="1:12" ht="48" customHeight="1" outlineLevel="2" x14ac:dyDescent="0.2">
      <c r="A187" s="3" t="s">
        <v>328</v>
      </c>
      <c r="B187" s="11" t="s">
        <v>327</v>
      </c>
      <c r="C187" s="12" t="s">
        <v>341</v>
      </c>
      <c r="D187" s="61">
        <v>0</v>
      </c>
      <c r="E187" s="72">
        <v>-249281</v>
      </c>
      <c r="F187" s="61">
        <v>0</v>
      </c>
      <c r="G187" s="108"/>
      <c r="H187" s="61">
        <v>0</v>
      </c>
      <c r="I187" s="61">
        <v>0</v>
      </c>
      <c r="J187" s="61">
        <v>0</v>
      </c>
      <c r="L187" s="1"/>
    </row>
    <row r="188" spans="1:12" ht="47.25" customHeight="1" outlineLevel="2" x14ac:dyDescent="0.2">
      <c r="A188" s="3" t="s">
        <v>326</v>
      </c>
      <c r="B188" s="11" t="s">
        <v>327</v>
      </c>
      <c r="C188" s="12" t="s">
        <v>325</v>
      </c>
      <c r="D188" s="61">
        <v>0</v>
      </c>
      <c r="E188" s="72">
        <v>-20205</v>
      </c>
      <c r="F188" s="61">
        <v>0</v>
      </c>
      <c r="G188" s="108"/>
      <c r="H188" s="61">
        <v>0</v>
      </c>
      <c r="I188" s="61">
        <v>0</v>
      </c>
      <c r="J188" s="61">
        <v>0</v>
      </c>
      <c r="L188" s="1"/>
    </row>
    <row r="189" spans="1:12" x14ac:dyDescent="0.2">
      <c r="A189" s="3" t="s">
        <v>0</v>
      </c>
      <c r="B189" s="9" t="s">
        <v>94</v>
      </c>
      <c r="C189" s="11" t="s">
        <v>0</v>
      </c>
      <c r="D189" s="70">
        <f>D144+D14</f>
        <v>1063660613.4100001</v>
      </c>
      <c r="E189" s="70">
        <f>E144+E14</f>
        <v>815686545.86000013</v>
      </c>
      <c r="F189" s="70">
        <f>F144+F14</f>
        <v>1106160964.4000001</v>
      </c>
      <c r="G189" s="108"/>
      <c r="H189" s="70">
        <f>H144+H14</f>
        <v>981676831.78999996</v>
      </c>
      <c r="I189" s="70">
        <f>I144+I14</f>
        <v>858890268.28999996</v>
      </c>
      <c r="J189" s="70">
        <f>J144+J14</f>
        <v>877574803.96000004</v>
      </c>
      <c r="K189" s="26"/>
      <c r="L189" s="1"/>
    </row>
    <row r="190" spans="1:12" x14ac:dyDescent="0.2">
      <c r="E190" s="124"/>
      <c r="F190" s="26"/>
    </row>
    <row r="191" spans="1:12" x14ac:dyDescent="0.2">
      <c r="E191" s="124"/>
      <c r="F191" s="26"/>
      <c r="G191" s="121"/>
      <c r="H191" s="26"/>
    </row>
    <row r="192" spans="1:12" x14ac:dyDescent="0.2">
      <c r="D192" s="28"/>
      <c r="E192" s="125"/>
      <c r="F192" s="31"/>
      <c r="G192" s="115"/>
      <c r="H192" s="30"/>
      <c r="I192" s="30"/>
      <c r="J192" s="30"/>
    </row>
    <row r="193" spans="4:10" ht="15.75" x14ac:dyDescent="0.2">
      <c r="D193" s="28"/>
      <c r="E193" s="126"/>
      <c r="F193" s="127"/>
      <c r="G193" s="116"/>
      <c r="H193" s="28"/>
      <c r="I193" s="28"/>
      <c r="J193" s="28"/>
    </row>
    <row r="194" spans="4:10" x14ac:dyDescent="0.2">
      <c r="D194" s="31"/>
      <c r="E194" s="31"/>
      <c r="F194" s="31"/>
      <c r="G194" s="115"/>
      <c r="H194" s="31"/>
      <c r="I194" s="31"/>
      <c r="J194" s="31"/>
    </row>
    <row r="195" spans="4:10" x14ac:dyDescent="0.2">
      <c r="D195" s="28"/>
      <c r="E195" s="29"/>
      <c r="F195" s="28"/>
      <c r="G195" s="116"/>
      <c r="H195" s="28"/>
      <c r="I195" s="28"/>
      <c r="J195" s="28"/>
    </row>
    <row r="196" spans="4:10" x14ac:dyDescent="0.2">
      <c r="D196" s="28"/>
      <c r="E196" s="29"/>
      <c r="F196" s="28"/>
      <c r="G196" s="116"/>
      <c r="H196" s="28"/>
      <c r="I196" s="28"/>
      <c r="J196" s="28"/>
    </row>
    <row r="197" spans="4:10" x14ac:dyDescent="0.2">
      <c r="D197" s="28"/>
      <c r="E197" s="29"/>
      <c r="F197" s="28"/>
      <c r="G197" s="116"/>
      <c r="H197" s="28"/>
      <c r="I197" s="28"/>
      <c r="J197" s="28"/>
    </row>
    <row r="198" spans="4:10" x14ac:dyDescent="0.2">
      <c r="D198" s="28"/>
      <c r="E198" s="29"/>
      <c r="F198" s="28"/>
      <c r="G198" s="116"/>
      <c r="H198" s="28"/>
      <c r="I198" s="28"/>
      <c r="J198" s="28"/>
    </row>
    <row r="199" spans="4:10" x14ac:dyDescent="0.2">
      <c r="D199" s="28"/>
      <c r="E199" s="29"/>
      <c r="F199" s="28"/>
      <c r="G199" s="116"/>
      <c r="H199" s="28"/>
      <c r="I199" s="28"/>
      <c r="J199" s="28"/>
    </row>
    <row r="200" spans="4:10" x14ac:dyDescent="0.2">
      <c r="D200" s="28"/>
      <c r="E200" s="29"/>
      <c r="F200" s="31"/>
      <c r="G200" s="115"/>
      <c r="H200" s="28"/>
      <c r="I200" s="28"/>
      <c r="J200" s="28"/>
    </row>
    <row r="201" spans="4:10" x14ac:dyDescent="0.2">
      <c r="D201" s="28"/>
      <c r="E201" s="29"/>
      <c r="F201" s="28"/>
      <c r="G201" s="116"/>
      <c r="H201" s="28"/>
      <c r="I201" s="28"/>
      <c r="J201" s="28"/>
    </row>
  </sheetData>
  <autoFilter ref="A13:J193"/>
  <mergeCells count="10">
    <mergeCell ref="A1:J1"/>
    <mergeCell ref="C9:C12"/>
    <mergeCell ref="D9:D12"/>
    <mergeCell ref="E9:E12"/>
    <mergeCell ref="F9:F12"/>
    <mergeCell ref="H9:J11"/>
    <mergeCell ref="A10:A12"/>
    <mergeCell ref="B10:B12"/>
    <mergeCell ref="A9:B9"/>
    <mergeCell ref="G9:G12"/>
  </mergeCells>
  <pageMargins left="0.39370080000000002" right="0.39370080000000002" top="0.39370080000000002" bottom="0.39370080000000002" header="0.3" footer="0.3"/>
  <pageSetup paperSize="9" scale="50" fitToHeight="0" orientation="landscape" r:id="rId1"/>
  <headerFooter differentFirst="1">
    <oddFooter>&amp;C&amp;P из &amp;N</oddFooter>
  </headerFooter>
  <colBreaks count="1" manualBreakCount="1">
    <brk id="1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Table1</vt:lpstr>
      <vt:lpstr>Table1!Область_печати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2025-11-12T06:29:39Z</dcterms:modified>
</cp:coreProperties>
</file>