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20" yWindow="150" windowWidth="14925" windowHeight="12600"/>
  </bookViews>
  <sheets>
    <sheet name="Документ" sheetId="2" r:id="rId1"/>
  </sheets>
  <definedNames>
    <definedName name="_xlnm._FilterDatabase" localSheetId="0" hidden="1">Документ!$A$6:$H$149</definedName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21" i="2"/>
  <c r="E22" i="2"/>
  <c r="E23" i="2"/>
  <c r="E24" i="2"/>
  <c r="E26" i="2"/>
  <c r="E29" i="2"/>
  <c r="E30" i="2"/>
  <c r="E32" i="2"/>
  <c r="E34" i="2"/>
  <c r="E36" i="2"/>
  <c r="E38" i="2"/>
  <c r="E40" i="2"/>
  <c r="E42" i="2"/>
  <c r="E43" i="2"/>
  <c r="E46" i="2"/>
  <c r="E48" i="2"/>
  <c r="E51" i="2"/>
  <c r="E52" i="2"/>
  <c r="E53" i="2"/>
  <c r="E54" i="2"/>
  <c r="E55" i="2"/>
  <c r="E56" i="2"/>
  <c r="E58" i="2"/>
  <c r="E59" i="2"/>
  <c r="E62" i="2"/>
  <c r="E63" i="2"/>
  <c r="E64" i="2"/>
  <c r="E67" i="2"/>
  <c r="E70" i="2"/>
  <c r="E71" i="2"/>
  <c r="E73" i="2"/>
  <c r="E74" i="2"/>
  <c r="E76" i="2"/>
  <c r="E79" i="2"/>
  <c r="E80" i="2"/>
  <c r="E81" i="2"/>
  <c r="E82" i="2"/>
  <c r="E83" i="2"/>
  <c r="E84" i="2"/>
  <c r="E85" i="2"/>
  <c r="E86" i="2"/>
  <c r="E87" i="2"/>
  <c r="E88" i="2"/>
  <c r="E89" i="2"/>
  <c r="E90" i="2"/>
  <c r="E92" i="2"/>
  <c r="E94" i="2"/>
  <c r="E96" i="2"/>
  <c r="E97" i="2"/>
  <c r="E98" i="2"/>
  <c r="E99" i="2"/>
  <c r="E101" i="2"/>
  <c r="E102" i="2"/>
  <c r="E103" i="2"/>
  <c r="E105" i="2"/>
  <c r="E106" i="2"/>
  <c r="E108" i="2"/>
  <c r="E112" i="2"/>
  <c r="E113" i="2"/>
  <c r="E114" i="2"/>
  <c r="E116" i="2"/>
  <c r="E117" i="2"/>
  <c r="E118" i="2"/>
  <c r="E119" i="2"/>
  <c r="E120" i="2"/>
  <c r="E121" i="2"/>
  <c r="E122" i="2"/>
  <c r="E124" i="2"/>
  <c r="E125" i="2"/>
  <c r="E126" i="2"/>
  <c r="E127" i="2"/>
  <c r="E128" i="2"/>
  <c r="E129" i="2"/>
  <c r="E130" i="2"/>
  <c r="E132" i="2"/>
  <c r="E133" i="2"/>
  <c r="E134" i="2"/>
  <c r="E135" i="2"/>
  <c r="E136" i="2"/>
  <c r="E139" i="2"/>
  <c r="E141" i="2"/>
  <c r="E142" i="2"/>
  <c r="E145" i="2"/>
  <c r="E148" i="2"/>
  <c r="D100" i="2" l="1"/>
  <c r="D95" i="2"/>
  <c r="D9" i="2" l="1"/>
  <c r="H25" i="2" l="1"/>
  <c r="G25" i="2"/>
  <c r="F25" i="2"/>
  <c r="D25" i="2"/>
  <c r="E25" i="2" s="1"/>
  <c r="G37" i="2"/>
  <c r="H37" i="2"/>
  <c r="F37" i="2"/>
  <c r="H122" i="2" l="1"/>
  <c r="G122" i="2"/>
  <c r="G124" i="2" l="1"/>
  <c r="H124" i="2"/>
  <c r="F124" i="2"/>
  <c r="F122" i="2"/>
  <c r="D138" i="2" l="1"/>
  <c r="F138" i="2"/>
  <c r="F137" i="2" s="1"/>
  <c r="G138" i="2"/>
  <c r="G137" i="2" s="1"/>
  <c r="H138" i="2"/>
  <c r="H137" i="2" s="1"/>
  <c r="D140" i="2"/>
  <c r="C140" i="2"/>
  <c r="D47" i="2"/>
  <c r="C47" i="2"/>
  <c r="D37" i="2"/>
  <c r="E37" i="2" s="1"/>
  <c r="G9" i="2"/>
  <c r="H9" i="2"/>
  <c r="F9" i="2"/>
  <c r="E47" i="2" l="1"/>
  <c r="E140" i="2"/>
  <c r="D137" i="2"/>
  <c r="G72" i="2"/>
  <c r="H72" i="2"/>
  <c r="F72" i="2"/>
  <c r="D72" i="2"/>
  <c r="G69" i="2"/>
  <c r="H69" i="2"/>
  <c r="F69" i="2"/>
  <c r="D69" i="2"/>
  <c r="H54" i="2"/>
  <c r="G54" i="2"/>
  <c r="F54" i="2"/>
  <c r="H106" i="2" l="1"/>
  <c r="G106" i="2"/>
  <c r="F106" i="2"/>
  <c r="H58" i="2"/>
  <c r="G58" i="2"/>
  <c r="F58" i="2"/>
  <c r="H48" i="2"/>
  <c r="H47" i="2" s="1"/>
  <c r="G48" i="2"/>
  <c r="G47" i="2" s="1"/>
  <c r="F48" i="2"/>
  <c r="F47" i="2" s="1"/>
  <c r="H53" i="2" l="1"/>
  <c r="G53" i="2"/>
  <c r="F53" i="2"/>
  <c r="D57" i="2" l="1"/>
  <c r="H89" i="2" l="1"/>
  <c r="G89" i="2"/>
  <c r="F89" i="2"/>
  <c r="H85" i="2"/>
  <c r="G85" i="2"/>
  <c r="F85" i="2"/>
  <c r="C93" i="2" l="1"/>
  <c r="E93" i="2" s="1"/>
  <c r="D131" i="2" l="1"/>
  <c r="C131" i="2"/>
  <c r="E131" i="2" l="1"/>
  <c r="C45" i="2"/>
  <c r="C44" i="2" s="1"/>
  <c r="C50" i="2"/>
  <c r="C57" i="2"/>
  <c r="E57" i="2" s="1"/>
  <c r="C61" i="2"/>
  <c r="C60" i="2" s="1"/>
  <c r="C72" i="2"/>
  <c r="E72" i="2" s="1"/>
  <c r="C75" i="2"/>
  <c r="C78" i="2"/>
  <c r="C91" i="2"/>
  <c r="C95" i="2"/>
  <c r="E95" i="2" s="1"/>
  <c r="C100" i="2"/>
  <c r="E100" i="2" s="1"/>
  <c r="C104" i="2"/>
  <c r="C107" i="2"/>
  <c r="C111" i="2"/>
  <c r="C115" i="2"/>
  <c r="C123" i="2"/>
  <c r="F91" i="2"/>
  <c r="F123" i="2"/>
  <c r="F111" i="2"/>
  <c r="G111" i="2"/>
  <c r="H111" i="2"/>
  <c r="H107" i="2"/>
  <c r="H104" i="2" s="1"/>
  <c r="G107" i="2"/>
  <c r="G104" i="2" s="1"/>
  <c r="F107" i="2"/>
  <c r="F104" i="2" s="1"/>
  <c r="D107" i="2"/>
  <c r="E107" i="2" s="1"/>
  <c r="H100" i="2"/>
  <c r="G100" i="2"/>
  <c r="F100" i="2"/>
  <c r="H50" i="2"/>
  <c r="G50" i="2"/>
  <c r="F50" i="2"/>
  <c r="D50" i="2"/>
  <c r="E50" i="2" s="1"/>
  <c r="F95" i="2"/>
  <c r="G95" i="2"/>
  <c r="H95" i="2"/>
  <c r="C9" i="2"/>
  <c r="E9" i="2" s="1"/>
  <c r="C77" i="2" l="1"/>
  <c r="C110" i="2"/>
  <c r="D104" i="2"/>
  <c r="E104" i="2" s="1"/>
  <c r="C138" i="2"/>
  <c r="E138" i="2" s="1"/>
  <c r="D115" i="2"/>
  <c r="E115" i="2" s="1"/>
  <c r="D91" i="2" l="1"/>
  <c r="E91" i="2" s="1"/>
  <c r="H91" i="2"/>
  <c r="G91" i="2"/>
  <c r="D78" i="2"/>
  <c r="E78" i="2" s="1"/>
  <c r="D75" i="2"/>
  <c r="E75" i="2" s="1"/>
  <c r="H57" i="2"/>
  <c r="G57" i="2"/>
  <c r="F57" i="2"/>
  <c r="G8" i="2"/>
  <c r="D77" i="2" l="1"/>
  <c r="E77" i="2" s="1"/>
  <c r="D144" i="2" l="1"/>
  <c r="F140" i="2"/>
  <c r="G140" i="2"/>
  <c r="H140" i="2"/>
  <c r="F115" i="2" l="1"/>
  <c r="G78" i="2"/>
  <c r="G77" i="2" s="1"/>
  <c r="H78" i="2"/>
  <c r="H77" i="2" s="1"/>
  <c r="F78" i="2"/>
  <c r="F77" i="2" s="1"/>
  <c r="G66" i="2"/>
  <c r="G65" i="2" s="1"/>
  <c r="H66" i="2"/>
  <c r="H65" i="2" s="1"/>
  <c r="F66" i="2"/>
  <c r="F65" i="2" s="1"/>
  <c r="G41" i="2"/>
  <c r="G39" i="2" s="1"/>
  <c r="H41" i="2"/>
  <c r="H39" i="2" s="1"/>
  <c r="F41" i="2"/>
  <c r="F39" i="2" s="1"/>
  <c r="C144" i="2" l="1"/>
  <c r="E144" i="2" s="1"/>
  <c r="C143" i="2" l="1"/>
  <c r="D143" i="2"/>
  <c r="D66" i="2"/>
  <c r="D41" i="2"/>
  <c r="E143" i="2" l="1"/>
  <c r="D65" i="2"/>
  <c r="D39" i="2"/>
  <c r="D147" i="2"/>
  <c r="G131" i="2" l="1"/>
  <c r="H131" i="2"/>
  <c r="F131" i="2"/>
  <c r="D146" i="2" l="1"/>
  <c r="C147" i="2"/>
  <c r="E147" i="2" s="1"/>
  <c r="C137" i="2"/>
  <c r="E137" i="2" s="1"/>
  <c r="D123" i="2"/>
  <c r="E123" i="2" s="1"/>
  <c r="D111" i="2"/>
  <c r="E111" i="2" s="1"/>
  <c r="D110" i="2" l="1"/>
  <c r="E110" i="2" s="1"/>
  <c r="C146" i="2"/>
  <c r="C109" i="2" s="1"/>
  <c r="C69" i="2"/>
  <c r="E69" i="2" s="1"/>
  <c r="C66" i="2"/>
  <c r="E66" i="2" s="1"/>
  <c r="C41" i="2"/>
  <c r="E41" i="2" s="1"/>
  <c r="C35" i="2"/>
  <c r="C33" i="2"/>
  <c r="C31" i="2"/>
  <c r="C28" i="2"/>
  <c r="C20" i="2"/>
  <c r="C8" i="2"/>
  <c r="E146" i="2" l="1"/>
  <c r="C68" i="2"/>
  <c r="C65" i="2"/>
  <c r="E65" i="2" s="1"/>
  <c r="D109" i="2"/>
  <c r="E109" i="2" s="1"/>
  <c r="C39" i="2"/>
  <c r="E39" i="2" s="1"/>
  <c r="C49" i="2"/>
  <c r="C27" i="2"/>
  <c r="C19" i="2"/>
  <c r="C7" i="2" s="1"/>
  <c r="C149" i="2" l="1"/>
  <c r="G123" i="2" l="1"/>
  <c r="H123" i="2"/>
  <c r="G115" i="2"/>
  <c r="H115" i="2"/>
  <c r="D61" i="2"/>
  <c r="E61" i="2" s="1"/>
  <c r="D45" i="2"/>
  <c r="E45" i="2" s="1"/>
  <c r="D35" i="2"/>
  <c r="E35" i="2" s="1"/>
  <c r="D33" i="2"/>
  <c r="E33" i="2" s="1"/>
  <c r="D31" i="2"/>
  <c r="E31" i="2" s="1"/>
  <c r="D28" i="2"/>
  <c r="E28" i="2" s="1"/>
  <c r="D20" i="2"/>
  <c r="E20" i="2" s="1"/>
  <c r="G75" i="2"/>
  <c r="H75" i="2"/>
  <c r="F75" i="2"/>
  <c r="G61" i="2"/>
  <c r="G60" i="2" s="1"/>
  <c r="H61" i="2"/>
  <c r="H60" i="2" s="1"/>
  <c r="F61" i="2"/>
  <c r="F60" i="2" s="1"/>
  <c r="G45" i="2"/>
  <c r="G44" i="2" s="1"/>
  <c r="H45" i="2"/>
  <c r="H44" i="2" s="1"/>
  <c r="F45" i="2"/>
  <c r="F44" i="2" s="1"/>
  <c r="G35" i="2"/>
  <c r="H35" i="2"/>
  <c r="F35" i="2"/>
  <c r="G33" i="2"/>
  <c r="H33" i="2"/>
  <c r="F33" i="2"/>
  <c r="G31" i="2"/>
  <c r="H31" i="2"/>
  <c r="F31" i="2"/>
  <c r="G28" i="2"/>
  <c r="H28" i="2"/>
  <c r="F28" i="2"/>
  <c r="G20" i="2"/>
  <c r="G19" i="2" s="1"/>
  <c r="H20" i="2"/>
  <c r="H19" i="2" s="1"/>
  <c r="F20" i="2"/>
  <c r="F19" i="2" s="1"/>
  <c r="H8" i="2"/>
  <c r="F8" i="2"/>
  <c r="D19" i="2" l="1"/>
  <c r="E19" i="2" s="1"/>
  <c r="F27" i="2"/>
  <c r="H27" i="2"/>
  <c r="D44" i="2"/>
  <c r="E44" i="2" s="1"/>
  <c r="G27" i="2"/>
  <c r="D27" i="2"/>
  <c r="E27" i="2" s="1"/>
  <c r="D60" i="2"/>
  <c r="E60" i="2" s="1"/>
  <c r="D8" i="2"/>
  <c r="F49" i="2"/>
  <c r="H49" i="2"/>
  <c r="G68" i="2"/>
  <c r="F68" i="2"/>
  <c r="H110" i="2"/>
  <c r="H109" i="2" s="1"/>
  <c r="G49" i="2"/>
  <c r="H68" i="2"/>
  <c r="G110" i="2"/>
  <c r="G109" i="2" s="1"/>
  <c r="D49" i="2"/>
  <c r="E49" i="2" s="1"/>
  <c r="F110" i="2"/>
  <c r="F109" i="2" s="1"/>
  <c r="D68" i="2"/>
  <c r="E68" i="2" s="1"/>
  <c r="H7" i="2" l="1"/>
  <c r="H149" i="2" s="1"/>
  <c r="G7" i="2"/>
  <c r="G149" i="2" s="1"/>
  <c r="F7" i="2"/>
  <c r="F149" i="2" s="1"/>
  <c r="E8" i="2"/>
  <c r="D7" i="2"/>
  <c r="E7" i="2" s="1"/>
  <c r="D149" i="2" l="1"/>
  <c r="E149" i="2" s="1"/>
</calcChain>
</file>

<file path=xl/sharedStrings.xml><?xml version="1.0" encoding="utf-8"?>
<sst xmlns="http://schemas.openxmlformats.org/spreadsheetml/2006/main" count="307" uniqueCount="302">
  <si>
    <t>Классификация доходов бюджетов</t>
  </si>
  <si>
    <t>Прогноз доходов бюджета</t>
  </si>
  <si>
    <t>код</t>
  </si>
  <si>
    <t>1</t>
  </si>
  <si>
    <t>2</t>
  </si>
  <si>
    <t>3</t>
  </si>
  <si>
    <t>4</t>
  </si>
  <si>
    <t>5</t>
  </si>
  <si>
    <t>6</t>
  </si>
  <si>
    <t>7</t>
  </si>
  <si>
    <t>8</t>
  </si>
  <si>
    <t>00010000000000000000</t>
  </si>
  <si>
    <t>НАЛОГОВЫЕ И НЕНАЛОГОВЫЕ ДОХОДЫ</t>
  </si>
  <si>
    <t>00010100000000000000</t>
  </si>
  <si>
    <t>НАЛОГИ НА ПРИБЫЛЬ, ДОХОДЫ</t>
  </si>
  <si>
    <t>00010102000010000110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</si>
  <si>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</si>
  <si>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</si>
  <si>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</si>
  <si>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</si>
  <si>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</si>
  <si>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00010300000000000000</t>
  </si>
  <si>
    <t>НАЛОГИ НА ТОВАРЫ (РАБОТЫ, УСЛУГИ), РЕАЛИЗУЕМЫЕ НА ТЕРРИТОРИИ РОССИЙСКОЙ ФЕДЕРАЦИИ</t>
  </si>
  <si>
    <t>00010302000010000110</t>
  </si>
  <si>
    <t>Акцизы по подакцизным товарам (продукции), производимым на территории Российской Федерации</t>
  </si>
  <si>
    <t>00010500000000000000</t>
  </si>
  <si>
    <t>НАЛОГИ НА СОВОКУПНЫЙ ДОХОД</t>
  </si>
  <si>
    <t>00010501000000000110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</si>
  <si>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</si>
  <si>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</si>
  <si>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00010502000020000110</t>
  </si>
  <si>
    <t>Единый налог на вмененный доход для отдельных видов деятельности</t>
  </si>
  <si>
    <t>00010503000010000110</t>
  </si>
  <si>
    <t>Единый сельскохозяйственный налог</t>
  </si>
  <si>
    <t>00010504000020000110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</si>
  <si>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</si>
  <si>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</si>
  <si>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00010600000000000000</t>
  </si>
  <si>
    <t>НАЛОГИ НА ИМУЩЕСТВО</t>
  </si>
  <si>
    <t>00010606000000000110</t>
  </si>
  <si>
    <t>Земельный налог</t>
  </si>
  <si>
    <t>00010800000000000000</t>
  </si>
  <si>
    <t>ГОСУДАРСТВЕННАЯ ПОШЛИНА</t>
  </si>
  <si>
    <t>00010803000010000110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</si>
  <si>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</si>
  <si>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</si>
  <si>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00011100000000000000</t>
  </si>
  <si>
    <t>ДОХОДЫ ОТ ИСПОЛЬЗОВАНИЯ ИМУЩЕСТВА, НАХОДЯЩЕГОСЯ В ГОСУДАРСТВЕННОЙ И МУНИЦИПАЛЬНОЙ СОБСТВЕННОСТИ</t>
  </si>
  <si>
    <t>00011105000000000120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</si>
  <si>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</si>
  <si>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</si>
  <si>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</si>
  <si>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00011200000000000000</t>
  </si>
  <si>
    <t>ПЛАТЕЖИ ПРИ ПОЛЬЗОВАНИИ ПРИРОДНЫМИ РЕСУРСАМИ</t>
  </si>
  <si>
    <t>00011201000010000120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</si>
  <si>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</si>
  <si>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</si>
  <si>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</si>
  <si>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</si>
  <si>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00011300000000000000</t>
  </si>
  <si>
    <t>ДОХОДЫ ОТ ОКАЗАНИЯ ПЛАТНЫХ УСЛУГ И КОМПЕНСАЦИИ ЗАТРАТ ГОСУДАРСТВА</t>
  </si>
  <si>
    <t>00011302000000000130</t>
  </si>
  <si>
    <t>Доходы от компенсации затрат государства</t>
  </si>
  <si>
    <t>00011400000000000000</t>
  </si>
  <si>
    <t>ДОХОДЫ ОТ ПРОДАЖИ МАТЕРИАЛЬНЫХ И НЕМАТЕРИАЛЬНЫХ АКТИВОВ</t>
  </si>
  <si>
    <t>00011402000000000000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</si>
  <si>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</si>
  <si>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00011406000000000430</t>
  </si>
  <si>
    <t>Доходы от продажи земельных участков, находящихся в государственной и муниципальной собственности</t>
  </si>
  <si>
    <t>00011406300000000430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</si>
  <si>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</si>
  <si>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00011600000000000000</t>
  </si>
  <si>
    <t>ШТРАФЫ, САНКЦИИ, ВОЗМЕЩЕНИЕ УЩЕРБА</t>
  </si>
  <si>
    <t>00011601000010000140</t>
  </si>
  <si>
    <t>Административные штрафы, установленные Кодексом Российской Федерации об административных правонарушениях</t>
  </si>
  <si>
    <t>00011610000000000140</t>
  </si>
  <si>
    <t>Платежи в целях возмещения причиненного ущерба (убытков)</t>
  </si>
  <si>
    <t>00011611000010000140</t>
  </si>
  <si>
    <t>Платежи, уплачиваемые в целях возмещения вреда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</si>
  <si>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</si>
  <si>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00020000000000000000</t>
  </si>
  <si>
    <t>БЕЗВОЗМЕЗДНЫЕ ПОСТУПЛЕНИЯ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</si>
  <si>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</si>
  <si>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</si>
  <si>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</si>
  <si>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Дотации бюджетам бюджетной системы Российской Федерации</t>
  </si>
  <si>
    <t>00020220000000000150</t>
  </si>
  <si>
    <t>Субсидии бюджетам бюджетной системы Российской Федерации (межбюджетные субсидии)</t>
  </si>
  <si>
    <t>00020230000000000150</t>
  </si>
  <si>
    <t>Субвенции бюджетам бюджетной системы Российской Федерации</t>
  </si>
  <si>
    <t>00020240000000000150</t>
  </si>
  <si>
    <t>Иные межбюджетные трансферты</t>
  </si>
  <si>
    <t>00020400000000000000</t>
  </si>
  <si>
    <t>БЕЗВОЗМЕЗДНЫЕ ПОСТУПЛЕНИЯ ОТ НЕГОСУДАРСТВЕННЫХ ОРГАНИЗАЦИЙ</t>
  </si>
  <si>
    <t>00020405000050000150</t>
  </si>
  <si>
    <t>Безвозмездные поступления от негосударственных организаций в бюджеты муниципальных районов</t>
  </si>
  <si>
    <t>Прочие безвозмездные поступления от негосударственных организаций в бюджеты муниципальных районов</t>
  </si>
  <si>
    <t>00021800000000000000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</si>
  <si>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</si>
  <si>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</si>
  <si>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</si>
  <si>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</si>
  <si>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</si>
  <si>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</si>
  <si>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</si>
  <si>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</si>
  <si>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ДОХОДЫ</t>
  </si>
  <si>
    <t>Фактическое исполнение</t>
  </si>
  <si>
    <t>Оценка исполнения</t>
  </si>
  <si>
    <t>2024 год</t>
  </si>
  <si>
    <t>Единица измерения: руб.</t>
  </si>
  <si>
    <t>наименование показателя</t>
  </si>
  <si>
    <t>00010102010010000110</t>
  </si>
  <si>
    <t>00010102020010000110</t>
  </si>
  <si>
    <t>00010102030010000110</t>
  </si>
  <si>
    <t>00010102040010000110</t>
  </si>
  <si>
    <t>00010102080010000110</t>
  </si>
  <si>
    <t>00010502010020000110</t>
  </si>
  <si>
    <t>00010503010010000110</t>
  </si>
  <si>
    <t>00010504020020000110</t>
  </si>
  <si>
    <t>00010803010010000110</t>
  </si>
  <si>
    <t>00011201010010000120</t>
  </si>
  <si>
    <t>00011201030010000120</t>
  </si>
  <si>
    <t>00011201041010000120</t>
  </si>
  <si>
    <t>00011611050010000140</t>
  </si>
  <si>
    <t>00020405099050000150</t>
  </si>
  <si>
    <t>00021960010050000150</t>
  </si>
  <si>
    <t>ПРОЧИЕ НЕНАЛОГОВЫЕ ДОХОДЫ</t>
  </si>
  <si>
    <t>00011700000000000000</t>
  </si>
  <si>
    <t>2025 год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</si>
  <si>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</si>
  <si>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00010302230010000110</t>
  </si>
  <si>
    <t>00010302240010000110</t>
  </si>
  <si>
    <t>00010302250010000110</t>
  </si>
  <si>
    <t>00010302260010000110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</si>
  <si>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</si>
  <si>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</si>
  <si>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</si>
  <si>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</si>
  <si>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00010501010010000110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</si>
  <si>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</si>
  <si>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</si>
  <si>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00010606030000000110</t>
  </si>
  <si>
    <t>00010606040000000110</t>
  </si>
  <si>
    <t>Земельный налог с организаций</t>
  </si>
  <si>
    <t>Земельный налог с физических лиц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</si>
  <si>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</si>
  <si>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</si>
  <si>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</si>
  <si>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</si>
  <si>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</si>
  <si>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</si>
  <si>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</si>
  <si>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</si>
  <si>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00011302990000000130</t>
  </si>
  <si>
    <t>Прочие доходы от компенсации затрат государства</t>
  </si>
  <si>
    <t>00011402050050000410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</si>
  <si>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</si>
  <si>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</t>
  </si>
  <si>
    <t>00011406010000000430</t>
  </si>
  <si>
    <t>00011406310000000430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</si>
  <si>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</si>
  <si>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</si>
  <si>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</si>
  <si>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</si>
  <si>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</si>
  <si>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</si>
  <si>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</si>
  <si>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</si>
  <si>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</si>
  <si>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</si>
  <si>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</si>
  <si>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</si>
  <si>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</si>
  <si>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</si>
  <si>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</si>
  <si>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</si>
  <si>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</si>
  <si>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</si>
  <si>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</si>
  <si>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</si>
  <si>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</si>
  <si>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00020215001000000150</t>
  </si>
  <si>
    <t>Дотации на выравнивание бюджетной обеспеченности</t>
  </si>
  <si>
    <t>00020219999000000150</t>
  </si>
  <si>
    <t>Прочие дотации</t>
  </si>
  <si>
    <t>00020225304000000150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</si>
  <si>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</si>
  <si>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00020225467000000150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</si>
  <si>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</si>
  <si>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00020229999000000150</t>
  </si>
  <si>
    <t>Прочие субсидии</t>
  </si>
  <si>
    <t>00020230024000000150</t>
  </si>
  <si>
    <t>Субвенции местным бюджетам на выполнение передаваемых полномочий субъектов Российской Федерации</t>
  </si>
  <si>
    <t>00020230029000000150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</si>
  <si>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</si>
  <si>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00020235082000000150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</si>
  <si>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</si>
  <si>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Прочие субвенции</t>
  </si>
  <si>
    <t>00020239999000000150</t>
  </si>
  <si>
    <t>00020240014000000150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</si>
  <si>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</si>
  <si>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</si>
  <si>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</si>
  <si>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00021800000050000150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</si>
  <si>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</si>
  <si>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00020215002000000150</t>
  </si>
  <si>
    <t>Дотации бюджетам на поддержку мер по обеспечению сбалансированности бюджетов</t>
  </si>
  <si>
    <t>00020225519000000150</t>
  </si>
  <si>
    <t>Субсидии бюджетам на поддержку отрасли культуры</t>
  </si>
  <si>
    <t>00020249999000000150</t>
  </si>
  <si>
    <t>Прочие межбюджетные трансферты, передаваемые бюджетам</t>
  </si>
  <si>
    <t>00020705020050000150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</si>
  <si>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</si>
  <si>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00020700000000000000</t>
  </si>
  <si>
    <t>ПРОЧИЕ БЕЗВОЗМЕЗДНЫЕ ПОСТУПЛЕНИЯ</t>
  </si>
  <si>
    <t>00011105310000000120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</si>
  <si>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</si>
  <si>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00011105326000000120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</si>
  <si>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</si>
  <si>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</si>
  <si>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</si>
  <si>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2026 год</t>
  </si>
  <si>
    <t>00010102130010000110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</si>
  <si>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</si>
  <si>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</si>
  <si>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</si>
  <si>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00011109080050000120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</si>
  <si>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</si>
  <si>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00011601330000000140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</si>
  <si>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</si>
  <si>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</si>
  <si>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00011601333010000140</t>
  </si>
  <si>
    <t>00020245179050000150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</si>
  <si>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</si>
  <si>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2027 год</t>
  </si>
  <si>
    <t>Невыясненные поступления</t>
  </si>
  <si>
    <t>00011701050050000180</t>
  </si>
  <si>
    <t>Налог на имущество физических лиц</t>
  </si>
  <si>
    <t>00010601000000000110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</si>
  <si>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</si>
  <si>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</si>
  <si>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</si>
  <si>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00011611130010000140</t>
  </si>
  <si>
    <t>Инициативные платежи, зачисляемые в бюджеты муниципальных районов</t>
  </si>
  <si>
    <t>00011715030050000150</t>
  </si>
  <si>
    <t xml:space="preserve">Прочие неналоговые доходы </t>
  </si>
  <si>
    <t>Инициативные платежи</t>
  </si>
  <si>
    <t>00011705000000000180</t>
  </si>
  <si>
    <t>00011715000000000150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</si>
  <si>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</si>
  <si>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</si>
  <si>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</si>
  <si>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</si>
  <si>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00020225098050000150</t>
  </si>
  <si>
    <t>00020225171050000150</t>
  </si>
  <si>
    <t>2028 год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</si>
  <si>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</si>
  <si>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00011601110010000140</t>
  </si>
  <si>
    <t>00020235930000000150</t>
  </si>
  <si>
    <t>Субвенции бюджетамна государственную регистрацию актов гражданского состояния</t>
  </si>
  <si>
    <t>00011610030130000140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</si>
  <si>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</si>
  <si>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</si>
  <si>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</si>
  <si>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</si>
  <si>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</si>
  <si>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</si>
  <si>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% исполнения 2025 г. к 2024 г.</t>
  </si>
  <si>
    <t>00011601130010000140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</si>
  <si>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</si>
  <si>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00011610032140000140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</si>
  <si>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</si>
  <si>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</si>
  <si>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</si>
  <si>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00011402040040000440</t>
  </si>
  <si>
    <t>00011406020000000430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</si>
  <si>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</si>
  <si>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Сведения о доходах бюджета муниципального (района) округа по видам доходов на 2026 год и плановый период 2027 и 2028годов в сравнении с ожидаемым исполнением за 2025 год и отчетом за 2024 год</t>
  </si>
  <si>
    <t xml:space="preserve">Налог на доходы физических лиц в части суммы налога, превышающей 702 тысячи рублей, 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</si>
  <si>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</si>
  <si>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00010102150010000110</t>
  </si>
  <si>
    <t>00010102210010000110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</si>
  <si>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</si>
  <si>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</si>
  <si>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00010507000010000110</t>
  </si>
  <si>
    <t>00010507000011000110</t>
  </si>
  <si>
    <t>00010804000010000110</t>
  </si>
  <si>
    <t xml:space="preserve">Государственная пошлина за совершение нотариальных действий </t>
  </si>
  <si>
    <t>Субсидии бюджетам  на реализацию программ формирования современной городской среды</t>
  </si>
  <si>
    <t>00020225555000000150</t>
  </si>
  <si>
    <t>00020245050000000150</t>
  </si>
  <si>
    <t>Межбюджетные трансферты, передаваемые бюджетам 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</si>
  <si>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00020704000140000150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</si>
  <si>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</si>
  <si>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00020235120140000150</t>
  </si>
  <si>
    <t>00010303000010000110</t>
  </si>
  <si>
    <t>Туристический налог</t>
  </si>
  <si>
    <t>00011610129010000140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</si>
  <si>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</si>
  <si>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</si>
  <si>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00011610123010141140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</si>
</sst>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69">
    <xf numFmtId="0" fontId="0" fillId="0" borderId="0"/>
    <xf numFmtId="0" fontId="1" fillId="0" borderId="1">
      <alignment horizontal="center" vertical="top" wrapText="1"/>
    </xf>
    <xf numFmtId="0" fontId="2" fillId="0" borderId="1"/>
    <xf numFmtId="0" fontId="2" fillId="0" borderId="1">
      <alignment horizontal="left" vertical="center" wrapText="1"/>
    </xf>
    <xf numFmtId="0" fontId="2" fillId="0" borderId="1">
      <alignment vertical="center"/>
    </xf>
    <xf numFmtId="0" fontId="1" fillId="0" borderId="1">
      <alignment horizontal="center" vertical="center" wrapText="1"/>
    </xf>
    <xf numFmtId="0" fontId="2" fillId="0" borderId="1">
      <alignment horizontal="right" vertical="top"/>
    </xf>
    <xf numFmtId="49" fontId="2" fillId="0" borderId="2">
      <alignment horizontal="center" vertical="top" wrapText="1"/>
    </xf>
    <xf numFmtId="49" fontId="2" fillId="0" borderId="2">
      <alignment horizontal="center" vertical="center" wrapText="1"/>
    </xf>
    <xf numFmtId="49" fontId="1" fillId="0" borderId="2">
      <alignment horizontal="center" vertical="top" shrinkToFit="1"/>
    </xf>
    <xf numFmtId="0" fontId="1" fillId="0" borderId="2">
      <alignment horizontal="left" vertical="top" wrapText="1"/>
    </xf>
    <xf numFmtId="164" fontId="1" fillId="0" borderId="2">
      <alignment horizontal="right" vertical="top" wrapText="1"/>
    </xf>
    <xf numFmtId="164" fontId="1" fillId="0" borderId="2">
      <alignment horizontal="right" vertical="top" shrinkToFit="1"/>
    </xf>
    <xf numFmtId="49" fontId="2" fillId="0" borderId="2">
      <alignment horizontal="center" vertical="top" shrinkToFit="1"/>
    </xf>
    <xf numFmtId="0" fontId="2" fillId="0" borderId="2">
      <alignment horizontal="left" vertical="top" wrapText="1"/>
    </xf>
    <xf numFmtId="164" fontId="2" fillId="0" borderId="2">
      <alignment horizontal="right" vertical="top" shrinkToFit="1"/>
    </xf>
    <xf numFmtId="0" fontId="3" fillId="0" borderId="3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2" borderId="1"/>
    <xf numFmtId="0" fontId="4" fillId="0" borderId="1"/>
    <xf numFmtId="4" fontId="1" fillId="0" borderId="2">
      <alignment horizontal="right" vertical="top" wrapText="1"/>
    </xf>
    <xf numFmtId="4" fontId="1" fillId="0" borderId="2">
      <alignment horizontal="right" vertical="top" shrinkToFit="1"/>
    </xf>
    <xf numFmtId="4" fontId="2" fillId="0" borderId="2">
      <alignment horizontal="right" vertical="top" shrinkToFi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  <xf numFmtId="0" fontId="5" fillId="0" borderId="13">
      <alignment horizontal="left" vertical="top" wrapText="1"/>
    </xf>
    <xf numFmtId="0" fontId="14" fillId="0" borderId="1">
      <alignment vertical="top" wrapText="1"/>
    </xf>
    <xf numFmtId="0" fontId="6" fillId="0" borderId="1"/>
    <xf numFmtId="0" fontId="3" fillId="0" borderId="1">
      <alignment vertical="top" wrapText="1"/>
    </xf>
    <xf numFmtId="0" fontId="6" fillId="0" borderId="1"/>
    <xf numFmtId="0" fontId="6" fillId="0" borderId="1"/>
    <xf numFmtId="0" fontId="6" fillId="0" borderId="1"/>
    <xf numFmtId="0" fontId="5" fillId="0" borderId="13">
      <alignment horizontal="left" vertical="top" wrapText="1"/>
    </xf>
    <xf numFmtId="49" fontId="15" fillId="0" borderId="15">
      <alignment horizontal="center" vertical="top" shrinkToFit="1"/>
    </xf>
    <xf numFmtId="4" fontId="5" fillId="0" borderId="13">
      <alignment horizontal="right" vertical="top" shrinkToFit="1"/>
    </xf>
    <xf numFmtId="4" fontId="5" fillId="0" borderId="16">
      <alignment horizontal="right" vertical="top" shrinkToFit="1"/>
    </xf>
    <xf numFmtId="4" fontId="10" fillId="5" borderId="22">
      <alignment horizontal="right" vertical="top" shrinkToFit="1"/>
    </xf>
    <xf numFmtId="0" fontId="10" fillId="5" borderId="22">
      <alignment horizontal="left" vertical="top" wrapText="1"/>
    </xf>
    <xf numFmtId="49" fontId="10" fillId="5" borderId="22">
      <alignment horizontal="center" vertical="top" shrinkToFit="1"/>
    </xf>
    <xf numFmtId="49" fontId="16" fillId="4" borderId="18">
      <alignment horizontal="center" vertical="top" shrinkToFit="1"/>
    </xf>
    <xf numFmtId="49" fontId="10" fillId="5" borderId="21">
      <alignment horizontal="center" vertical="top" shrinkToFit="1"/>
    </xf>
    <xf numFmtId="4" fontId="16" fillId="4" borderId="20">
      <alignment horizontal="right" vertical="top" shrinkToFit="1"/>
    </xf>
    <xf numFmtId="49" fontId="5" fillId="0" borderId="15">
      <alignment horizontal="center" vertical="top" shrinkToFit="1"/>
    </xf>
    <xf numFmtId="4" fontId="10" fillId="6" borderId="16">
      <alignment horizontal="right" vertical="top" shrinkToFit="1"/>
    </xf>
    <xf numFmtId="4" fontId="16" fillId="4" borderId="19">
      <alignment horizontal="right" vertical="top" shrinkToFit="1"/>
    </xf>
    <xf numFmtId="49" fontId="10" fillId="0" borderId="17">
      <alignment horizontal="center" vertical="center" wrapText="1"/>
    </xf>
    <xf numFmtId="4" fontId="10" fillId="6" borderId="13">
      <alignment horizontal="right" vertical="top" shrinkToFit="1"/>
    </xf>
    <xf numFmtId="0" fontId="16" fillId="4" borderId="19">
      <alignment horizontal="left" vertical="top" wrapText="1"/>
    </xf>
    <xf numFmtId="0" fontId="5" fillId="0" borderId="1">
      <alignment horizontal="right" vertical="top" wrapText="1"/>
    </xf>
    <xf numFmtId="49" fontId="10" fillId="6" borderId="15">
      <alignment horizontal="center" vertical="top" shrinkToFit="1"/>
    </xf>
    <xf numFmtId="4" fontId="5" fillId="0" borderId="13">
      <alignment horizontal="right" vertical="top" shrinkToFit="1"/>
    </xf>
    <xf numFmtId="0" fontId="10" fillId="6" borderId="13">
      <alignment horizontal="left" vertical="top" wrapText="1"/>
    </xf>
    <xf numFmtId="49" fontId="10" fillId="6" borderId="13">
      <alignment horizontal="center" vertical="top" shrinkToFit="1"/>
    </xf>
    <xf numFmtId="4" fontId="10" fillId="5" borderId="23">
      <alignment horizontal="right" vertical="top" shrinkToFit="1"/>
    </xf>
    <xf numFmtId="49" fontId="16" fillId="4" borderId="19">
      <alignment horizontal="center" vertical="top" shrinkToFit="1"/>
    </xf>
    <xf numFmtId="49" fontId="5" fillId="0" borderId="13">
      <alignment horizontal="center" vertical="top" shrinkToFit="1"/>
    </xf>
    <xf numFmtId="4" fontId="5" fillId="0" borderId="16">
      <alignment horizontal="right" vertical="top" shrinkToFit="1"/>
    </xf>
    <xf numFmtId="4" fontId="16" fillId="7" borderId="24">
      <alignment horizontal="right" shrinkToFit="1"/>
    </xf>
    <xf numFmtId="4" fontId="16" fillId="7" borderId="25">
      <alignment horizontal="right" shrinkToFit="1"/>
    </xf>
    <xf numFmtId="0" fontId="5" fillId="0" borderId="1"/>
    <xf numFmtId="0" fontId="5" fillId="0" borderId="1"/>
    <xf numFmtId="0" fontId="17" fillId="0" borderId="1">
      <alignment vertical="top" wrapText="1"/>
    </xf>
    <xf numFmtId="0" fontId="3" fillId="0" borderId="1">
      <alignment vertical="top" wrapText="1"/>
    </xf>
    <xf numFmtId="0" fontId="3" fillId="0" borderId="1">
      <alignment vertical="top" wrapText="1"/>
    </xf>
  </cellStyleXfs>
  <cellXfs count="132">
    <xf numFmtId="0" fontId="0" fillId="0" borderId="0" xfId="0"/>
    <xf numFmtId="0" fontId="8" fillId="0" borderId="1" xfId="2" applyNumberFormat="1" applyFont="1" applyProtection="1"/>
    <xf numFmtId="0" fontId="9" fillId="0" borderId="0" xfId="0" applyFont="1" applyProtection="1">
      <protection locked="0"/>
    </xf>
    <xf numFmtId="49" fontId="7" fillId="0" borderId="2" xfId="9" applyNumberFormat="1" applyFont="1" applyProtection="1">
      <alignment horizontal="center" vertical="top" shrinkToFit="1"/>
    </xf>
    <xf numFmtId="0" fontId="7" fillId="0" borderId="2" xfId="10" applyNumberFormat="1" applyFont="1" applyProtection="1">
      <alignment horizontal="left" vertical="top" wrapText="1"/>
    </xf>
    <xf numFmtId="0" fontId="8" fillId="0" borderId="2" xfId="14" applyNumberFormat="1" applyFont="1" applyProtection="1">
      <alignment horizontal="left" vertical="top" wrapText="1"/>
    </xf>
    <xf numFmtId="0" fontId="8" fillId="0" borderId="3" xfId="16" applyNumberFormat="1" applyFont="1" applyProtection="1"/>
    <xf numFmtId="4" fontId="7" fillId="0" borderId="2" xfId="11" applyNumberFormat="1" applyFont="1" applyProtection="1">
      <alignment horizontal="right" vertical="top" wrapText="1"/>
    </xf>
    <xf numFmtId="4" fontId="7" fillId="0" borderId="2" xfId="12" applyNumberFormat="1" applyFont="1" applyProtection="1">
      <alignment horizontal="right" vertical="top" shrinkToFit="1"/>
    </xf>
    <xf numFmtId="4" fontId="8" fillId="0" borderId="2" xfId="15" applyNumberFormat="1" applyFont="1" applyProtection="1">
      <alignment horizontal="right" vertical="top" shrinkToFit="1"/>
    </xf>
    <xf numFmtId="4" fontId="7" fillId="0" borderId="2" xfId="8" applyNumberFormat="1" applyFont="1" applyAlignment="1" applyProtection="1">
      <alignment horizontal="right" vertical="top" wrapText="1"/>
    </xf>
    <xf numFmtId="4" fontId="9" fillId="0" borderId="0" xfId="0" applyNumberFormat="1" applyFont="1" applyProtection="1">
      <protection locked="0"/>
    </xf>
    <xf numFmtId="49" fontId="8" fillId="0" borderId="5" xfId="8" applyNumberFormat="1" applyFont="1" applyBorder="1" applyProtection="1">
      <alignment horizontal="center" vertical="center" wrapText="1"/>
    </xf>
    <xf numFmtId="49" fontId="1" fillId="0" borderId="7" xfId="28" applyNumberFormat="1" applyFont="1" applyBorder="1" applyAlignment="1" applyProtection="1">
      <alignment horizontal="center" vertical="center" wrapText="1"/>
    </xf>
    <xf numFmtId="49" fontId="1" fillId="0" borderId="7" xfId="29" applyNumberFormat="1" applyFont="1" applyBorder="1" applyAlignment="1" applyProtection="1">
      <alignment horizontal="center" vertical="center" wrapText="1"/>
    </xf>
    <xf numFmtId="49" fontId="1" fillId="0" borderId="7" xfId="8" applyNumberFormat="1" applyFont="1" applyBorder="1" applyAlignment="1" applyProtection="1">
      <alignment horizontal="center" vertical="center" wrapText="1"/>
    </xf>
    <xf numFmtId="49" fontId="2" fillId="0" borderId="2" xfId="13" applyNumberFormat="1" applyFont="1" applyProtection="1">
      <alignment horizontal="center" vertical="top" shrinkToFit="1"/>
    </xf>
    <xf numFmtId="0" fontId="2" fillId="0" borderId="2" xfId="14" applyNumberFormat="1" applyFont="1" applyProtection="1">
      <alignment horizontal="left" vertical="top" wrapText="1"/>
    </xf>
    <xf numFmtId="49" fontId="7" fillId="0" borderId="4" xfId="9" applyNumberFormat="1" applyFont="1" applyBorder="1" applyProtection="1">
      <alignment horizontal="center" vertical="top" shrinkToFit="1"/>
    </xf>
    <xf numFmtId="0" fontId="7" fillId="0" borderId="4" xfId="10" applyNumberFormat="1" applyFont="1" applyBorder="1" applyProtection="1">
      <alignment horizontal="left" vertical="top" wrapText="1"/>
    </xf>
    <xf numFmtId="4" fontId="7" fillId="0" borderId="4" xfId="12" applyNumberFormat="1" applyFont="1" applyBorder="1" applyProtection="1">
      <alignment horizontal="right" vertical="top" shrinkToFit="1"/>
    </xf>
    <xf numFmtId="49" fontId="2" fillId="0" borderId="5" xfId="13" applyNumberFormat="1" applyFont="1" applyBorder="1" applyProtection="1">
      <alignment horizontal="center" vertical="top" shrinkToFit="1"/>
    </xf>
    <xf numFmtId="0" fontId="2" fillId="0" borderId="5" xfId="14" applyNumberFormat="1" applyFont="1" applyBorder="1" applyProtection="1">
      <alignment horizontal="left" vertical="top" wrapText="1"/>
    </xf>
    <xf numFmtId="4" fontId="8" fillId="0" borderId="5" xfId="15" applyNumberFormat="1" applyFont="1" applyBorder="1" applyProtection="1">
      <alignment horizontal="right" vertical="top" shrinkToFit="1"/>
    </xf>
    <xf numFmtId="49" fontId="9" fillId="0" borderId="7" xfId="0" applyNumberFormat="1" applyFont="1" applyBorder="1" applyAlignment="1" applyProtection="1">
      <alignment horizontal="center" vertical="top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4" fontId="9" fillId="0" borderId="7" xfId="0" applyNumberFormat="1" applyFont="1" applyBorder="1" applyProtection="1">
      <protection locked="0"/>
    </xf>
    <xf numFmtId="4" fontId="2" fillId="0" borderId="2" xfId="15" applyNumberFormat="1" applyFont="1" applyProtection="1">
      <alignment horizontal="right" vertical="top" shrinkToFit="1"/>
    </xf>
    <xf numFmtId="4" fontId="2" fillId="0" borderId="2" xfId="12" applyNumberFormat="1" applyFont="1" applyProtection="1">
      <alignment horizontal="right" vertical="top" shrinkToFit="1"/>
    </xf>
    <xf numFmtId="0" fontId="1" fillId="0" borderId="2" xfId="14" applyNumberFormat="1" applyFont="1" applyProtection="1">
      <alignment horizontal="left" vertical="top" wrapText="1"/>
    </xf>
    <xf numFmtId="49" fontId="1" fillId="0" borderId="2" xfId="13" applyNumberFormat="1" applyFont="1" applyProtection="1">
      <alignment horizontal="center" vertical="top" shrinkToFit="1"/>
    </xf>
    <xf numFmtId="4" fontId="1" fillId="0" borderId="2" xfId="15" applyNumberFormat="1" applyFont="1" applyProtection="1">
      <alignment horizontal="right" vertical="top" shrinkToFit="1"/>
    </xf>
    <xf numFmtId="4" fontId="7" fillId="0" borderId="2" xfId="12" applyNumberFormat="1" applyFont="1" applyFill="1" applyProtection="1">
      <alignment horizontal="right" vertical="top" shrinkToFit="1"/>
    </xf>
    <xf numFmtId="4" fontId="8" fillId="0" borderId="1" xfId="2" applyNumberFormat="1" applyFont="1" applyProtection="1"/>
    <xf numFmtId="4" fontId="1" fillId="0" borderId="2" xfId="15" applyNumberFormat="1" applyFont="1" applyFill="1" applyProtection="1">
      <alignment horizontal="right" vertical="top" shrinkToFit="1"/>
    </xf>
    <xf numFmtId="49" fontId="2" fillId="0" borderId="2" xfId="9" applyNumberFormat="1" applyFont="1" applyProtection="1">
      <alignment horizontal="center" vertical="top" shrinkToFit="1"/>
    </xf>
    <xf numFmtId="0" fontId="2" fillId="0" borderId="2" xfId="10" applyNumberFormat="1" applyFont="1" applyProtection="1">
      <alignment horizontal="left" vertical="top" wrapText="1"/>
    </xf>
    <xf numFmtId="4" fontId="2" fillId="0" borderId="2" xfId="27" applyNumberFormat="1" applyProtection="1">
      <alignment horizontal="right" vertical="top" shrinkToFit="1"/>
    </xf>
    <xf numFmtId="0" fontId="2" fillId="0" borderId="2" xfId="14" applyNumberFormat="1" applyProtection="1">
      <alignment horizontal="left" vertical="top" wrapText="1"/>
    </xf>
    <xf numFmtId="4" fontId="2" fillId="0" borderId="2" xfId="27" applyNumberFormat="1" applyFill="1" applyProtection="1">
      <alignment horizontal="right" vertical="top" shrinkToFit="1"/>
    </xf>
    <xf numFmtId="49" fontId="2" fillId="3" borderId="2" xfId="13" applyNumberFormat="1" applyFont="1" applyFill="1" applyProtection="1">
      <alignment horizontal="center" vertical="top" shrinkToFit="1"/>
    </xf>
    <xf numFmtId="49" fontId="1" fillId="0" borderId="2" xfId="9" applyNumberFormat="1" applyProtection="1">
      <alignment horizontal="center" vertical="top" shrinkToFit="1"/>
    </xf>
    <xf numFmtId="0" fontId="1" fillId="0" borderId="2" xfId="10" applyNumberFormat="1" applyProtection="1">
      <alignment horizontal="left" vertical="top" wrapText="1"/>
    </xf>
    <xf numFmtId="49" fontId="2" fillId="0" borderId="2" xfId="13" applyNumberFormat="1" applyProtection="1">
      <alignment horizontal="center" vertical="top" shrinkToFit="1"/>
    </xf>
    <xf numFmtId="4" fontId="1" fillId="0" borderId="1" xfId="26" applyNumberFormat="1" applyFill="1" applyBorder="1" applyProtection="1">
      <alignment horizontal="right" vertical="top" shrinkToFit="1"/>
    </xf>
    <xf numFmtId="4" fontId="2" fillId="0" borderId="4" xfId="27" applyNumberFormat="1" applyBorder="1" applyProtection="1">
      <alignment horizontal="right" vertical="top" shrinkToFit="1"/>
    </xf>
    <xf numFmtId="4" fontId="7" fillId="0" borderId="5" xfId="12" applyNumberFormat="1" applyFont="1" applyBorder="1" applyProtection="1">
      <alignment horizontal="right" vertical="top" shrinkToFit="1"/>
    </xf>
    <xf numFmtId="4" fontId="2" fillId="3" borderId="2" xfId="0" applyNumberFormat="1" applyFont="1" applyFill="1" applyBorder="1" applyAlignment="1">
      <alignment horizontal="right"/>
    </xf>
    <xf numFmtId="49" fontId="9" fillId="3" borderId="2" xfId="0" applyNumberFormat="1" applyFont="1" applyFill="1" applyBorder="1" applyAlignment="1">
      <alignment horizontal="left" wrapText="1"/>
    </xf>
    <xf numFmtId="49" fontId="1" fillId="3" borderId="7" xfId="7" applyNumberFormat="1" applyFont="1" applyFill="1" applyBorder="1" applyAlignment="1" applyProtection="1">
      <alignment horizontal="center" vertical="center" wrapText="1"/>
    </xf>
    <xf numFmtId="49" fontId="1" fillId="3" borderId="7" xfId="7" applyFont="1" applyFill="1" applyBorder="1" applyAlignment="1">
      <alignment horizontal="center" vertical="center" wrapText="1"/>
    </xf>
    <xf numFmtId="49" fontId="8" fillId="3" borderId="5" xfId="8" applyNumberFormat="1" applyFont="1" applyFill="1" applyBorder="1" applyProtection="1">
      <alignment horizontal="center" vertical="center" wrapText="1"/>
    </xf>
    <xf numFmtId="4" fontId="7" fillId="3" borderId="2" xfId="11" applyNumberFormat="1" applyFont="1" applyFill="1" applyProtection="1">
      <alignment horizontal="right" vertical="top" wrapText="1"/>
    </xf>
    <xf numFmtId="4" fontId="7" fillId="3" borderId="2" xfId="12" applyNumberFormat="1" applyFont="1" applyFill="1" applyProtection="1">
      <alignment horizontal="right" vertical="top" shrinkToFit="1"/>
    </xf>
    <xf numFmtId="4" fontId="2" fillId="3" borderId="2" xfId="0" applyNumberFormat="1" applyFont="1" applyFill="1" applyBorder="1" applyAlignment="1">
      <alignment horizontal="right" vertical="top"/>
    </xf>
    <xf numFmtId="4" fontId="2" fillId="3" borderId="2" xfId="15" applyNumberFormat="1" applyFont="1" applyFill="1" applyAlignment="1" applyProtection="1">
      <alignment horizontal="right" vertical="top" shrinkToFit="1"/>
    </xf>
    <xf numFmtId="4" fontId="8" fillId="3" borderId="2" xfId="15" applyNumberFormat="1" applyFont="1" applyFill="1" applyProtection="1">
      <alignment horizontal="right" vertical="top" shrinkToFit="1"/>
    </xf>
    <xf numFmtId="4" fontId="7" fillId="3" borderId="4" xfId="12" applyNumberFormat="1" applyFont="1" applyFill="1" applyBorder="1" applyProtection="1">
      <alignment horizontal="right" vertical="top" shrinkToFit="1"/>
    </xf>
    <xf numFmtId="4" fontId="9" fillId="3" borderId="7" xfId="0" applyNumberFormat="1" applyFont="1" applyFill="1" applyBorder="1" applyProtection="1">
      <protection locked="0"/>
    </xf>
    <xf numFmtId="4" fontId="1" fillId="3" borderId="2" xfId="15" applyNumberFormat="1" applyFont="1" applyFill="1" applyProtection="1">
      <alignment horizontal="right" vertical="top" shrinkToFit="1"/>
    </xf>
    <xf numFmtId="4" fontId="2" fillId="3" borderId="2" xfId="12" applyNumberFormat="1" applyFont="1" applyFill="1" applyProtection="1">
      <alignment horizontal="right" vertical="top" shrinkToFit="1"/>
    </xf>
    <xf numFmtId="4" fontId="7" fillId="3" borderId="2" xfId="8" applyNumberFormat="1" applyFont="1" applyFill="1" applyAlignment="1" applyProtection="1">
      <alignment horizontal="right" vertical="top" wrapText="1"/>
    </xf>
    <xf numFmtId="0" fontId="8" fillId="3" borderId="3" xfId="16" applyNumberFormat="1" applyFont="1" applyFill="1" applyProtection="1"/>
    <xf numFmtId="4" fontId="9" fillId="3" borderId="0" xfId="0" applyNumberFormat="1" applyFont="1" applyFill="1" applyProtection="1">
      <protection locked="0"/>
    </xf>
    <xf numFmtId="0" fontId="9" fillId="3" borderId="0" xfId="0" applyFont="1" applyFill="1" applyProtection="1">
      <protection locked="0"/>
    </xf>
    <xf numFmtId="4" fontId="12" fillId="3" borderId="1" xfId="0" applyNumberFormat="1" applyFont="1" applyFill="1" applyBorder="1" applyAlignment="1">
      <alignment horizontal="right"/>
    </xf>
    <xf numFmtId="4" fontId="1" fillId="0" borderId="2" xfId="27" applyNumberFormat="1" applyFont="1" applyFill="1" applyProtection="1">
      <alignment horizontal="right" vertical="top" shrinkToFit="1"/>
    </xf>
    <xf numFmtId="4" fontId="2" fillId="3" borderId="2" xfId="15" applyNumberFormat="1" applyFont="1" applyFill="1" applyProtection="1">
      <alignment horizontal="right" vertical="top" shrinkToFit="1"/>
    </xf>
    <xf numFmtId="0" fontId="1" fillId="0" borderId="2" xfId="10" applyNumberFormat="1" applyFont="1" applyProtection="1">
      <alignment horizontal="left" vertical="top" wrapText="1"/>
    </xf>
    <xf numFmtId="4" fontId="9" fillId="0" borderId="1" xfId="0" applyNumberFormat="1" applyFont="1" applyBorder="1" applyProtection="1">
      <protection locked="0"/>
    </xf>
    <xf numFmtId="0" fontId="9" fillId="0" borderId="1" xfId="0" applyFont="1" applyBorder="1" applyProtection="1">
      <protection locked="0"/>
    </xf>
    <xf numFmtId="4" fontId="13" fillId="0" borderId="1" xfId="0" applyNumberFormat="1" applyFont="1" applyFill="1" applyBorder="1" applyAlignment="1">
      <alignment vertical="top" wrapText="1"/>
    </xf>
    <xf numFmtId="49" fontId="1" fillId="3" borderId="7" xfId="8" applyNumberFormat="1" applyFont="1" applyFill="1" applyBorder="1" applyAlignment="1" applyProtection="1">
      <alignment horizontal="center" vertical="center" wrapText="1"/>
    </xf>
    <xf numFmtId="49" fontId="1" fillId="3" borderId="7" xfId="8" applyFont="1" applyFill="1" applyBorder="1" applyAlignment="1">
      <alignment horizontal="center" vertical="center" wrapText="1"/>
    </xf>
    <xf numFmtId="4" fontId="2" fillId="3" borderId="2" xfId="27" applyNumberFormat="1" applyFill="1" applyProtection="1">
      <alignment horizontal="right" vertical="top" shrinkToFit="1"/>
    </xf>
    <xf numFmtId="4" fontId="1" fillId="3" borderId="2" xfId="27" applyNumberFormat="1" applyFont="1" applyFill="1" applyProtection="1">
      <alignment horizontal="right" vertical="top" shrinkToFit="1"/>
    </xf>
    <xf numFmtId="0" fontId="2" fillId="3" borderId="2" xfId="14" applyNumberFormat="1" applyFill="1" applyProtection="1">
      <alignment horizontal="left" vertical="top" wrapText="1"/>
    </xf>
    <xf numFmtId="0" fontId="2" fillId="0" borderId="13" xfId="30" applyNumberFormat="1" applyFont="1" applyProtection="1">
      <alignment horizontal="left" vertical="top" wrapText="1"/>
    </xf>
    <xf numFmtId="0" fontId="2" fillId="0" borderId="14" xfId="30" applyNumberFormat="1" applyFont="1" applyBorder="1" applyProtection="1">
      <alignment horizontal="left" vertical="top" wrapText="1"/>
    </xf>
    <xf numFmtId="4" fontId="2" fillId="3" borderId="11" xfId="12" applyNumberFormat="1" applyFont="1" applyFill="1" applyBorder="1" applyProtection="1">
      <alignment horizontal="right" vertical="top" shrinkToFit="1"/>
    </xf>
    <xf numFmtId="4" fontId="2" fillId="3" borderId="4" xfId="12" applyNumberFormat="1" applyFont="1" applyFill="1" applyBorder="1" applyProtection="1">
      <alignment horizontal="right" vertical="top" shrinkToFit="1"/>
    </xf>
    <xf numFmtId="4" fontId="8" fillId="3" borderId="5" xfId="15" applyNumberFormat="1" applyFont="1" applyFill="1" applyBorder="1" applyProtection="1">
      <alignment horizontal="right" vertical="top" shrinkToFit="1"/>
    </xf>
    <xf numFmtId="49" fontId="1" fillId="0" borderId="2" xfId="9" applyNumberFormat="1" applyFont="1" applyProtection="1">
      <alignment horizontal="center" vertical="top" shrinkToFit="1"/>
    </xf>
    <xf numFmtId="4" fontId="9" fillId="0" borderId="0" xfId="0" applyNumberFormat="1" applyFont="1" applyAlignment="1" applyProtection="1">
      <alignment horizontal="right" vertical="top"/>
      <protection locked="0"/>
    </xf>
    <xf numFmtId="4" fontId="2" fillId="3" borderId="10" xfId="27" applyNumberFormat="1" applyFill="1" applyBorder="1" applyProtection="1">
      <alignment horizontal="right" vertical="top" shrinkToFit="1"/>
    </xf>
    <xf numFmtId="4" fontId="8" fillId="0" borderId="11" xfId="15" applyNumberFormat="1" applyFont="1" applyBorder="1" applyProtection="1">
      <alignment horizontal="right" vertical="top" shrinkToFit="1"/>
    </xf>
    <xf numFmtId="49" fontId="2" fillId="3" borderId="2" xfId="31" applyNumberFormat="1" applyFont="1" applyFill="1" applyBorder="1" applyAlignment="1">
      <alignment horizontal="center" wrapText="1"/>
    </xf>
    <xf numFmtId="4" fontId="2" fillId="0" borderId="12" xfId="27" applyNumberFormat="1" applyBorder="1" applyProtection="1">
      <alignment horizontal="right" vertical="top" shrinkToFit="1"/>
    </xf>
    <xf numFmtId="49" fontId="1" fillId="0" borderId="4" xfId="13" applyNumberFormat="1" applyFont="1" applyBorder="1" applyProtection="1">
      <alignment horizontal="center" vertical="top" shrinkToFit="1"/>
    </xf>
    <xf numFmtId="0" fontId="1" fillId="0" borderId="4" xfId="14" applyNumberFormat="1" applyFont="1" applyBorder="1" applyProtection="1">
      <alignment horizontal="left" vertical="top" wrapText="1"/>
    </xf>
    <xf numFmtId="4" fontId="2" fillId="0" borderId="10" xfId="27" applyNumberFormat="1" applyBorder="1" applyProtection="1">
      <alignment horizontal="right" vertical="top" shrinkToFit="1"/>
    </xf>
    <xf numFmtId="0" fontId="2" fillId="0" borderId="2" xfId="31" applyFont="1" applyFill="1" applyBorder="1" applyAlignment="1">
      <alignment vertical="top" wrapText="1"/>
    </xf>
    <xf numFmtId="4" fontId="2" fillId="0" borderId="2" xfId="27" applyNumberFormat="1" applyFill="1" applyProtection="1">
      <alignment horizontal="right" vertical="top" shrinkToFit="1"/>
    </xf>
    <xf numFmtId="4" fontId="2" fillId="3" borderId="2" xfId="27" applyNumberFormat="1" applyFill="1" applyProtection="1">
      <alignment horizontal="right" vertical="top" shrinkToFit="1"/>
    </xf>
    <xf numFmtId="0" fontId="2" fillId="0" borderId="13" xfId="30" applyNumberFormat="1" applyFont="1" applyProtection="1">
      <alignment horizontal="left" vertical="top" wrapText="1"/>
    </xf>
    <xf numFmtId="4" fontId="2" fillId="0" borderId="2" xfId="31" applyNumberFormat="1" applyFont="1" applyFill="1" applyBorder="1" applyAlignment="1">
      <alignment horizontal="right" wrapText="1"/>
    </xf>
    <xf numFmtId="0" fontId="2" fillId="0" borderId="12" xfId="30" applyNumberFormat="1" applyFont="1" applyBorder="1" applyProtection="1">
      <alignment horizontal="left" vertical="top" wrapText="1"/>
    </xf>
    <xf numFmtId="49" fontId="2" fillId="0" borderId="12" xfId="60" applyNumberFormat="1" applyFont="1" applyBorder="1" applyProtection="1">
      <alignment horizontal="center" vertical="top" shrinkToFit="1"/>
    </xf>
    <xf numFmtId="49" fontId="1" fillId="0" borderId="12" xfId="60" applyNumberFormat="1" applyFont="1" applyBorder="1" applyProtection="1">
      <alignment horizontal="center" vertical="top" shrinkToFit="1"/>
    </xf>
    <xf numFmtId="0" fontId="1" fillId="0" borderId="12" xfId="30" applyNumberFormat="1" applyFont="1" applyBorder="1" applyProtection="1">
      <alignment horizontal="left" vertical="top" wrapText="1"/>
    </xf>
    <xf numFmtId="4" fontId="2" fillId="0" borderId="2" xfId="33" applyNumberFormat="1" applyFont="1" applyFill="1" applyBorder="1" applyAlignment="1">
      <alignment vertical="top" wrapText="1"/>
    </xf>
    <xf numFmtId="4" fontId="2" fillId="3" borderId="2" xfId="27" applyNumberFormat="1" applyFill="1" applyProtection="1">
      <alignment horizontal="right" vertical="top" shrinkToFit="1"/>
    </xf>
    <xf numFmtId="49" fontId="2" fillId="3" borderId="12" xfId="57" applyNumberFormat="1" applyFont="1" applyFill="1" applyBorder="1" applyProtection="1">
      <alignment horizontal="center" vertical="top" shrinkToFit="1"/>
    </xf>
    <xf numFmtId="0" fontId="8" fillId="0" borderId="5" xfId="14" applyNumberFormat="1" applyFont="1" applyBorder="1" applyProtection="1">
      <alignment horizontal="left" vertical="top" wrapText="1"/>
    </xf>
    <xf numFmtId="4" fontId="2" fillId="0" borderId="2" xfId="33" applyNumberFormat="1" applyFont="1" applyFill="1" applyBorder="1" applyAlignment="1">
      <alignment vertical="top" wrapText="1"/>
    </xf>
    <xf numFmtId="4" fontId="2" fillId="3" borderId="2" xfId="27" applyNumberFormat="1" applyFill="1" applyProtection="1">
      <alignment horizontal="right" vertical="top" shrinkToFit="1"/>
    </xf>
    <xf numFmtId="4" fontId="2" fillId="3" borderId="2" xfId="15" applyNumberFormat="1" applyFont="1" applyFill="1" applyProtection="1">
      <alignment horizontal="right" vertical="top" shrinkToFit="1"/>
    </xf>
    <xf numFmtId="0" fontId="2" fillId="0" borderId="12" xfId="30" applyNumberFormat="1" applyFont="1" applyBorder="1" applyProtection="1">
      <alignment horizontal="left" vertical="top" wrapText="1"/>
    </xf>
    <xf numFmtId="0" fontId="2" fillId="0" borderId="1" xfId="2" applyNumberFormat="1" applyFont="1" applyAlignment="1" applyProtection="1">
      <alignment wrapText="1"/>
    </xf>
    <xf numFmtId="4" fontId="2" fillId="0" borderId="2" xfId="27" applyNumberFormat="1" applyFill="1" applyProtection="1">
      <alignment horizontal="right" vertical="top" shrinkToFit="1"/>
    </xf>
    <xf numFmtId="4" fontId="2" fillId="3" borderId="2" xfId="27" applyNumberFormat="1" applyFill="1" applyProtection="1">
      <alignment horizontal="right" vertical="top" shrinkToFit="1"/>
    </xf>
    <xf numFmtId="49" fontId="2" fillId="0" borderId="2" xfId="33" applyNumberFormat="1" applyFont="1" applyFill="1" applyBorder="1" applyAlignment="1">
      <alignment horizontal="center" vertical="top" wrapText="1"/>
    </xf>
    <xf numFmtId="0" fontId="2" fillId="0" borderId="2" xfId="33" applyFont="1" applyFill="1" applyBorder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4" fontId="9" fillId="0" borderId="2" xfId="0" applyNumberFormat="1" applyFont="1" applyBorder="1" applyAlignment="1" applyProtection="1">
      <alignment horizontal="right" vertical="top"/>
      <protection locked="0"/>
    </xf>
    <xf numFmtId="4" fontId="18" fillId="0" borderId="2" xfId="0" applyNumberFormat="1" applyFont="1" applyBorder="1" applyAlignment="1" applyProtection="1">
      <alignment horizontal="right" vertical="top"/>
      <protection locked="0"/>
    </xf>
    <xf numFmtId="0" fontId="1" fillId="0" borderId="1" xfId="2" applyNumberFormat="1" applyFont="1" applyProtection="1"/>
    <xf numFmtId="0" fontId="18" fillId="0" borderId="0" xfId="0" applyFont="1" applyProtection="1">
      <protection locked="0"/>
    </xf>
    <xf numFmtId="0" fontId="2" fillId="0" borderId="1" xfId="2" applyNumberFormat="1" applyFont="1" applyProtection="1"/>
    <xf numFmtId="0" fontId="11" fillId="0" borderId="1" xfId="1" applyNumberFormat="1" applyFont="1" applyAlignment="1" applyProtection="1">
      <alignment horizontal="center" vertical="top" wrapText="1"/>
    </xf>
    <xf numFmtId="0" fontId="8" fillId="0" borderId="1" xfId="17" applyNumberFormat="1" applyFont="1" applyProtection="1">
      <alignment horizontal="left" vertical="top" wrapText="1"/>
    </xf>
    <xf numFmtId="0" fontId="8" fillId="0" borderId="1" xfId="17" applyFont="1">
      <alignment horizontal="left" vertical="top" wrapText="1"/>
    </xf>
    <xf numFmtId="0" fontId="2" fillId="0" borderId="6" xfId="6" applyNumberFormat="1" applyFont="1" applyBorder="1" applyProtection="1">
      <alignment horizontal="right" vertical="top"/>
    </xf>
    <xf numFmtId="0" fontId="8" fillId="0" borderId="6" xfId="6" applyFont="1" applyBorder="1">
      <alignment horizontal="right" vertical="top"/>
    </xf>
    <xf numFmtId="49" fontId="1" fillId="0" borderId="7" xfId="7" applyNumberFormat="1" applyFont="1" applyBorder="1" applyAlignment="1" applyProtection="1">
      <alignment horizontal="center" vertical="center" wrapText="1"/>
    </xf>
    <xf numFmtId="49" fontId="1" fillId="0" borderId="7" xfId="7" applyFont="1" applyBorder="1" applyAlignment="1">
      <alignment horizontal="center" vertical="center" wrapText="1"/>
    </xf>
    <xf numFmtId="49" fontId="1" fillId="0" borderId="7" xfId="8" applyNumberFormat="1" applyFont="1" applyBorder="1" applyAlignment="1" applyProtection="1">
      <alignment horizontal="center" vertical="center" wrapText="1"/>
    </xf>
    <xf numFmtId="49" fontId="7" fillId="0" borderId="10" xfId="8" applyNumberFormat="1" applyFont="1" applyBorder="1" applyAlignment="1" applyProtection="1">
      <alignment horizontal="left" vertical="top" wrapText="1"/>
    </xf>
    <xf numFmtId="49" fontId="7" fillId="0" borderId="11" xfId="8" applyNumberFormat="1" applyFont="1" applyBorder="1" applyAlignment="1" applyProtection="1">
      <alignment horizontal="left" vertical="top" wrapText="1"/>
    </xf>
    <xf numFmtId="4" fontId="9" fillId="3" borderId="12" xfId="0" applyNumberFormat="1" applyFont="1" applyFill="1" applyBorder="1" applyAlignment="1" applyProtection="1">
      <alignment vertical="top"/>
      <protection locked="0"/>
    </xf>
    <xf numFmtId="4" fontId="2" fillId="0" borderId="2" xfId="31" applyNumberFormat="1" applyFont="1" applyFill="1" applyBorder="1" applyAlignment="1">
      <alignment horizontal="right" vertical="top" wrapText="1"/>
    </xf>
    <xf numFmtId="4" fontId="2" fillId="3" borderId="11" xfId="15" applyNumberFormat="1" applyFont="1" applyFill="1" applyBorder="1" applyProtection="1">
      <alignment horizontal="right" vertical="top" shrinkToFit="1"/>
    </xf>
  </cellXfs>
  <cellStyles count="69">
    <cellStyle name="br" xfId="20"/>
    <cellStyle name="br 2" xfId="36"/>
    <cellStyle name="col" xfId="19"/>
    <cellStyle name="col 2" xfId="35"/>
    <cellStyle name="ex58" xfId="62"/>
    <cellStyle name="ex59" xfId="63"/>
    <cellStyle name="ex60" xfId="44"/>
    <cellStyle name="ex61" xfId="59"/>
    <cellStyle name="ex62" xfId="52"/>
    <cellStyle name="ex63" xfId="49"/>
    <cellStyle name="ex64" xfId="46"/>
    <cellStyle name="ex65" xfId="45"/>
    <cellStyle name="ex66" xfId="43"/>
    <cellStyle name="ex67" xfId="42"/>
    <cellStyle name="ex68" xfId="41"/>
    <cellStyle name="ex69" xfId="58"/>
    <cellStyle name="ex70" xfId="54"/>
    <cellStyle name="ex71" xfId="57"/>
    <cellStyle name="ex72" xfId="38"/>
    <cellStyle name="ex72 2" xfId="56"/>
    <cellStyle name="ex73" xfId="37"/>
    <cellStyle name="ex73 2" xfId="51"/>
    <cellStyle name="ex74" xfId="39"/>
    <cellStyle name="ex74 2" xfId="48"/>
    <cellStyle name="ex75" xfId="40"/>
    <cellStyle name="ex75 2" xfId="47"/>
    <cellStyle name="ex76" xfId="60"/>
    <cellStyle name="ex77" xfId="30"/>
    <cellStyle name="ex78" xfId="55"/>
    <cellStyle name="ex79" xfId="61"/>
    <cellStyle name="st24" xfId="11"/>
    <cellStyle name="st25" xfId="12"/>
    <cellStyle name="st26" xfId="15"/>
    <cellStyle name="st57" xfId="53"/>
    <cellStyle name="style0" xfId="21"/>
    <cellStyle name="style0 2" xfId="64"/>
    <cellStyle name="td" xfId="22"/>
    <cellStyle name="td 2" xfId="65"/>
    <cellStyle name="tr" xfId="18"/>
    <cellStyle name="tr 2" xfId="34"/>
    <cellStyle name="xl_bot_header" xfId="50"/>
    <cellStyle name="xl_center_header" xfId="28"/>
    <cellStyle name="xl_right_header" xfId="29"/>
    <cellStyle name="xl21" xfId="23"/>
    <cellStyle name="xl22" xfId="1"/>
    <cellStyle name="xl23" xfId="3"/>
    <cellStyle name="xl24" xfId="4"/>
    <cellStyle name="xl25" xfId="8"/>
    <cellStyle name="xl26" xfId="9"/>
    <cellStyle name="xl27" xfId="13"/>
    <cellStyle name="xl28" xfId="16"/>
    <cellStyle name="xl29" xfId="24"/>
    <cellStyle name="xl30" xfId="7"/>
    <cellStyle name="xl31" xfId="10"/>
    <cellStyle name="xl32" xfId="14"/>
    <cellStyle name="xl33" xfId="5"/>
    <cellStyle name="xl34" xfId="25"/>
    <cellStyle name="xl35" xfId="26"/>
    <cellStyle name="xl36" xfId="27"/>
    <cellStyle name="xl37" xfId="6"/>
    <cellStyle name="xl38" xfId="17"/>
    <cellStyle name="xl39" xfId="2"/>
    <cellStyle name="Обычный" xfId="0" builtinId="0"/>
    <cellStyle name="Обычный 2" xfId="32"/>
    <cellStyle name="Обычный 3" xfId="31"/>
    <cellStyle name="Обычный 3 2" xfId="67"/>
    <cellStyle name="Обычный 4" xfId="33"/>
    <cellStyle name="Обычный 5" xfId="66"/>
    <cellStyle name="Обычный 5 2" xfId="6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6"/>
  <sheetViews>
    <sheetView showGridLines="0" tabSelected="1" zoomScale="86" zoomScaleNormal="86" zoomScaleSheetLayoutView="85" zoomScalePageLayoutView="85" workbookViewId="0">
      <pane ySplit="6" topLeftCell="A7" activePane="bottomLeft" state="frozen"/>
      <selection pane="bottomLeft" activeCell="I1" sqref="I1"/>
    </sheetView>
  </sheetViews>
  <sheetFormatPr defaultRowHeight="15" outlineLevelRow="3" x14ac:dyDescent="0.25"/>
  <cols>
    <col min="1" max="1" width="25.5703125" style="2" customWidth="1"/>
    <col min="2" max="2" width="93.85546875" style="2" customWidth="1"/>
    <col min="3" max="3" width="18" style="64" customWidth="1"/>
    <col min="4" max="4" width="19.7109375" style="64" customWidth="1"/>
    <col min="5" max="8" width="16.5703125" style="2" customWidth="1"/>
    <col min="9" max="9" width="12.28515625" style="2" customWidth="1"/>
    <col min="10" max="10" width="10.7109375" style="2" customWidth="1"/>
    <col min="11" max="11" width="14.7109375" style="2" customWidth="1"/>
    <col min="12" max="12" width="9" style="2" customWidth="1"/>
    <col min="13" max="16384" width="9.140625" style="2"/>
  </cols>
  <sheetData>
    <row r="1" spans="1:12" ht="17.25" customHeight="1" x14ac:dyDescent="0.25">
      <c r="A1" s="119" t="s">
        <v>278</v>
      </c>
      <c r="B1" s="119"/>
      <c r="C1" s="119"/>
      <c r="D1" s="119"/>
      <c r="E1" s="119"/>
      <c r="F1" s="119"/>
      <c r="G1" s="119"/>
      <c r="H1" s="119"/>
      <c r="I1" s="1"/>
    </row>
    <row r="2" spans="1:12" ht="20.25" customHeight="1" x14ac:dyDescent="0.25">
      <c r="A2" s="119"/>
      <c r="B2" s="119"/>
      <c r="C2" s="119"/>
      <c r="D2" s="119"/>
      <c r="E2" s="119"/>
      <c r="F2" s="119"/>
      <c r="G2" s="119"/>
      <c r="H2" s="119"/>
      <c r="I2" s="1"/>
    </row>
    <row r="3" spans="1:12" ht="21" customHeight="1" x14ac:dyDescent="0.25">
      <c r="A3" s="122" t="s">
        <v>110</v>
      </c>
      <c r="B3" s="123"/>
      <c r="C3" s="123"/>
      <c r="D3" s="123"/>
      <c r="E3" s="123"/>
      <c r="F3" s="123"/>
      <c r="G3" s="123"/>
      <c r="H3" s="123"/>
      <c r="I3" s="1"/>
    </row>
    <row r="4" spans="1:12" ht="36.75" customHeight="1" x14ac:dyDescent="0.25">
      <c r="A4" s="124" t="s">
        <v>0</v>
      </c>
      <c r="B4" s="125"/>
      <c r="C4" s="49" t="s">
        <v>107</v>
      </c>
      <c r="D4" s="72" t="s">
        <v>108</v>
      </c>
      <c r="E4" s="126" t="s">
        <v>268</v>
      </c>
      <c r="F4" s="124" t="s">
        <v>1</v>
      </c>
      <c r="G4" s="125"/>
      <c r="H4" s="125"/>
      <c r="I4" s="1"/>
    </row>
    <row r="5" spans="1:12" ht="19.5" customHeight="1" x14ac:dyDescent="0.25">
      <c r="A5" s="15" t="s">
        <v>2</v>
      </c>
      <c r="B5" s="15" t="s">
        <v>111</v>
      </c>
      <c r="C5" s="50" t="s">
        <v>109</v>
      </c>
      <c r="D5" s="73" t="s">
        <v>129</v>
      </c>
      <c r="E5" s="126"/>
      <c r="F5" s="13" t="s">
        <v>222</v>
      </c>
      <c r="G5" s="13" t="s">
        <v>235</v>
      </c>
      <c r="H5" s="14" t="s">
        <v>256</v>
      </c>
      <c r="I5" s="1"/>
    </row>
    <row r="6" spans="1:12" ht="12.75" customHeight="1" x14ac:dyDescent="0.25">
      <c r="A6" s="12" t="s">
        <v>3</v>
      </c>
      <c r="B6" s="12" t="s">
        <v>4</v>
      </c>
      <c r="C6" s="51" t="s">
        <v>5</v>
      </c>
      <c r="D6" s="51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33"/>
      <c r="J6" s="11"/>
      <c r="K6" s="11"/>
      <c r="L6" s="11"/>
    </row>
    <row r="7" spans="1:12" x14ac:dyDescent="0.25">
      <c r="A7" s="3" t="s">
        <v>11</v>
      </c>
      <c r="B7" s="4" t="s">
        <v>12</v>
      </c>
      <c r="C7" s="52">
        <f>C8+C19+C27+C39+C44+C49+C60+C65+C68+C77+C104+C107</f>
        <v>447709218.10999995</v>
      </c>
      <c r="D7" s="52">
        <f>D8+D19+D27+D39+D44+D49+D60+D65+D68+D77+D104</f>
        <v>458710121.09000003</v>
      </c>
      <c r="E7" s="8">
        <f>IFERROR(D7/C7,0)*100</f>
        <v>102.4571535574899</v>
      </c>
      <c r="F7" s="52">
        <f>F8+F19+F27+F39+F44+F49+F60+F65+F68+F77+F104+F107</f>
        <v>438712128.38999999</v>
      </c>
      <c r="G7" s="52">
        <f>G8+G19+G27+G39+G44+G49+G60+G65+G68+G77+G104+G107</f>
        <v>399762188.38999999</v>
      </c>
      <c r="H7" s="52">
        <f>H8+H19+H27+H39+H44+H49+H60+H65+H68+H77+H104+H107</f>
        <v>417972138.38999999</v>
      </c>
      <c r="I7" s="33"/>
      <c r="J7" s="11"/>
      <c r="K7" s="11"/>
      <c r="L7" s="11"/>
    </row>
    <row r="8" spans="1:12" outlineLevel="1" x14ac:dyDescent="0.25">
      <c r="A8" s="3" t="s">
        <v>13</v>
      </c>
      <c r="B8" s="4" t="s">
        <v>14</v>
      </c>
      <c r="C8" s="53">
        <f t="shared" ref="C8:D8" si="0">SUM(C9)</f>
        <v>348401386.29999995</v>
      </c>
      <c r="D8" s="53">
        <f t="shared" si="0"/>
        <v>359691000</v>
      </c>
      <c r="E8" s="8">
        <f>IFERROR(D8/C8,0)*100</f>
        <v>103.24040435656556</v>
      </c>
      <c r="F8" s="8">
        <f>SUM(F9)</f>
        <v>355005000</v>
      </c>
      <c r="G8" s="8">
        <f>SUM(G9)</f>
        <v>308208000</v>
      </c>
      <c r="H8" s="8">
        <f t="shared" ref="H8" si="1">SUM(H9)</f>
        <v>327131000</v>
      </c>
      <c r="I8" s="33"/>
      <c r="J8" s="33"/>
      <c r="K8" s="33"/>
    </row>
    <row r="9" spans="1:12" outlineLevel="2" x14ac:dyDescent="0.25">
      <c r="A9" s="3" t="s">
        <v>15</v>
      </c>
      <c r="B9" s="4" t="s">
        <v>16</v>
      </c>
      <c r="C9" s="53">
        <f>SUM(C10:C16)</f>
        <v>348401386.29999995</v>
      </c>
      <c r="D9" s="53">
        <f>SUM(D10:D18)</f>
        <v>359691000</v>
      </c>
      <c r="E9" s="8">
        <f>IFERROR(D9/C9,0)*100</f>
        <v>103.24040435656556</v>
      </c>
      <c r="F9" s="8">
        <f>SUM(F10:F18)</f>
        <v>355005000</v>
      </c>
      <c r="G9" s="8">
        <f t="shared" ref="G9:H9" si="2">SUM(G10:G18)</f>
        <v>308208000</v>
      </c>
      <c r="H9" s="8">
        <f t="shared" si="2"/>
        <v>327131000</v>
      </c>
      <c r="I9" s="33"/>
      <c r="J9" s="11"/>
      <c r="K9" s="11"/>
      <c r="L9" s="11"/>
    </row>
    <row r="10" spans="1:12" ht="48" customHeight="1" outlineLevel="3" x14ac:dyDescent="0.25">
      <c r="A10" s="16" t="s">
        <v>112</v>
      </c>
      <c r="B10" s="5" t="s">
        <v>17</v>
      </c>
      <c r="C10" s="54">
        <v>339817936.19</v>
      </c>
      <c r="D10" s="74">
        <v>225509000</v>
      </c>
      <c r="E10" s="28">
        <f t="shared" ref="E10:E73" si="3">IFERROR(D10/C10,0)*100</f>
        <v>66.361711959168844</v>
      </c>
      <c r="F10" s="37">
        <v>216367000</v>
      </c>
      <c r="G10" s="37">
        <v>188237000</v>
      </c>
      <c r="H10" s="37">
        <v>203296000</v>
      </c>
      <c r="I10" s="1"/>
    </row>
    <row r="11" spans="1:12" ht="75" outlineLevel="3" x14ac:dyDescent="0.25">
      <c r="A11" s="16" t="s">
        <v>113</v>
      </c>
      <c r="B11" s="5" t="s">
        <v>18</v>
      </c>
      <c r="C11" s="54">
        <v>1222819.32</v>
      </c>
      <c r="D11" s="74">
        <v>664000</v>
      </c>
      <c r="E11" s="28">
        <f t="shared" si="3"/>
        <v>54.300744937526822</v>
      </c>
      <c r="F11" s="37">
        <v>550000</v>
      </c>
      <c r="G11" s="37">
        <v>467000</v>
      </c>
      <c r="H11" s="37">
        <v>495000</v>
      </c>
      <c r="I11" s="1"/>
    </row>
    <row r="12" spans="1:12" ht="30" outlineLevel="3" x14ac:dyDescent="0.25">
      <c r="A12" s="16" t="s">
        <v>114</v>
      </c>
      <c r="B12" s="5" t="s">
        <v>19</v>
      </c>
      <c r="C12" s="54">
        <v>1753916.08</v>
      </c>
      <c r="D12" s="74">
        <v>1563000</v>
      </c>
      <c r="E12" s="28">
        <f t="shared" si="3"/>
        <v>89.114868027209141</v>
      </c>
      <c r="F12" s="37">
        <v>912000</v>
      </c>
      <c r="G12" s="37">
        <v>770000</v>
      </c>
      <c r="H12" s="37">
        <v>809000</v>
      </c>
      <c r="I12" s="1"/>
    </row>
    <row r="13" spans="1:12" ht="60" outlineLevel="3" x14ac:dyDescent="0.25">
      <c r="A13" s="16" t="s">
        <v>115</v>
      </c>
      <c r="B13" s="17" t="s">
        <v>130</v>
      </c>
      <c r="C13" s="54">
        <v>620380.19999999995</v>
      </c>
      <c r="D13" s="74">
        <v>467000</v>
      </c>
      <c r="E13" s="28">
        <f t="shared" si="3"/>
        <v>75.276419202289176</v>
      </c>
      <c r="F13" s="37">
        <v>536000</v>
      </c>
      <c r="G13" s="37">
        <v>546000</v>
      </c>
      <c r="H13" s="37">
        <v>550000</v>
      </c>
      <c r="I13" s="1"/>
    </row>
    <row r="14" spans="1:12" ht="60" outlineLevel="3" x14ac:dyDescent="0.25">
      <c r="A14" s="16" t="s">
        <v>116</v>
      </c>
      <c r="B14" s="5" t="s">
        <v>20</v>
      </c>
      <c r="C14" s="54">
        <v>2899487.87</v>
      </c>
      <c r="D14" s="74">
        <v>2498000</v>
      </c>
      <c r="E14" s="28">
        <f t="shared" si="3"/>
        <v>86.153145382877554</v>
      </c>
      <c r="F14" s="37">
        <v>2172000</v>
      </c>
      <c r="G14" s="37">
        <v>993000</v>
      </c>
      <c r="H14" s="37">
        <v>1037000</v>
      </c>
      <c r="I14" s="1"/>
    </row>
    <row r="15" spans="1:12" ht="34.5" customHeight="1" outlineLevel="3" x14ac:dyDescent="0.25">
      <c r="A15" s="16" t="s">
        <v>223</v>
      </c>
      <c r="B15" s="38" t="s">
        <v>224</v>
      </c>
      <c r="C15" s="55">
        <v>782397.03</v>
      </c>
      <c r="D15" s="74">
        <v>331000</v>
      </c>
      <c r="E15" s="28">
        <f t="shared" si="3"/>
        <v>42.305886565034633</v>
      </c>
      <c r="F15" s="37">
        <v>266000</v>
      </c>
      <c r="G15" s="37">
        <v>316000</v>
      </c>
      <c r="H15" s="37">
        <v>320000</v>
      </c>
      <c r="I15" s="1"/>
    </row>
    <row r="16" spans="1:12" ht="30.75" customHeight="1" outlineLevel="3" x14ac:dyDescent="0.25">
      <c r="A16" s="16" t="s">
        <v>225</v>
      </c>
      <c r="B16" s="38" t="s">
        <v>226</v>
      </c>
      <c r="C16" s="55">
        <v>1304449.6100000001</v>
      </c>
      <c r="D16" s="74">
        <v>130000</v>
      </c>
      <c r="E16" s="28">
        <f t="shared" si="3"/>
        <v>9.9658889851636339</v>
      </c>
      <c r="F16" s="37">
        <v>286000</v>
      </c>
      <c r="G16" s="37">
        <v>365000</v>
      </c>
      <c r="H16" s="45">
        <v>370000</v>
      </c>
      <c r="I16" s="1"/>
    </row>
    <row r="17" spans="1:12" ht="15.75" customHeight="1" outlineLevel="3" x14ac:dyDescent="0.25">
      <c r="A17" s="86" t="s">
        <v>281</v>
      </c>
      <c r="B17" s="91" t="s">
        <v>279</v>
      </c>
      <c r="C17" s="55">
        <v>0</v>
      </c>
      <c r="D17" s="95">
        <v>62000</v>
      </c>
      <c r="E17" s="28">
        <f t="shared" si="3"/>
        <v>0</v>
      </c>
      <c r="F17" s="37">
        <v>60000</v>
      </c>
      <c r="G17" s="90">
        <v>57000</v>
      </c>
      <c r="H17" s="87">
        <v>58000</v>
      </c>
      <c r="I17" s="1"/>
    </row>
    <row r="18" spans="1:12" ht="30.75" customHeight="1" outlineLevel="3" x14ac:dyDescent="0.25">
      <c r="A18" s="86" t="s">
        <v>282</v>
      </c>
      <c r="B18" s="94" t="s">
        <v>280</v>
      </c>
      <c r="C18" s="55">
        <v>0</v>
      </c>
      <c r="D18" s="130">
        <v>128467000</v>
      </c>
      <c r="E18" s="28">
        <f t="shared" si="3"/>
        <v>0</v>
      </c>
      <c r="F18" s="37">
        <v>133856000</v>
      </c>
      <c r="G18" s="90">
        <v>116457000</v>
      </c>
      <c r="H18" s="87">
        <v>120196000</v>
      </c>
      <c r="I18" s="1"/>
    </row>
    <row r="19" spans="1:12" ht="28.5" outlineLevel="1" x14ac:dyDescent="0.25">
      <c r="A19" s="3" t="s">
        <v>21</v>
      </c>
      <c r="B19" s="4" t="s">
        <v>22</v>
      </c>
      <c r="C19" s="53">
        <f>C20</f>
        <v>21321899.479999997</v>
      </c>
      <c r="D19" s="53">
        <f>D20+D25</f>
        <v>22697000</v>
      </c>
      <c r="E19" s="8">
        <f t="shared" si="3"/>
        <v>106.44924023438836</v>
      </c>
      <c r="F19" s="53">
        <f>F20+F25</f>
        <v>24057890</v>
      </c>
      <c r="G19" s="53">
        <f>G20+G25</f>
        <v>32009850</v>
      </c>
      <c r="H19" s="53">
        <f>H20+H25</f>
        <v>32094800</v>
      </c>
      <c r="I19" s="44"/>
      <c r="J19" s="44"/>
      <c r="K19" s="44"/>
      <c r="L19" s="44"/>
    </row>
    <row r="20" spans="1:12" ht="28.5" outlineLevel="2" x14ac:dyDescent="0.25">
      <c r="A20" s="3" t="s">
        <v>23</v>
      </c>
      <c r="B20" s="4" t="s">
        <v>24</v>
      </c>
      <c r="C20" s="53">
        <f t="shared" ref="C20:D20" si="4">SUM(C21:C24)</f>
        <v>21321899.479999997</v>
      </c>
      <c r="D20" s="53">
        <f t="shared" si="4"/>
        <v>22405000</v>
      </c>
      <c r="E20" s="8">
        <f t="shared" si="3"/>
        <v>105.07975624318064</v>
      </c>
      <c r="F20" s="8">
        <f>SUM(F21:F24)</f>
        <v>23675890</v>
      </c>
      <c r="G20" s="8">
        <f>SUM(G21:G24)</f>
        <v>31626850</v>
      </c>
      <c r="H20" s="46">
        <f t="shared" ref="H20" si="5">SUM(H21:H24)</f>
        <v>31710800</v>
      </c>
      <c r="I20" s="1"/>
    </row>
    <row r="21" spans="1:12" ht="45" outlineLevel="3" x14ac:dyDescent="0.25">
      <c r="A21" s="16" t="s">
        <v>131</v>
      </c>
      <c r="B21" s="5" t="s">
        <v>135</v>
      </c>
      <c r="C21" s="56">
        <v>11015655.15</v>
      </c>
      <c r="D21" s="74">
        <v>11034670</v>
      </c>
      <c r="E21" s="28">
        <f t="shared" si="3"/>
        <v>100.17261660555886</v>
      </c>
      <c r="F21" s="39">
        <v>12005100</v>
      </c>
      <c r="G21" s="39">
        <v>16037319</v>
      </c>
      <c r="H21" s="39">
        <v>16073914</v>
      </c>
      <c r="I21" s="1"/>
    </row>
    <row r="22" spans="1:12" ht="60" outlineLevel="3" x14ac:dyDescent="0.25">
      <c r="A22" s="16" t="s">
        <v>132</v>
      </c>
      <c r="B22" s="5" t="s">
        <v>136</v>
      </c>
      <c r="C22" s="56">
        <v>63646.95</v>
      </c>
      <c r="D22" s="74">
        <v>59290</v>
      </c>
      <c r="E22" s="28">
        <f t="shared" si="3"/>
        <v>93.154503083022831</v>
      </c>
      <c r="F22" s="39">
        <v>58240</v>
      </c>
      <c r="G22" s="39">
        <v>77682</v>
      </c>
      <c r="H22" s="39">
        <v>77803</v>
      </c>
      <c r="I22" s="1"/>
    </row>
    <row r="23" spans="1:12" ht="46.5" customHeight="1" outlineLevel="3" x14ac:dyDescent="0.25">
      <c r="A23" s="16" t="s">
        <v>133</v>
      </c>
      <c r="B23" s="5" t="s">
        <v>137</v>
      </c>
      <c r="C23" s="56">
        <v>11441636.949999999</v>
      </c>
      <c r="D23" s="74">
        <v>11311040</v>
      </c>
      <c r="E23" s="28">
        <f t="shared" si="3"/>
        <v>98.858581594830284</v>
      </c>
      <c r="F23" s="39">
        <v>11612550</v>
      </c>
      <c r="G23" s="39">
        <v>15511849</v>
      </c>
      <c r="H23" s="39">
        <v>15559083</v>
      </c>
      <c r="I23" s="1"/>
    </row>
    <row r="24" spans="1:12" ht="45" outlineLevel="3" x14ac:dyDescent="0.25">
      <c r="A24" s="16" t="s">
        <v>134</v>
      </c>
      <c r="B24" s="17" t="s">
        <v>138</v>
      </c>
      <c r="C24" s="56">
        <v>-1199039.57</v>
      </c>
      <c r="D24" s="74">
        <v>0</v>
      </c>
      <c r="E24" s="28">
        <f t="shared" si="3"/>
        <v>0</v>
      </c>
      <c r="F24" s="83">
        <v>0</v>
      </c>
      <c r="G24" s="39">
        <v>0</v>
      </c>
      <c r="H24" s="39">
        <v>0</v>
      </c>
      <c r="I24" s="1"/>
    </row>
    <row r="25" spans="1:12" s="117" customFormat="1" ht="14.25" outlineLevel="3" x14ac:dyDescent="0.2">
      <c r="A25" s="30" t="s">
        <v>296</v>
      </c>
      <c r="B25" s="29" t="s">
        <v>297</v>
      </c>
      <c r="C25" s="59">
        <v>0</v>
      </c>
      <c r="D25" s="75">
        <f>D26</f>
        <v>292000</v>
      </c>
      <c r="E25" s="8">
        <f t="shared" si="3"/>
        <v>0</v>
      </c>
      <c r="F25" s="115">
        <f>F26</f>
        <v>382000</v>
      </c>
      <c r="G25" s="66">
        <f>G26</f>
        <v>383000</v>
      </c>
      <c r="H25" s="66">
        <f>H26</f>
        <v>384000</v>
      </c>
      <c r="I25" s="116"/>
    </row>
    <row r="26" spans="1:12" outlineLevel="3" x14ac:dyDescent="0.25">
      <c r="A26" s="16" t="s">
        <v>296</v>
      </c>
      <c r="B26" s="5" t="s">
        <v>297</v>
      </c>
      <c r="C26" s="56">
        <v>0</v>
      </c>
      <c r="D26" s="110">
        <v>292000</v>
      </c>
      <c r="E26" s="28">
        <f t="shared" si="3"/>
        <v>0</v>
      </c>
      <c r="F26" s="114">
        <v>382000</v>
      </c>
      <c r="G26" s="109">
        <v>383000</v>
      </c>
      <c r="H26" s="109">
        <v>384000</v>
      </c>
      <c r="I26" s="1"/>
    </row>
    <row r="27" spans="1:12" outlineLevel="1" x14ac:dyDescent="0.25">
      <c r="A27" s="3" t="s">
        <v>25</v>
      </c>
      <c r="B27" s="4" t="s">
        <v>26</v>
      </c>
      <c r="C27" s="53">
        <f>C28+C31+C33+C35</f>
        <v>24429441.25</v>
      </c>
      <c r="D27" s="53">
        <f>D28+D31+D33+D35+D37</f>
        <v>32568150</v>
      </c>
      <c r="E27" s="8">
        <f t="shared" si="3"/>
        <v>133.31516536425082</v>
      </c>
      <c r="F27" s="8">
        <f>F28+F31+F33+F35+F37</f>
        <v>20763000</v>
      </c>
      <c r="G27" s="8">
        <f t="shared" ref="G27:H27" si="6">G28+G31+G33+G35+G37</f>
        <v>20970000</v>
      </c>
      <c r="H27" s="8">
        <f t="shared" si="6"/>
        <v>21172000</v>
      </c>
      <c r="I27" s="33"/>
      <c r="J27" s="11"/>
      <c r="K27" s="11"/>
      <c r="L27" s="11"/>
    </row>
    <row r="28" spans="1:12" ht="18.75" customHeight="1" outlineLevel="2" x14ac:dyDescent="0.25">
      <c r="A28" s="3" t="s">
        <v>27</v>
      </c>
      <c r="B28" s="4" t="s">
        <v>28</v>
      </c>
      <c r="C28" s="53">
        <f t="shared" ref="C28:D28" si="7">SUM(C29:C30)</f>
        <v>22772623.050000001</v>
      </c>
      <c r="D28" s="53">
        <f t="shared" si="7"/>
        <v>29962000</v>
      </c>
      <c r="E28" s="8">
        <f t="shared" si="3"/>
        <v>131.57026282925278</v>
      </c>
      <c r="F28" s="8">
        <f>SUM(F29:F30)</f>
        <v>19746000</v>
      </c>
      <c r="G28" s="8">
        <f t="shared" ref="G28:H28" si="8">SUM(G29:G30)</f>
        <v>19943000</v>
      </c>
      <c r="H28" s="8">
        <f t="shared" si="8"/>
        <v>20143000</v>
      </c>
      <c r="I28" s="1"/>
    </row>
    <row r="29" spans="1:12" ht="18" customHeight="1" outlineLevel="3" x14ac:dyDescent="0.25">
      <c r="A29" s="16" t="s">
        <v>139</v>
      </c>
      <c r="B29" s="5" t="s">
        <v>29</v>
      </c>
      <c r="C29" s="56">
        <v>17696239.710000001</v>
      </c>
      <c r="D29" s="74">
        <v>23401000</v>
      </c>
      <c r="E29" s="28">
        <f t="shared" si="3"/>
        <v>132.23713276655201</v>
      </c>
      <c r="F29" s="39">
        <v>13745000</v>
      </c>
      <c r="G29" s="39">
        <v>13882000</v>
      </c>
      <c r="H29" s="39">
        <v>14021000</v>
      </c>
      <c r="I29" s="1"/>
    </row>
    <row r="30" spans="1:12" ht="33" customHeight="1" outlineLevel="3" x14ac:dyDescent="0.25">
      <c r="A30" s="16" t="s">
        <v>140</v>
      </c>
      <c r="B30" s="5" t="s">
        <v>141</v>
      </c>
      <c r="C30" s="56">
        <v>5076383.34</v>
      </c>
      <c r="D30" s="74">
        <v>6561000</v>
      </c>
      <c r="E30" s="28">
        <f t="shared" si="3"/>
        <v>129.24555851213552</v>
      </c>
      <c r="F30" s="39">
        <v>6001000</v>
      </c>
      <c r="G30" s="39">
        <v>6061000</v>
      </c>
      <c r="H30" s="39">
        <v>6122000</v>
      </c>
      <c r="I30" s="1"/>
    </row>
    <row r="31" spans="1:12" ht="19.5" customHeight="1" outlineLevel="2" x14ac:dyDescent="0.25">
      <c r="A31" s="3" t="s">
        <v>30</v>
      </c>
      <c r="B31" s="4" t="s">
        <v>31</v>
      </c>
      <c r="C31" s="53">
        <f>SUM(C32:C32)</f>
        <v>90.75</v>
      </c>
      <c r="D31" s="53">
        <f>SUM(D32:D32)</f>
        <v>11150</v>
      </c>
      <c r="E31" s="8">
        <f t="shared" si="3"/>
        <v>12286.501377410468</v>
      </c>
      <c r="F31" s="8">
        <f>SUM(F32:F32)</f>
        <v>0</v>
      </c>
      <c r="G31" s="8">
        <f>SUM(G32:G32)</f>
        <v>0</v>
      </c>
      <c r="H31" s="8">
        <f>SUM(H32:H32)</f>
        <v>0</v>
      </c>
      <c r="I31" s="1"/>
    </row>
    <row r="32" spans="1:12" ht="23.25" customHeight="1" outlineLevel="3" x14ac:dyDescent="0.25">
      <c r="A32" s="16" t="s">
        <v>117</v>
      </c>
      <c r="B32" s="5" t="s">
        <v>31</v>
      </c>
      <c r="C32" s="56">
        <v>90.75</v>
      </c>
      <c r="D32" s="74">
        <v>11150</v>
      </c>
      <c r="E32" s="28">
        <f t="shared" si="3"/>
        <v>12286.501377410468</v>
      </c>
      <c r="F32" s="9">
        <v>0</v>
      </c>
      <c r="G32" s="9">
        <v>0</v>
      </c>
      <c r="H32" s="9">
        <v>0</v>
      </c>
      <c r="I32" s="1"/>
    </row>
    <row r="33" spans="1:12" ht="21" customHeight="1" outlineLevel="2" x14ac:dyDescent="0.25">
      <c r="A33" s="3" t="s">
        <v>32</v>
      </c>
      <c r="B33" s="4" t="s">
        <v>33</v>
      </c>
      <c r="C33" s="53">
        <f t="shared" ref="C33:D33" si="9">C34</f>
        <v>394183.38</v>
      </c>
      <c r="D33" s="53">
        <f t="shared" si="9"/>
        <v>265000</v>
      </c>
      <c r="E33" s="8">
        <f t="shared" si="3"/>
        <v>67.227593410965227</v>
      </c>
      <c r="F33" s="8">
        <f>F34</f>
        <v>267000</v>
      </c>
      <c r="G33" s="8">
        <f t="shared" ref="G33:H33" si="10">G34</f>
        <v>268000</v>
      </c>
      <c r="H33" s="8">
        <f t="shared" si="10"/>
        <v>269000</v>
      </c>
      <c r="I33" s="1"/>
    </row>
    <row r="34" spans="1:12" ht="21.75" customHeight="1" outlineLevel="3" x14ac:dyDescent="0.25">
      <c r="A34" s="16" t="s">
        <v>118</v>
      </c>
      <c r="B34" s="5" t="s">
        <v>33</v>
      </c>
      <c r="C34" s="56">
        <v>394183.38</v>
      </c>
      <c r="D34" s="74">
        <v>265000</v>
      </c>
      <c r="E34" s="28">
        <f t="shared" si="3"/>
        <v>67.227593410965227</v>
      </c>
      <c r="F34" s="39">
        <v>267000</v>
      </c>
      <c r="G34" s="39">
        <v>268000</v>
      </c>
      <c r="H34" s="39">
        <v>269000</v>
      </c>
      <c r="I34" s="1"/>
    </row>
    <row r="35" spans="1:12" ht="19.5" customHeight="1" outlineLevel="2" x14ac:dyDescent="0.25">
      <c r="A35" s="3" t="s">
        <v>34</v>
      </c>
      <c r="B35" s="4" t="s">
        <v>35</v>
      </c>
      <c r="C35" s="53">
        <f t="shared" ref="C35:D35" si="11">C36</f>
        <v>1262544.07</v>
      </c>
      <c r="D35" s="53">
        <f t="shared" si="11"/>
        <v>2266000</v>
      </c>
      <c r="E35" s="8">
        <f t="shared" si="3"/>
        <v>179.47888345790574</v>
      </c>
      <c r="F35" s="8">
        <f>F36</f>
        <v>685000</v>
      </c>
      <c r="G35" s="8">
        <f t="shared" ref="G35:H35" si="12">G36</f>
        <v>693000</v>
      </c>
      <c r="H35" s="8">
        <f t="shared" si="12"/>
        <v>693000</v>
      </c>
      <c r="I35" s="1"/>
    </row>
    <row r="36" spans="1:12" ht="34.5" customHeight="1" outlineLevel="3" x14ac:dyDescent="0.25">
      <c r="A36" s="16" t="s">
        <v>119</v>
      </c>
      <c r="B36" s="5" t="s">
        <v>36</v>
      </c>
      <c r="C36" s="56">
        <v>1262544.07</v>
      </c>
      <c r="D36" s="74">
        <v>2266000</v>
      </c>
      <c r="E36" s="28">
        <f t="shared" si="3"/>
        <v>179.47888345790574</v>
      </c>
      <c r="F36" s="39">
        <v>685000</v>
      </c>
      <c r="G36" s="39">
        <v>693000</v>
      </c>
      <c r="H36" s="39">
        <v>693000</v>
      </c>
      <c r="I36" s="1"/>
    </row>
    <row r="37" spans="1:12" ht="29.25" customHeight="1" outlineLevel="3" x14ac:dyDescent="0.25">
      <c r="A37" s="98" t="s">
        <v>285</v>
      </c>
      <c r="B37" s="99" t="s">
        <v>283</v>
      </c>
      <c r="C37" s="59">
        <v>0</v>
      </c>
      <c r="D37" s="75">
        <f>D38</f>
        <v>64000</v>
      </c>
      <c r="E37" s="8">
        <f t="shared" si="3"/>
        <v>0</v>
      </c>
      <c r="F37" s="66">
        <f>F38</f>
        <v>65000</v>
      </c>
      <c r="G37" s="66">
        <f t="shared" ref="G37:H37" si="13">G38</f>
        <v>66000</v>
      </c>
      <c r="H37" s="66">
        <f t="shared" si="13"/>
        <v>67000</v>
      </c>
      <c r="I37" s="1"/>
    </row>
    <row r="38" spans="1:12" ht="34.5" customHeight="1" outlineLevel="3" x14ac:dyDescent="0.25">
      <c r="A38" s="97" t="s">
        <v>286</v>
      </c>
      <c r="B38" s="96" t="s">
        <v>284</v>
      </c>
      <c r="C38" s="56">
        <v>0</v>
      </c>
      <c r="D38" s="93">
        <v>64000</v>
      </c>
      <c r="E38" s="28">
        <f t="shared" si="3"/>
        <v>0</v>
      </c>
      <c r="F38" s="92">
        <v>65000</v>
      </c>
      <c r="G38" s="92">
        <v>66000</v>
      </c>
      <c r="H38" s="92">
        <v>67000</v>
      </c>
      <c r="I38" s="1"/>
    </row>
    <row r="39" spans="1:12" ht="22.5" customHeight="1" outlineLevel="1" x14ac:dyDescent="0.25">
      <c r="A39" s="3" t="s">
        <v>37</v>
      </c>
      <c r="B39" s="4" t="s">
        <v>38</v>
      </c>
      <c r="C39" s="53">
        <f>C41+C40</f>
        <v>7928199.2300000004</v>
      </c>
      <c r="D39" s="53">
        <f>D41+D40</f>
        <v>7287000</v>
      </c>
      <c r="E39" s="8">
        <f t="shared" si="3"/>
        <v>91.912422841573814</v>
      </c>
      <c r="F39" s="8">
        <f t="shared" ref="F39:H39" si="14">F41+F40</f>
        <v>7239000</v>
      </c>
      <c r="G39" s="8">
        <f t="shared" si="14"/>
        <v>7332000</v>
      </c>
      <c r="H39" s="8">
        <f t="shared" si="14"/>
        <v>7426000</v>
      </c>
      <c r="I39" s="1"/>
    </row>
    <row r="40" spans="1:12" ht="22.5" customHeight="1" outlineLevel="1" x14ac:dyDescent="0.25">
      <c r="A40" s="35" t="s">
        <v>239</v>
      </c>
      <c r="B40" s="36" t="s">
        <v>238</v>
      </c>
      <c r="C40" s="60">
        <v>6998777.9400000004</v>
      </c>
      <c r="D40" s="60">
        <v>6102000</v>
      </c>
      <c r="E40" s="28">
        <f t="shared" si="3"/>
        <v>87.186649616718654</v>
      </c>
      <c r="F40" s="28">
        <v>6183000</v>
      </c>
      <c r="G40" s="28">
        <v>6263000</v>
      </c>
      <c r="H40" s="28">
        <v>6345000</v>
      </c>
      <c r="I40" s="1"/>
    </row>
    <row r="41" spans="1:12" ht="18.75" customHeight="1" outlineLevel="2" x14ac:dyDescent="0.25">
      <c r="A41" s="18" t="s">
        <v>39</v>
      </c>
      <c r="B41" s="19" t="s">
        <v>40</v>
      </c>
      <c r="C41" s="57">
        <f>SUM(C42:C43)</f>
        <v>929421.29</v>
      </c>
      <c r="D41" s="57">
        <f>D42+D43</f>
        <v>1185000</v>
      </c>
      <c r="E41" s="8">
        <f t="shared" si="3"/>
        <v>127.49869329978442</v>
      </c>
      <c r="F41" s="20">
        <f>SUM(F42:F43)</f>
        <v>1056000</v>
      </c>
      <c r="G41" s="20">
        <f t="shared" ref="G41:H41" si="15">SUM(G42:G43)</f>
        <v>1069000</v>
      </c>
      <c r="H41" s="20">
        <f t="shared" si="15"/>
        <v>1081000</v>
      </c>
      <c r="I41" s="1"/>
    </row>
    <row r="42" spans="1:12" ht="18.75" customHeight="1" outlineLevel="3" x14ac:dyDescent="0.25">
      <c r="A42" s="24" t="s">
        <v>142</v>
      </c>
      <c r="B42" s="25" t="s">
        <v>144</v>
      </c>
      <c r="C42" s="58">
        <v>392033</v>
      </c>
      <c r="D42" s="100">
        <v>657000</v>
      </c>
      <c r="E42" s="28">
        <f t="shared" si="3"/>
        <v>167.58793264852702</v>
      </c>
      <c r="F42" s="26">
        <v>473000</v>
      </c>
      <c r="G42" s="26">
        <v>479000</v>
      </c>
      <c r="H42" s="26">
        <v>484000</v>
      </c>
      <c r="I42" s="1"/>
    </row>
    <row r="43" spans="1:12" ht="20.25" customHeight="1" outlineLevel="3" x14ac:dyDescent="0.25">
      <c r="A43" s="21" t="s">
        <v>143</v>
      </c>
      <c r="B43" s="22" t="s">
        <v>145</v>
      </c>
      <c r="C43" s="47">
        <v>537388.29</v>
      </c>
      <c r="D43" s="100">
        <v>528000</v>
      </c>
      <c r="E43" s="28">
        <f t="shared" si="3"/>
        <v>98.252978307361332</v>
      </c>
      <c r="F43" s="23">
        <v>583000</v>
      </c>
      <c r="G43" s="23">
        <v>590000</v>
      </c>
      <c r="H43" s="23">
        <v>597000</v>
      </c>
      <c r="I43" s="1"/>
    </row>
    <row r="44" spans="1:12" ht="18" customHeight="1" outlineLevel="1" x14ac:dyDescent="0.25">
      <c r="A44" s="3" t="s">
        <v>41</v>
      </c>
      <c r="B44" s="4" t="s">
        <v>42</v>
      </c>
      <c r="C44" s="53">
        <f>C45+C47</f>
        <v>7800709.0800000001</v>
      </c>
      <c r="D44" s="53">
        <f t="shared" ref="D44:H44" si="16">D45+D47</f>
        <v>10352930</v>
      </c>
      <c r="E44" s="8">
        <f t="shared" si="3"/>
        <v>132.71780672533427</v>
      </c>
      <c r="F44" s="53">
        <f t="shared" si="16"/>
        <v>10471200</v>
      </c>
      <c r="G44" s="53">
        <f t="shared" si="16"/>
        <v>10576300</v>
      </c>
      <c r="H44" s="53">
        <f t="shared" si="16"/>
        <v>10682300</v>
      </c>
      <c r="I44" s="33"/>
      <c r="J44" s="11"/>
      <c r="K44" s="11"/>
      <c r="L44" s="11"/>
    </row>
    <row r="45" spans="1:12" ht="34.5" customHeight="1" outlineLevel="2" x14ac:dyDescent="0.25">
      <c r="A45" s="3" t="s">
        <v>43</v>
      </c>
      <c r="B45" s="4" t="s">
        <v>44</v>
      </c>
      <c r="C45" s="53">
        <f>C46</f>
        <v>7778039.0800000001</v>
      </c>
      <c r="D45" s="53">
        <f t="shared" ref="D45" si="17">D46</f>
        <v>10350000</v>
      </c>
      <c r="E45" s="8">
        <f t="shared" si="3"/>
        <v>133.06695805390578</v>
      </c>
      <c r="F45" s="8">
        <f>F46</f>
        <v>10465000</v>
      </c>
      <c r="G45" s="8">
        <f t="shared" ref="G45:H45" si="18">G46</f>
        <v>10570000</v>
      </c>
      <c r="H45" s="8">
        <f t="shared" si="18"/>
        <v>10676000</v>
      </c>
      <c r="I45" s="1"/>
    </row>
    <row r="46" spans="1:12" ht="34.5" customHeight="1" outlineLevel="3" x14ac:dyDescent="0.25">
      <c r="A46" s="16" t="s">
        <v>120</v>
      </c>
      <c r="B46" s="5" t="s">
        <v>45</v>
      </c>
      <c r="C46" s="56">
        <v>7778039.0800000001</v>
      </c>
      <c r="D46" s="74">
        <v>10350000</v>
      </c>
      <c r="E46" s="28">
        <f t="shared" si="3"/>
        <v>133.06695805390578</v>
      </c>
      <c r="F46" s="39">
        <v>10465000</v>
      </c>
      <c r="G46" s="39">
        <v>10570000</v>
      </c>
      <c r="H46" s="39">
        <v>10676000</v>
      </c>
      <c r="I46" s="1"/>
    </row>
    <row r="47" spans="1:12" ht="34.5" customHeight="1" outlineLevel="3" x14ac:dyDescent="0.25">
      <c r="A47" s="82" t="s">
        <v>287</v>
      </c>
      <c r="B47" s="29" t="s">
        <v>257</v>
      </c>
      <c r="C47" s="59">
        <f>C48</f>
        <v>22670</v>
      </c>
      <c r="D47" s="59">
        <f t="shared" ref="D47" si="19">D48</f>
        <v>2930</v>
      </c>
      <c r="E47" s="8">
        <f t="shared" si="3"/>
        <v>12.924569916188796</v>
      </c>
      <c r="F47" s="59">
        <f>F48</f>
        <v>6200</v>
      </c>
      <c r="G47" s="59">
        <f t="shared" ref="G47:H47" si="20">G48</f>
        <v>6300</v>
      </c>
      <c r="H47" s="59">
        <f t="shared" si="20"/>
        <v>6300</v>
      </c>
      <c r="I47" s="1"/>
    </row>
    <row r="48" spans="1:12" ht="19.5" customHeight="1" outlineLevel="3" x14ac:dyDescent="0.25">
      <c r="A48" s="35" t="s">
        <v>287</v>
      </c>
      <c r="B48" s="17" t="s">
        <v>288</v>
      </c>
      <c r="C48" s="56">
        <v>22670</v>
      </c>
      <c r="D48" s="101">
        <v>2930</v>
      </c>
      <c r="E48" s="28">
        <f t="shared" si="3"/>
        <v>12.924569916188796</v>
      </c>
      <c r="F48" s="39">
        <f>3000+2000+600+100+500</f>
        <v>6200</v>
      </c>
      <c r="G48" s="39">
        <f>3000+2000+600+200+500</f>
        <v>6300</v>
      </c>
      <c r="H48" s="39">
        <f>3000+2000+600+200+500</f>
        <v>6300</v>
      </c>
      <c r="I48" s="1"/>
    </row>
    <row r="49" spans="1:12" ht="34.5" customHeight="1" outlineLevel="1" x14ac:dyDescent="0.25">
      <c r="A49" s="3" t="s">
        <v>46</v>
      </c>
      <c r="B49" s="4" t="s">
        <v>47</v>
      </c>
      <c r="C49" s="53">
        <f>C50+C57</f>
        <v>16246718.35</v>
      </c>
      <c r="D49" s="53">
        <f>D50+D57</f>
        <v>14383027</v>
      </c>
      <c r="E49" s="8">
        <f t="shared" si="3"/>
        <v>88.528813574219427</v>
      </c>
      <c r="F49" s="8">
        <f>F50+F57</f>
        <v>11806324.779999999</v>
      </c>
      <c r="G49" s="8">
        <f>G50+G57</f>
        <v>11756324.779999999</v>
      </c>
      <c r="H49" s="8">
        <f>H50+H57</f>
        <v>11756324.779999999</v>
      </c>
      <c r="I49" s="33"/>
      <c r="J49" s="33"/>
      <c r="K49" s="33"/>
      <c r="L49" s="11"/>
    </row>
    <row r="50" spans="1:12" ht="57" customHeight="1" outlineLevel="2" x14ac:dyDescent="0.25">
      <c r="A50" s="3" t="s">
        <v>48</v>
      </c>
      <c r="B50" s="4" t="s">
        <v>49</v>
      </c>
      <c r="C50" s="53">
        <f>SUM(C51:C56)</f>
        <v>14247129.189999999</v>
      </c>
      <c r="D50" s="53">
        <f>SUM(D51:D56)</f>
        <v>13574736</v>
      </c>
      <c r="E50" s="8">
        <f t="shared" si="3"/>
        <v>95.280500506221628</v>
      </c>
      <c r="F50" s="8">
        <f>SUM(F51:F56)</f>
        <v>11036700</v>
      </c>
      <c r="G50" s="8">
        <f>SUM(G51:G56)</f>
        <v>10986700</v>
      </c>
      <c r="H50" s="8">
        <f>SUM(H51:H56)</f>
        <v>10986700</v>
      </c>
      <c r="I50" s="1"/>
    </row>
    <row r="51" spans="1:12" ht="50.25" customHeight="1" outlineLevel="3" x14ac:dyDescent="0.25">
      <c r="A51" s="16" t="s">
        <v>146</v>
      </c>
      <c r="B51" s="17" t="s">
        <v>147</v>
      </c>
      <c r="C51" s="56">
        <v>4458496.76</v>
      </c>
      <c r="D51" s="56">
        <v>6200000</v>
      </c>
      <c r="E51" s="28">
        <f t="shared" si="3"/>
        <v>139.06032310316181</v>
      </c>
      <c r="F51" s="9">
        <v>2650000</v>
      </c>
      <c r="G51" s="9">
        <v>2600000</v>
      </c>
      <c r="H51" s="9">
        <v>2600000</v>
      </c>
      <c r="I51" s="1"/>
    </row>
    <row r="52" spans="1:12" ht="61.5" customHeight="1" outlineLevel="3" x14ac:dyDescent="0.25">
      <c r="A52" s="16" t="s">
        <v>148</v>
      </c>
      <c r="B52" s="17" t="s">
        <v>149</v>
      </c>
      <c r="C52" s="56">
        <v>200164.52</v>
      </c>
      <c r="D52" s="56">
        <v>67000</v>
      </c>
      <c r="E52" s="28">
        <f t="shared" si="3"/>
        <v>33.472465549838702</v>
      </c>
      <c r="F52" s="9">
        <v>60000</v>
      </c>
      <c r="G52" s="9">
        <v>60000</v>
      </c>
      <c r="H52" s="9">
        <v>60000</v>
      </c>
      <c r="I52" s="1"/>
    </row>
    <row r="53" spans="1:12" ht="61.5" customHeight="1" outlineLevel="3" x14ac:dyDescent="0.25">
      <c r="A53" s="16" t="s">
        <v>241</v>
      </c>
      <c r="B53" s="17" t="s">
        <v>240</v>
      </c>
      <c r="C53" s="56">
        <v>304255.83</v>
      </c>
      <c r="D53" s="56">
        <v>6650</v>
      </c>
      <c r="E53" s="28">
        <f t="shared" si="3"/>
        <v>2.1856606658942246</v>
      </c>
      <c r="F53" s="9">
        <f>26700</f>
        <v>26700</v>
      </c>
      <c r="G53" s="9">
        <f>26700</f>
        <v>26700</v>
      </c>
      <c r="H53" s="9">
        <f>26700</f>
        <v>26700</v>
      </c>
      <c r="I53" s="1"/>
    </row>
    <row r="54" spans="1:12" ht="34.5" customHeight="1" outlineLevel="3" x14ac:dyDescent="0.25">
      <c r="A54" s="16" t="s">
        <v>150</v>
      </c>
      <c r="B54" s="17" t="s">
        <v>151</v>
      </c>
      <c r="C54" s="56">
        <v>9276809.25</v>
      </c>
      <c r="D54" s="74">
        <v>7300000</v>
      </c>
      <c r="E54" s="28">
        <f t="shared" si="3"/>
        <v>78.690849442657239</v>
      </c>
      <c r="F54" s="39">
        <f>300000+8000000</f>
        <v>8300000</v>
      </c>
      <c r="G54" s="39">
        <f>300000+8000000</f>
        <v>8300000</v>
      </c>
      <c r="H54" s="39">
        <f>300000+8000000</f>
        <v>8300000</v>
      </c>
      <c r="I54" s="1"/>
    </row>
    <row r="55" spans="1:12" ht="34.5" customHeight="1" outlineLevel="3" x14ac:dyDescent="0.25">
      <c r="A55" s="40" t="s">
        <v>216</v>
      </c>
      <c r="B55" s="17" t="s">
        <v>217</v>
      </c>
      <c r="C55" s="56">
        <v>132.22999999999999</v>
      </c>
      <c r="D55" s="56">
        <v>1086</v>
      </c>
      <c r="E55" s="28">
        <f t="shared" si="3"/>
        <v>821.29622627240428</v>
      </c>
      <c r="F55" s="9">
        <v>0</v>
      </c>
      <c r="G55" s="9">
        <v>0</v>
      </c>
      <c r="H55" s="9">
        <v>0</v>
      </c>
      <c r="I55" s="1"/>
    </row>
    <row r="56" spans="1:12" ht="61.5" customHeight="1" outlineLevel="3" x14ac:dyDescent="0.25">
      <c r="A56" s="40" t="s">
        <v>218</v>
      </c>
      <c r="B56" s="17" t="s">
        <v>219</v>
      </c>
      <c r="C56" s="56">
        <v>7270.6</v>
      </c>
      <c r="D56" s="74">
        <v>0</v>
      </c>
      <c r="E56" s="28">
        <f t="shared" si="3"/>
        <v>0</v>
      </c>
      <c r="F56" s="9">
        <v>0</v>
      </c>
      <c r="G56" s="9">
        <v>0</v>
      </c>
      <c r="H56" s="9">
        <v>0</v>
      </c>
      <c r="I56" s="1"/>
    </row>
    <row r="57" spans="1:12" ht="57" customHeight="1" outlineLevel="2" x14ac:dyDescent="0.25">
      <c r="A57" s="3" t="s">
        <v>50</v>
      </c>
      <c r="B57" s="4" t="s">
        <v>51</v>
      </c>
      <c r="C57" s="53">
        <f>C58+C59</f>
        <v>1999589.16</v>
      </c>
      <c r="D57" s="53">
        <f>D58+D59</f>
        <v>808291</v>
      </c>
      <c r="E57" s="8">
        <f t="shared" si="3"/>
        <v>40.422853662599373</v>
      </c>
      <c r="F57" s="8">
        <f>F58+F59</f>
        <v>769624.78</v>
      </c>
      <c r="G57" s="8">
        <f>G58+G59</f>
        <v>769624.78</v>
      </c>
      <c r="H57" s="8">
        <f>H58+H59</f>
        <v>769624.78</v>
      </c>
      <c r="I57" s="1"/>
    </row>
    <row r="58" spans="1:12" ht="62.25" customHeight="1" outlineLevel="3" x14ac:dyDescent="0.25">
      <c r="A58" s="16" t="s">
        <v>152</v>
      </c>
      <c r="B58" s="17" t="s">
        <v>153</v>
      </c>
      <c r="C58" s="56">
        <v>1895589.16</v>
      </c>
      <c r="D58" s="56">
        <v>808291</v>
      </c>
      <c r="E58" s="28">
        <f t="shared" si="3"/>
        <v>42.640621557468712</v>
      </c>
      <c r="F58" s="9">
        <f>450000+150000+20000+65000+17784.3+40000+26840.48</f>
        <v>769624.78</v>
      </c>
      <c r="G58" s="9">
        <f>450000+150000+20000+65000+17784.3+40000+26840.48</f>
        <v>769624.78</v>
      </c>
      <c r="H58" s="9">
        <f>450000+150000+20000+65000+17784.3+40000+26840.48</f>
        <v>769624.78</v>
      </c>
      <c r="I58" s="1"/>
    </row>
    <row r="59" spans="1:12" ht="63" customHeight="1" outlineLevel="3" x14ac:dyDescent="0.25">
      <c r="A59" s="16" t="s">
        <v>227</v>
      </c>
      <c r="B59" s="38" t="s">
        <v>228</v>
      </c>
      <c r="C59" s="56">
        <v>104000</v>
      </c>
      <c r="D59" s="56">
        <v>0</v>
      </c>
      <c r="E59" s="28">
        <f t="shared" si="3"/>
        <v>0</v>
      </c>
      <c r="F59" s="9">
        <v>0</v>
      </c>
      <c r="G59" s="9">
        <v>0</v>
      </c>
      <c r="H59" s="9">
        <v>0</v>
      </c>
      <c r="I59" s="1"/>
    </row>
    <row r="60" spans="1:12" ht="18" customHeight="1" outlineLevel="1" x14ac:dyDescent="0.25">
      <c r="A60" s="3" t="s">
        <v>52</v>
      </c>
      <c r="B60" s="4" t="s">
        <v>53</v>
      </c>
      <c r="C60" s="53">
        <f>C61</f>
        <v>11200988.210000001</v>
      </c>
      <c r="D60" s="53">
        <f t="shared" ref="D60" si="21">D61</f>
        <v>2501127.6100000003</v>
      </c>
      <c r="E60" s="8">
        <f t="shared" si="3"/>
        <v>22.329526315964223</v>
      </c>
      <c r="F60" s="8">
        <f>F61</f>
        <v>1079749.48</v>
      </c>
      <c r="G60" s="8">
        <f t="shared" ref="G60:H60" si="22">G61</f>
        <v>1079749.48</v>
      </c>
      <c r="H60" s="8">
        <f t="shared" si="22"/>
        <v>1079749.48</v>
      </c>
      <c r="I60" s="33"/>
      <c r="J60" s="33"/>
      <c r="K60" s="33"/>
    </row>
    <row r="61" spans="1:12" ht="18.75" customHeight="1" outlineLevel="2" x14ac:dyDescent="0.25">
      <c r="A61" s="3" t="s">
        <v>54</v>
      </c>
      <c r="B61" s="4" t="s">
        <v>55</v>
      </c>
      <c r="C61" s="53">
        <f>SUM(C62:C64)</f>
        <v>11200988.210000001</v>
      </c>
      <c r="D61" s="53">
        <f t="shared" ref="D61" si="23">SUM(D62:D64)</f>
        <v>2501127.6100000003</v>
      </c>
      <c r="E61" s="8">
        <f t="shared" si="3"/>
        <v>22.329526315964223</v>
      </c>
      <c r="F61" s="8">
        <f>SUM(F62:F64)</f>
        <v>1079749.48</v>
      </c>
      <c r="G61" s="8">
        <f t="shared" ref="G61:H61" si="24">SUM(G62:G64)</f>
        <v>1079749.48</v>
      </c>
      <c r="H61" s="8">
        <f t="shared" si="24"/>
        <v>1079749.48</v>
      </c>
      <c r="I61" s="1"/>
    </row>
    <row r="62" spans="1:12" ht="22.5" customHeight="1" outlineLevel="3" x14ac:dyDescent="0.25">
      <c r="A62" s="16" t="s">
        <v>121</v>
      </c>
      <c r="B62" s="5" t="s">
        <v>56</v>
      </c>
      <c r="C62" s="56">
        <v>1787681.17</v>
      </c>
      <c r="D62" s="74">
        <v>1160674.6499999999</v>
      </c>
      <c r="E62" s="28">
        <f t="shared" si="3"/>
        <v>64.926267025568094</v>
      </c>
      <c r="F62" s="9">
        <v>756701.16</v>
      </c>
      <c r="G62" s="9">
        <v>756701.16</v>
      </c>
      <c r="H62" s="9">
        <v>756701.16</v>
      </c>
      <c r="I62" s="1"/>
    </row>
    <row r="63" spans="1:12" ht="22.5" customHeight="1" outlineLevel="3" x14ac:dyDescent="0.25">
      <c r="A63" s="16" t="s">
        <v>122</v>
      </c>
      <c r="B63" s="5" t="s">
        <v>57</v>
      </c>
      <c r="C63" s="56">
        <v>2669233.6800000002</v>
      </c>
      <c r="D63" s="84">
        <v>106314.37</v>
      </c>
      <c r="E63" s="28">
        <f t="shared" si="3"/>
        <v>3.9829547632562461</v>
      </c>
      <c r="F63" s="85">
        <v>119916.22</v>
      </c>
      <c r="G63" s="9">
        <v>119916.22</v>
      </c>
      <c r="H63" s="9">
        <v>119916.22</v>
      </c>
      <c r="I63" s="1"/>
    </row>
    <row r="64" spans="1:12" ht="18" customHeight="1" outlineLevel="3" x14ac:dyDescent="0.25">
      <c r="A64" s="16" t="s">
        <v>123</v>
      </c>
      <c r="B64" s="5" t="s">
        <v>58</v>
      </c>
      <c r="C64" s="56">
        <v>6744073.3600000003</v>
      </c>
      <c r="D64" s="84">
        <v>1234138.5900000001</v>
      </c>
      <c r="E64" s="28">
        <f t="shared" si="3"/>
        <v>18.299602096855008</v>
      </c>
      <c r="F64" s="85">
        <v>203132.1</v>
      </c>
      <c r="G64" s="9">
        <v>203132.1</v>
      </c>
      <c r="H64" s="9">
        <v>203132.1</v>
      </c>
      <c r="I64" s="1"/>
    </row>
    <row r="65" spans="1:12" ht="19.5" customHeight="1" outlineLevel="1" x14ac:dyDescent="0.25">
      <c r="A65" s="3" t="s">
        <v>59</v>
      </c>
      <c r="B65" s="4" t="s">
        <v>60</v>
      </c>
      <c r="C65" s="53">
        <f>C66</f>
        <v>525958.28</v>
      </c>
      <c r="D65" s="53">
        <f>D66</f>
        <v>624750</v>
      </c>
      <c r="E65" s="8">
        <f t="shared" si="3"/>
        <v>118.78318561692763</v>
      </c>
      <c r="F65" s="8">
        <f>F66</f>
        <v>0</v>
      </c>
      <c r="G65" s="8">
        <f t="shared" ref="G65:H65" si="25">G66</f>
        <v>0</v>
      </c>
      <c r="H65" s="8">
        <f t="shared" si="25"/>
        <v>0</v>
      </c>
      <c r="I65" s="1"/>
    </row>
    <row r="66" spans="1:12" ht="18" customHeight="1" outlineLevel="2" x14ac:dyDescent="0.25">
      <c r="A66" s="3" t="s">
        <v>61</v>
      </c>
      <c r="B66" s="4" t="s">
        <v>62</v>
      </c>
      <c r="C66" s="53">
        <f>C67</f>
        <v>525958.28</v>
      </c>
      <c r="D66" s="53">
        <f>D67</f>
        <v>624750</v>
      </c>
      <c r="E66" s="8">
        <f t="shared" si="3"/>
        <v>118.78318561692763</v>
      </c>
      <c r="F66" s="8">
        <f>F67</f>
        <v>0</v>
      </c>
      <c r="G66" s="8">
        <f t="shared" ref="G66:H66" si="26">G67</f>
        <v>0</v>
      </c>
      <c r="H66" s="8">
        <f t="shared" si="26"/>
        <v>0</v>
      </c>
      <c r="I66" s="1"/>
    </row>
    <row r="67" spans="1:12" ht="21.75" customHeight="1" outlineLevel="3" x14ac:dyDescent="0.25">
      <c r="A67" s="16" t="s">
        <v>154</v>
      </c>
      <c r="B67" s="17" t="s">
        <v>155</v>
      </c>
      <c r="C67" s="56">
        <v>525958.28</v>
      </c>
      <c r="D67" s="56">
        <v>624750</v>
      </c>
      <c r="E67" s="28">
        <f t="shared" si="3"/>
        <v>118.78318561692763</v>
      </c>
      <c r="F67" s="9">
        <v>0</v>
      </c>
      <c r="G67" s="9">
        <v>0</v>
      </c>
      <c r="H67" s="9">
        <v>0</v>
      </c>
      <c r="I67" s="1"/>
    </row>
    <row r="68" spans="1:12" ht="23.25" customHeight="1" outlineLevel="1" x14ac:dyDescent="0.25">
      <c r="A68" s="3" t="s">
        <v>63</v>
      </c>
      <c r="B68" s="4" t="s">
        <v>64</v>
      </c>
      <c r="C68" s="53">
        <f>C69+C72+C75</f>
        <v>4852958.1399999997</v>
      </c>
      <c r="D68" s="53">
        <f>D69+D72+D75</f>
        <v>3682400</v>
      </c>
      <c r="E68" s="8">
        <f t="shared" si="3"/>
        <v>75.879492337842422</v>
      </c>
      <c r="F68" s="8">
        <f>F69+F72+F75</f>
        <v>2260000</v>
      </c>
      <c r="G68" s="8">
        <f>G69+G72+G75</f>
        <v>1800000</v>
      </c>
      <c r="H68" s="8">
        <f>H69+H72+H75</f>
        <v>600000</v>
      </c>
      <c r="I68" s="1"/>
    </row>
    <row r="69" spans="1:12" ht="57" outlineLevel="2" x14ac:dyDescent="0.25">
      <c r="A69" s="3" t="s">
        <v>65</v>
      </c>
      <c r="B69" s="4" t="s">
        <v>66</v>
      </c>
      <c r="C69" s="53">
        <f>C71</f>
        <v>1721430.82</v>
      </c>
      <c r="D69" s="53">
        <f>D71++D70</f>
        <v>2600000</v>
      </c>
      <c r="E69" s="8">
        <f t="shared" si="3"/>
        <v>151.03714710998378</v>
      </c>
      <c r="F69" s="8">
        <f>F71+F70</f>
        <v>1560000</v>
      </c>
      <c r="G69" s="8">
        <f t="shared" ref="G69:H69" si="27">G71+G70</f>
        <v>1150000</v>
      </c>
      <c r="H69" s="8">
        <f t="shared" si="27"/>
        <v>0</v>
      </c>
      <c r="I69" s="1"/>
    </row>
    <row r="70" spans="1:12" ht="60" outlineLevel="2" x14ac:dyDescent="0.25">
      <c r="A70" s="35" t="s">
        <v>275</v>
      </c>
      <c r="B70" s="77" t="s">
        <v>274</v>
      </c>
      <c r="C70" s="60">
        <v>0</v>
      </c>
      <c r="D70" s="60">
        <v>2600000</v>
      </c>
      <c r="E70" s="28">
        <f t="shared" si="3"/>
        <v>0</v>
      </c>
      <c r="F70" s="28">
        <v>1560000</v>
      </c>
      <c r="G70" s="28">
        <v>1150000</v>
      </c>
      <c r="H70" s="28">
        <v>0</v>
      </c>
      <c r="I70" s="1"/>
    </row>
    <row r="71" spans="1:12" ht="65.25" customHeight="1" outlineLevel="3" x14ac:dyDescent="0.25">
      <c r="A71" s="16" t="s">
        <v>156</v>
      </c>
      <c r="B71" s="17" t="s">
        <v>157</v>
      </c>
      <c r="C71" s="56">
        <v>1721430.82</v>
      </c>
      <c r="D71" s="74">
        <v>0</v>
      </c>
      <c r="E71" s="28">
        <f t="shared" si="3"/>
        <v>0</v>
      </c>
      <c r="F71" s="39">
        <v>0</v>
      </c>
      <c r="G71" s="39">
        <v>0</v>
      </c>
      <c r="H71" s="39">
        <v>0</v>
      </c>
      <c r="I71" s="1"/>
    </row>
    <row r="72" spans="1:12" ht="34.5" customHeight="1" outlineLevel="2" x14ac:dyDescent="0.25">
      <c r="A72" s="3" t="s">
        <v>67</v>
      </c>
      <c r="B72" s="4" t="s">
        <v>68</v>
      </c>
      <c r="C72" s="53">
        <f>SUM(C73:C73)</f>
        <v>2525680.48</v>
      </c>
      <c r="D72" s="53">
        <f>SUM(D73:D74)</f>
        <v>857400</v>
      </c>
      <c r="E72" s="8">
        <f t="shared" si="3"/>
        <v>33.947286950564703</v>
      </c>
      <c r="F72" s="8">
        <f>SUM(F73:F74)</f>
        <v>600000</v>
      </c>
      <c r="G72" s="8">
        <f t="shared" ref="G72:H72" si="28">SUM(G73:G74)</f>
        <v>550000</v>
      </c>
      <c r="H72" s="8">
        <f t="shared" si="28"/>
        <v>500000</v>
      </c>
      <c r="I72" s="1"/>
    </row>
    <row r="73" spans="1:12" ht="34.5" customHeight="1" outlineLevel="3" x14ac:dyDescent="0.25">
      <c r="A73" s="16" t="s">
        <v>159</v>
      </c>
      <c r="B73" s="17" t="s">
        <v>158</v>
      </c>
      <c r="C73" s="56">
        <v>2525680.48</v>
      </c>
      <c r="D73" s="56">
        <v>690000</v>
      </c>
      <c r="E73" s="28">
        <f t="shared" si="3"/>
        <v>27.319370184149346</v>
      </c>
      <c r="F73" s="9">
        <v>600000</v>
      </c>
      <c r="G73" s="9">
        <v>550000</v>
      </c>
      <c r="H73" s="9">
        <v>500000</v>
      </c>
      <c r="I73" s="1"/>
    </row>
    <row r="74" spans="1:12" ht="34.5" customHeight="1" outlineLevel="3" x14ac:dyDescent="0.25">
      <c r="A74" s="16" t="s">
        <v>276</v>
      </c>
      <c r="B74" s="77" t="s">
        <v>277</v>
      </c>
      <c r="C74" s="56">
        <v>0</v>
      </c>
      <c r="D74" s="56">
        <v>167400</v>
      </c>
      <c r="E74" s="28">
        <f t="shared" ref="E74:E137" si="29">IFERROR(D74/C74,0)*100</f>
        <v>0</v>
      </c>
      <c r="F74" s="9">
        <v>0</v>
      </c>
      <c r="G74" s="9">
        <v>0</v>
      </c>
      <c r="H74" s="9">
        <v>0</v>
      </c>
      <c r="I74" s="1"/>
    </row>
    <row r="75" spans="1:12" ht="43.5" customHeight="1" outlineLevel="2" x14ac:dyDescent="0.25">
      <c r="A75" s="3" t="s">
        <v>69</v>
      </c>
      <c r="B75" s="4" t="s">
        <v>70</v>
      </c>
      <c r="C75" s="53">
        <f>SUM(C76:C76)</f>
        <v>605846.84</v>
      </c>
      <c r="D75" s="53">
        <f>SUM(D76:D76)</f>
        <v>225000</v>
      </c>
      <c r="E75" s="8">
        <f t="shared" si="29"/>
        <v>37.138099127495657</v>
      </c>
      <c r="F75" s="8">
        <f>SUM(F76:F76)</f>
        <v>100000</v>
      </c>
      <c r="G75" s="8">
        <f>SUM(G76:G76)</f>
        <v>100000</v>
      </c>
      <c r="H75" s="8">
        <f>SUM(H76:H76)</f>
        <v>100000</v>
      </c>
      <c r="I75" s="1"/>
    </row>
    <row r="76" spans="1:12" ht="34.5" customHeight="1" outlineLevel="3" x14ac:dyDescent="0.25">
      <c r="A76" s="16" t="s">
        <v>160</v>
      </c>
      <c r="B76" s="17" t="s">
        <v>161</v>
      </c>
      <c r="C76" s="56">
        <v>605846.84</v>
      </c>
      <c r="D76" s="56">
        <v>225000</v>
      </c>
      <c r="E76" s="28">
        <f t="shared" si="29"/>
        <v>37.138099127495657</v>
      </c>
      <c r="F76" s="9">
        <v>100000</v>
      </c>
      <c r="G76" s="9">
        <v>100000</v>
      </c>
      <c r="H76" s="9">
        <v>100000</v>
      </c>
      <c r="I76" s="1"/>
      <c r="J76" s="11"/>
    </row>
    <row r="77" spans="1:12" ht="17.25" customHeight="1" outlineLevel="1" x14ac:dyDescent="0.25">
      <c r="A77" s="3" t="s">
        <v>71</v>
      </c>
      <c r="B77" s="4" t="s">
        <v>72</v>
      </c>
      <c r="C77" s="53">
        <f>C78+C95+C100+C91+C93</f>
        <v>4272599.3199999994</v>
      </c>
      <c r="D77" s="53">
        <f>D78+D95+D100+D91</f>
        <v>4065436.4799999995</v>
      </c>
      <c r="E77" s="8">
        <f t="shared" si="29"/>
        <v>95.151362800853505</v>
      </c>
      <c r="F77" s="32">
        <f>F78+F95+F100+F91</f>
        <v>4934258.5299999993</v>
      </c>
      <c r="G77" s="32">
        <f>G78+G95+G100+G91</f>
        <v>4934258.5299999993</v>
      </c>
      <c r="H77" s="32">
        <f>H78+H95+H100+H91</f>
        <v>4934258.5299999993</v>
      </c>
      <c r="I77" s="33"/>
      <c r="J77" s="11"/>
      <c r="K77" s="11"/>
      <c r="L77" s="11"/>
    </row>
    <row r="78" spans="1:12" ht="34.5" customHeight="1" outlineLevel="2" x14ac:dyDescent="0.25">
      <c r="A78" s="3" t="s">
        <v>73</v>
      </c>
      <c r="B78" s="4" t="s">
        <v>74</v>
      </c>
      <c r="C78" s="53">
        <f>SUM(C79:C90)</f>
        <v>2446203.3099999996</v>
      </c>
      <c r="D78" s="53">
        <f>SUM(D79:D90)</f>
        <v>3410720.84</v>
      </c>
      <c r="E78" s="8">
        <f t="shared" si="29"/>
        <v>139.42916461837348</v>
      </c>
      <c r="F78" s="8">
        <f>SUM(F79:F90)</f>
        <v>4568925.1999999993</v>
      </c>
      <c r="G78" s="8">
        <f t="shared" ref="G78:H78" si="30">SUM(G79:G90)</f>
        <v>4568925.1999999993</v>
      </c>
      <c r="H78" s="8">
        <f t="shared" si="30"/>
        <v>4568925.1999999993</v>
      </c>
      <c r="I78" s="1"/>
    </row>
    <row r="79" spans="1:12" ht="45.75" customHeight="1" outlineLevel="3" x14ac:dyDescent="0.25">
      <c r="A79" s="16" t="s">
        <v>162</v>
      </c>
      <c r="B79" s="17" t="s">
        <v>163</v>
      </c>
      <c r="C79" s="56">
        <v>138956.35999999999</v>
      </c>
      <c r="D79" s="74">
        <v>51847.42</v>
      </c>
      <c r="E79" s="28">
        <f t="shared" si="29"/>
        <v>37.312016520870294</v>
      </c>
      <c r="F79" s="39">
        <v>144423</v>
      </c>
      <c r="G79" s="39">
        <v>144423</v>
      </c>
      <c r="H79" s="39">
        <v>144423</v>
      </c>
      <c r="I79" s="1"/>
    </row>
    <row r="80" spans="1:12" ht="63" customHeight="1" outlineLevel="3" x14ac:dyDescent="0.25">
      <c r="A80" s="16" t="s">
        <v>164</v>
      </c>
      <c r="B80" s="5" t="s">
        <v>165</v>
      </c>
      <c r="C80" s="56">
        <v>128997.38</v>
      </c>
      <c r="D80" s="74">
        <v>156333.35999999999</v>
      </c>
      <c r="E80" s="28">
        <f t="shared" si="29"/>
        <v>121.19111256368151</v>
      </c>
      <c r="F80" s="39">
        <v>244948.28</v>
      </c>
      <c r="G80" s="39">
        <v>244948.28</v>
      </c>
      <c r="H80" s="39">
        <v>244948.28</v>
      </c>
      <c r="I80" s="1"/>
    </row>
    <row r="81" spans="1:9" ht="45.75" customHeight="1" outlineLevel="3" x14ac:dyDescent="0.25">
      <c r="A81" s="16" t="s">
        <v>166</v>
      </c>
      <c r="B81" s="5" t="s">
        <v>167</v>
      </c>
      <c r="C81" s="56">
        <v>11873.67</v>
      </c>
      <c r="D81" s="74">
        <v>5600</v>
      </c>
      <c r="E81" s="28">
        <f t="shared" si="29"/>
        <v>47.163177012667525</v>
      </c>
      <c r="F81" s="39">
        <v>54395.27</v>
      </c>
      <c r="G81" s="39">
        <v>54395.27</v>
      </c>
      <c r="H81" s="39">
        <v>54395.27</v>
      </c>
      <c r="I81" s="1"/>
    </row>
    <row r="82" spans="1:9" ht="45" customHeight="1" outlineLevel="3" x14ac:dyDescent="0.25">
      <c r="A82" s="16" t="s">
        <v>168</v>
      </c>
      <c r="B82" s="5" t="s">
        <v>169</v>
      </c>
      <c r="C82" s="56">
        <v>223000</v>
      </c>
      <c r="D82" s="74">
        <v>37000</v>
      </c>
      <c r="E82" s="28">
        <f t="shared" si="29"/>
        <v>16.591928251121075</v>
      </c>
      <c r="F82" s="39">
        <v>294502.49</v>
      </c>
      <c r="G82" s="39">
        <v>294502.49</v>
      </c>
      <c r="H82" s="39">
        <v>294502.49</v>
      </c>
      <c r="I82" s="1"/>
    </row>
    <row r="83" spans="1:9" ht="35.25" customHeight="1" outlineLevel="3" x14ac:dyDescent="0.25">
      <c r="A83" s="16" t="s">
        <v>258</v>
      </c>
      <c r="B83" s="76" t="s">
        <v>267</v>
      </c>
      <c r="C83" s="56">
        <v>500</v>
      </c>
      <c r="D83" s="74">
        <v>0</v>
      </c>
      <c r="E83" s="28">
        <f t="shared" si="29"/>
        <v>0</v>
      </c>
      <c r="F83" s="39">
        <v>0</v>
      </c>
      <c r="G83" s="39">
        <v>0</v>
      </c>
      <c r="H83" s="39">
        <v>0</v>
      </c>
      <c r="I83" s="1"/>
    </row>
    <row r="84" spans="1:9" ht="46.5" customHeight="1" outlineLevel="3" x14ac:dyDescent="0.25">
      <c r="A84" s="16" t="s">
        <v>269</v>
      </c>
      <c r="B84" s="76" t="s">
        <v>270</v>
      </c>
      <c r="C84" s="56">
        <v>0</v>
      </c>
      <c r="D84" s="74">
        <v>0</v>
      </c>
      <c r="E84" s="28">
        <f t="shared" si="29"/>
        <v>0</v>
      </c>
      <c r="F84" s="39">
        <v>5166.67</v>
      </c>
      <c r="G84" s="39">
        <v>5166.67</v>
      </c>
      <c r="H84" s="39">
        <v>5166.67</v>
      </c>
      <c r="I84" s="1"/>
    </row>
    <row r="85" spans="1:9" ht="46.5" customHeight="1" outlineLevel="3" x14ac:dyDescent="0.25">
      <c r="A85" s="16" t="s">
        <v>170</v>
      </c>
      <c r="B85" s="17" t="s">
        <v>171</v>
      </c>
      <c r="C85" s="56">
        <v>286000</v>
      </c>
      <c r="D85" s="56">
        <v>150000</v>
      </c>
      <c r="E85" s="28">
        <f t="shared" si="29"/>
        <v>52.447552447552447</v>
      </c>
      <c r="F85" s="39">
        <f>133000+120000</f>
        <v>253000</v>
      </c>
      <c r="G85" s="39">
        <f>133000+120000</f>
        <v>253000</v>
      </c>
      <c r="H85" s="39">
        <f>133000+120000</f>
        <v>253000</v>
      </c>
      <c r="I85" s="1"/>
    </row>
    <row r="86" spans="1:9" ht="45.75" customHeight="1" outlineLevel="3" x14ac:dyDescent="0.25">
      <c r="A86" s="16" t="s">
        <v>172</v>
      </c>
      <c r="B86" s="5" t="s">
        <v>173</v>
      </c>
      <c r="C86" s="56">
        <v>21653.82</v>
      </c>
      <c r="D86" s="56">
        <v>24032.78</v>
      </c>
      <c r="E86" s="28">
        <f t="shared" si="29"/>
        <v>110.98632943286681</v>
      </c>
      <c r="F86" s="39">
        <v>31763.5</v>
      </c>
      <c r="G86" s="39">
        <v>31763.5</v>
      </c>
      <c r="H86" s="39">
        <v>31763.5</v>
      </c>
      <c r="I86" s="1"/>
    </row>
    <row r="87" spans="1:9" ht="43.5" customHeight="1" outlineLevel="3" x14ac:dyDescent="0.25">
      <c r="A87" s="16" t="s">
        <v>174</v>
      </c>
      <c r="B87" s="5" t="s">
        <v>175</v>
      </c>
      <c r="C87" s="56">
        <v>17482.37</v>
      </c>
      <c r="D87" s="74">
        <v>16000</v>
      </c>
      <c r="E87" s="28">
        <f t="shared" si="29"/>
        <v>91.520772069233175</v>
      </c>
      <c r="F87" s="39">
        <v>52863.87</v>
      </c>
      <c r="G87" s="39">
        <v>52863.87</v>
      </c>
      <c r="H87" s="39">
        <v>52863.87</v>
      </c>
      <c r="I87" s="1"/>
    </row>
    <row r="88" spans="1:9" ht="65.25" customHeight="1" outlineLevel="3" x14ac:dyDescent="0.25">
      <c r="A88" s="16" t="s">
        <v>220</v>
      </c>
      <c r="B88" s="17" t="s">
        <v>221</v>
      </c>
      <c r="C88" s="56">
        <v>0</v>
      </c>
      <c r="D88" s="56">
        <v>0</v>
      </c>
      <c r="E88" s="28">
        <f t="shared" si="29"/>
        <v>0</v>
      </c>
      <c r="F88" s="9">
        <v>11666.67</v>
      </c>
      <c r="G88" s="9">
        <v>11666.67</v>
      </c>
      <c r="H88" s="9">
        <v>11666.67</v>
      </c>
      <c r="I88" s="1"/>
    </row>
    <row r="89" spans="1:9" ht="48.75" customHeight="1" outlineLevel="3" x14ac:dyDescent="0.25">
      <c r="A89" s="16" t="s">
        <v>176</v>
      </c>
      <c r="B89" s="17" t="s">
        <v>177</v>
      </c>
      <c r="C89" s="56">
        <v>175430.93</v>
      </c>
      <c r="D89" s="56">
        <v>307376.48</v>
      </c>
      <c r="E89" s="28">
        <f t="shared" si="29"/>
        <v>175.2122502001215</v>
      </c>
      <c r="F89" s="39">
        <f>655669.44+130000</f>
        <v>785669.44</v>
      </c>
      <c r="G89" s="39">
        <f>655669.44+130000</f>
        <v>785669.44</v>
      </c>
      <c r="H89" s="39">
        <f>655669.44+130000</f>
        <v>785669.44</v>
      </c>
      <c r="I89" s="1"/>
    </row>
    <row r="90" spans="1:9" ht="46.5" customHeight="1" outlineLevel="3" x14ac:dyDescent="0.25">
      <c r="A90" s="16" t="s">
        <v>178</v>
      </c>
      <c r="B90" s="5" t="s">
        <v>179</v>
      </c>
      <c r="C90" s="56">
        <v>1442308.78</v>
      </c>
      <c r="D90" s="56">
        <v>2662530.7999999998</v>
      </c>
      <c r="E90" s="28">
        <f t="shared" si="29"/>
        <v>184.60199625214787</v>
      </c>
      <c r="F90" s="9">
        <v>2690526.01</v>
      </c>
      <c r="G90" s="9">
        <v>2690526.01</v>
      </c>
      <c r="H90" s="9">
        <v>2690526.01</v>
      </c>
      <c r="I90" s="1"/>
    </row>
    <row r="91" spans="1:9" ht="69" customHeight="1" outlineLevel="3" x14ac:dyDescent="0.25">
      <c r="A91" s="41" t="s">
        <v>229</v>
      </c>
      <c r="B91" s="42" t="s">
        <v>230</v>
      </c>
      <c r="C91" s="34">
        <f>C92</f>
        <v>30000</v>
      </c>
      <c r="D91" s="59">
        <f>D92</f>
        <v>0</v>
      </c>
      <c r="E91" s="8">
        <f t="shared" si="29"/>
        <v>0</v>
      </c>
      <c r="F91" s="31">
        <f>F92</f>
        <v>73333.33</v>
      </c>
      <c r="G91" s="31">
        <f>G92</f>
        <v>73333.33</v>
      </c>
      <c r="H91" s="31">
        <f>H92</f>
        <v>73333.33</v>
      </c>
      <c r="I91" s="1"/>
    </row>
    <row r="92" spans="1:9" ht="93" customHeight="1" outlineLevel="3" x14ac:dyDescent="0.25">
      <c r="A92" s="43" t="s">
        <v>232</v>
      </c>
      <c r="B92" s="38" t="s">
        <v>231</v>
      </c>
      <c r="C92" s="56">
        <v>30000</v>
      </c>
      <c r="D92" s="74">
        <v>0</v>
      </c>
      <c r="E92" s="28">
        <f t="shared" si="29"/>
        <v>0</v>
      </c>
      <c r="F92" s="39">
        <v>73333.33</v>
      </c>
      <c r="G92" s="39">
        <v>73333.33</v>
      </c>
      <c r="H92" s="39">
        <v>73333.33</v>
      </c>
      <c r="I92" s="1"/>
    </row>
    <row r="93" spans="1:9" ht="71.25" outlineLevel="3" x14ac:dyDescent="0.25">
      <c r="A93" s="30" t="s">
        <v>263</v>
      </c>
      <c r="B93" s="29" t="s">
        <v>264</v>
      </c>
      <c r="C93" s="59">
        <f>C94</f>
        <v>1000</v>
      </c>
      <c r="D93" s="75">
        <v>0</v>
      </c>
      <c r="E93" s="8">
        <f t="shared" si="29"/>
        <v>0</v>
      </c>
      <c r="F93" s="66">
        <v>0</v>
      </c>
      <c r="G93" s="66">
        <v>0</v>
      </c>
      <c r="H93" s="66">
        <v>0</v>
      </c>
      <c r="I93" s="1"/>
    </row>
    <row r="94" spans="1:9" ht="60" outlineLevel="3" x14ac:dyDescent="0.25">
      <c r="A94" s="43" t="s">
        <v>265</v>
      </c>
      <c r="B94" s="38" t="s">
        <v>266</v>
      </c>
      <c r="C94" s="56">
        <v>1000</v>
      </c>
      <c r="D94" s="74">
        <v>0</v>
      </c>
      <c r="E94" s="28">
        <f t="shared" si="29"/>
        <v>0</v>
      </c>
      <c r="F94" s="39">
        <v>0</v>
      </c>
      <c r="G94" s="39">
        <v>0</v>
      </c>
      <c r="H94" s="39">
        <v>0</v>
      </c>
      <c r="I94" s="1"/>
    </row>
    <row r="95" spans="1:9" ht="22.5" customHeight="1" outlineLevel="2" x14ac:dyDescent="0.25">
      <c r="A95" s="3" t="s">
        <v>75</v>
      </c>
      <c r="B95" s="4" t="s">
        <v>76</v>
      </c>
      <c r="C95" s="53">
        <f>SUM(C97:C99)</f>
        <v>501583.54</v>
      </c>
      <c r="D95" s="53">
        <f>SUM(D96:D99)</f>
        <v>94732.55</v>
      </c>
      <c r="E95" s="8">
        <f t="shared" si="29"/>
        <v>18.886694328127277</v>
      </c>
      <c r="F95" s="8">
        <f>SUM(F99:F99)</f>
        <v>0</v>
      </c>
      <c r="G95" s="8">
        <f>SUM(G99:G99)</f>
        <v>0</v>
      </c>
      <c r="H95" s="8">
        <f>SUM(H99:H99)</f>
        <v>0</v>
      </c>
      <c r="I95" s="1"/>
    </row>
    <row r="96" spans="1:9" ht="45" outlineLevel="2" x14ac:dyDescent="0.25">
      <c r="A96" s="35" t="s">
        <v>298</v>
      </c>
      <c r="B96" s="36" t="s">
        <v>299</v>
      </c>
      <c r="C96" s="60">
        <v>0</v>
      </c>
      <c r="D96" s="60">
        <v>350</v>
      </c>
      <c r="E96" s="28">
        <f t="shared" si="29"/>
        <v>0</v>
      </c>
      <c r="F96" s="28">
        <v>0</v>
      </c>
      <c r="G96" s="28">
        <v>0</v>
      </c>
      <c r="H96" s="28">
        <v>0</v>
      </c>
      <c r="I96" s="118"/>
    </row>
    <row r="97" spans="1:9" ht="52.5" customHeight="1" outlineLevel="3" x14ac:dyDescent="0.25">
      <c r="A97" s="35" t="s">
        <v>261</v>
      </c>
      <c r="B97" s="36" t="s">
        <v>262</v>
      </c>
      <c r="C97" s="80">
        <v>21860.3</v>
      </c>
      <c r="D97" s="74">
        <v>0</v>
      </c>
      <c r="E97" s="28">
        <f t="shared" si="29"/>
        <v>0</v>
      </c>
      <c r="F97" s="9">
        <v>0</v>
      </c>
      <c r="G97" s="9">
        <v>0</v>
      </c>
      <c r="H97" s="9">
        <v>0</v>
      </c>
      <c r="I97" s="1"/>
    </row>
    <row r="98" spans="1:9" ht="48" customHeight="1" outlineLevel="3" x14ac:dyDescent="0.25">
      <c r="A98" s="35" t="s">
        <v>271</v>
      </c>
      <c r="B98" s="78" t="s">
        <v>272</v>
      </c>
      <c r="C98" s="129">
        <v>0</v>
      </c>
      <c r="D98" s="79">
        <v>91000</v>
      </c>
      <c r="E98" s="28">
        <f t="shared" si="29"/>
        <v>0</v>
      </c>
      <c r="F98" s="9">
        <v>0</v>
      </c>
      <c r="G98" s="9">
        <v>0</v>
      </c>
      <c r="H98" s="9">
        <v>0</v>
      </c>
      <c r="I98" s="1"/>
    </row>
    <row r="99" spans="1:9" ht="48.75" customHeight="1" outlineLevel="3" x14ac:dyDescent="0.25">
      <c r="A99" s="16" t="s">
        <v>180</v>
      </c>
      <c r="B99" s="5" t="s">
        <v>181</v>
      </c>
      <c r="C99" s="81">
        <v>479723.24</v>
      </c>
      <c r="D99" s="74">
        <v>3382.55</v>
      </c>
      <c r="E99" s="28">
        <f t="shared" si="29"/>
        <v>0.7051044681512616</v>
      </c>
      <c r="F99" s="9">
        <v>0</v>
      </c>
      <c r="G99" s="9">
        <v>0</v>
      </c>
      <c r="H99" s="9">
        <v>0</v>
      </c>
      <c r="I99" s="1"/>
    </row>
    <row r="100" spans="1:9" ht="19.5" customHeight="1" outlineLevel="2" x14ac:dyDescent="0.25">
      <c r="A100" s="3" t="s">
        <v>77</v>
      </c>
      <c r="B100" s="4" t="s">
        <v>78</v>
      </c>
      <c r="C100" s="53">
        <f>C101+C102</f>
        <v>1293812.47</v>
      </c>
      <c r="D100" s="53">
        <f>D101+D102+D103</f>
        <v>559983.09</v>
      </c>
      <c r="E100" s="8">
        <f t="shared" si="29"/>
        <v>43.281627205216225</v>
      </c>
      <c r="F100" s="8">
        <f>F101+F102</f>
        <v>292000</v>
      </c>
      <c r="G100" s="8">
        <f>G101+G102</f>
        <v>292000</v>
      </c>
      <c r="H100" s="8">
        <f>H101+H102</f>
        <v>292000</v>
      </c>
      <c r="I100" s="1"/>
    </row>
    <row r="101" spans="1:9" ht="79.5" customHeight="1" outlineLevel="3" x14ac:dyDescent="0.25">
      <c r="A101" s="16" t="s">
        <v>124</v>
      </c>
      <c r="B101" s="5" t="s">
        <v>79</v>
      </c>
      <c r="C101" s="56">
        <v>554437.47</v>
      </c>
      <c r="D101" s="74">
        <v>558000</v>
      </c>
      <c r="E101" s="28">
        <f t="shared" si="29"/>
        <v>100.64254856368204</v>
      </c>
      <c r="F101" s="39">
        <v>292000</v>
      </c>
      <c r="G101" s="39">
        <v>292000</v>
      </c>
      <c r="H101" s="39">
        <v>292000</v>
      </c>
      <c r="I101" s="1"/>
    </row>
    <row r="102" spans="1:9" ht="61.5" customHeight="1" outlineLevel="3" x14ac:dyDescent="0.25">
      <c r="A102" s="16" t="s">
        <v>243</v>
      </c>
      <c r="B102" s="5" t="s">
        <v>242</v>
      </c>
      <c r="C102" s="56">
        <v>739375</v>
      </c>
      <c r="D102" s="74">
        <v>0</v>
      </c>
      <c r="E102" s="28">
        <f t="shared" si="29"/>
        <v>0</v>
      </c>
      <c r="F102" s="39">
        <v>0</v>
      </c>
      <c r="G102" s="39">
        <v>0</v>
      </c>
      <c r="H102" s="39">
        <v>0</v>
      </c>
      <c r="I102" s="1"/>
    </row>
    <row r="103" spans="1:9" ht="90" outlineLevel="3" x14ac:dyDescent="0.25">
      <c r="A103" s="16" t="s">
        <v>301</v>
      </c>
      <c r="B103" s="5" t="s">
        <v>300</v>
      </c>
      <c r="C103" s="56">
        <v>0</v>
      </c>
      <c r="D103" s="110">
        <v>1983.09</v>
      </c>
      <c r="E103" s="28">
        <f t="shared" si="29"/>
        <v>0</v>
      </c>
      <c r="F103" s="109">
        <v>0</v>
      </c>
      <c r="G103" s="109">
        <v>0</v>
      </c>
      <c r="H103" s="109">
        <v>0</v>
      </c>
      <c r="I103" s="1"/>
    </row>
    <row r="104" spans="1:9" ht="17.25" customHeight="1" outlineLevel="1" x14ac:dyDescent="0.25">
      <c r="A104" s="30" t="s">
        <v>128</v>
      </c>
      <c r="B104" s="29" t="s">
        <v>127</v>
      </c>
      <c r="C104" s="59">
        <f>C106+C105</f>
        <v>704360.47</v>
      </c>
      <c r="D104" s="59">
        <f>D106+D105+D107</f>
        <v>857300</v>
      </c>
      <c r="E104" s="8">
        <f t="shared" si="29"/>
        <v>121.71324719571501</v>
      </c>
      <c r="F104" s="8">
        <f>F106+F105+F107</f>
        <v>1095705.6000000001</v>
      </c>
      <c r="G104" s="8">
        <f t="shared" ref="G104:H104" si="31">G106+G105+G107</f>
        <v>1095705.6000000001</v>
      </c>
      <c r="H104" s="8">
        <f t="shared" si="31"/>
        <v>1095705.6000000001</v>
      </c>
      <c r="I104" s="1"/>
    </row>
    <row r="105" spans="1:9" ht="24.75" customHeight="1" outlineLevel="1" x14ac:dyDescent="0.25">
      <c r="A105" s="16" t="s">
        <v>237</v>
      </c>
      <c r="B105" s="17" t="s">
        <v>236</v>
      </c>
      <c r="C105" s="67">
        <v>22475</v>
      </c>
      <c r="D105" s="67">
        <v>0</v>
      </c>
      <c r="E105" s="28">
        <f t="shared" si="29"/>
        <v>0</v>
      </c>
      <c r="F105" s="28">
        <v>0</v>
      </c>
      <c r="G105" s="28">
        <v>0</v>
      </c>
      <c r="H105" s="28">
        <v>0</v>
      </c>
      <c r="I105" s="1"/>
    </row>
    <row r="106" spans="1:9" ht="23.25" customHeight="1" outlineLevel="3" x14ac:dyDescent="0.25">
      <c r="A106" s="16" t="s">
        <v>248</v>
      </c>
      <c r="B106" s="17" t="s">
        <v>246</v>
      </c>
      <c r="C106" s="56">
        <v>681885.47</v>
      </c>
      <c r="D106" s="74">
        <v>797300</v>
      </c>
      <c r="E106" s="28">
        <f t="shared" si="29"/>
        <v>116.92579400467355</v>
      </c>
      <c r="F106" s="9">
        <f>550000+350000+50000+56400+18000+71305.6</f>
        <v>1095705.6000000001</v>
      </c>
      <c r="G106" s="9">
        <f>550000+350000+50000+56400+18000+71305.6</f>
        <v>1095705.6000000001</v>
      </c>
      <c r="H106" s="9">
        <f>550000+350000+50000+56400+18000+71305.6</f>
        <v>1095705.6000000001</v>
      </c>
      <c r="I106" s="1"/>
    </row>
    <row r="107" spans="1:9" ht="23.25" customHeight="1" outlineLevel="3" x14ac:dyDescent="0.25">
      <c r="A107" s="30" t="s">
        <v>249</v>
      </c>
      <c r="B107" s="29" t="s">
        <v>247</v>
      </c>
      <c r="C107" s="59">
        <f>C108</f>
        <v>24000</v>
      </c>
      <c r="D107" s="75">
        <f>D108</f>
        <v>60000</v>
      </c>
      <c r="E107" s="8">
        <f t="shared" si="29"/>
        <v>250</v>
      </c>
      <c r="F107" s="31">
        <f>F108</f>
        <v>0</v>
      </c>
      <c r="G107" s="31">
        <f>G108</f>
        <v>0</v>
      </c>
      <c r="H107" s="31">
        <f>H108</f>
        <v>0</v>
      </c>
      <c r="I107" s="1"/>
    </row>
    <row r="108" spans="1:9" ht="23.25" customHeight="1" outlineLevel="3" x14ac:dyDescent="0.25">
      <c r="A108" s="16" t="s">
        <v>245</v>
      </c>
      <c r="B108" s="17" t="s">
        <v>244</v>
      </c>
      <c r="C108" s="56">
        <v>24000</v>
      </c>
      <c r="D108" s="74">
        <v>60000</v>
      </c>
      <c r="E108" s="28">
        <f t="shared" si="29"/>
        <v>250</v>
      </c>
      <c r="F108" s="9">
        <v>0</v>
      </c>
      <c r="G108" s="9">
        <v>0</v>
      </c>
      <c r="H108" s="9">
        <v>0</v>
      </c>
      <c r="I108" s="1"/>
    </row>
    <row r="109" spans="1:9" ht="21.75" customHeight="1" x14ac:dyDescent="0.25">
      <c r="A109" s="3" t="s">
        <v>80</v>
      </c>
      <c r="B109" s="4" t="s">
        <v>81</v>
      </c>
      <c r="C109" s="52">
        <f>C110+C137+C140+C143+C146</f>
        <v>675936419.70000005</v>
      </c>
      <c r="D109" s="52">
        <f>D110+D137+D140+D143+D146</f>
        <v>647450843.31000006</v>
      </c>
      <c r="E109" s="8">
        <f t="shared" si="29"/>
        <v>95.785760973991799</v>
      </c>
      <c r="F109" s="7">
        <f>F110+F143+F146</f>
        <v>542964703.39999998</v>
      </c>
      <c r="G109" s="7">
        <f>G110+G143+G146</f>
        <v>459128079.89999998</v>
      </c>
      <c r="H109" s="7">
        <f>H110+H143+H146</f>
        <v>459602665.56999999</v>
      </c>
      <c r="I109" s="1"/>
    </row>
    <row r="110" spans="1:9" ht="34.5" customHeight="1" outlineLevel="1" x14ac:dyDescent="0.25">
      <c r="A110" s="3" t="s">
        <v>82</v>
      </c>
      <c r="B110" s="4" t="s">
        <v>83</v>
      </c>
      <c r="C110" s="53">
        <f>C111+C115+C123+C131</f>
        <v>686673747.87</v>
      </c>
      <c r="D110" s="53">
        <f>D111+D115+D123+D131</f>
        <v>647426493.31000006</v>
      </c>
      <c r="E110" s="8">
        <f t="shared" si="29"/>
        <v>94.284439345214324</v>
      </c>
      <c r="F110" s="8">
        <f>F111+F115+F123+F131</f>
        <v>542964703.39999998</v>
      </c>
      <c r="G110" s="8">
        <f>G111+G115+G123+G131</f>
        <v>459128079.89999998</v>
      </c>
      <c r="H110" s="8">
        <f>H111+H115+H123+H131</f>
        <v>459602665.56999999</v>
      </c>
      <c r="I110" s="1"/>
    </row>
    <row r="111" spans="1:9" ht="22.5" customHeight="1" outlineLevel="2" x14ac:dyDescent="0.25">
      <c r="A111" s="3" t="s">
        <v>84</v>
      </c>
      <c r="B111" s="4" t="s">
        <v>85</v>
      </c>
      <c r="C111" s="53">
        <f>SUM(C112:C114)</f>
        <v>90467930.420000002</v>
      </c>
      <c r="D111" s="53">
        <f>SUM(D112:D114)</f>
        <v>93598249.129999995</v>
      </c>
      <c r="E111" s="8">
        <f t="shared" si="29"/>
        <v>103.46014183751899</v>
      </c>
      <c r="F111" s="8">
        <f>SUM(F112:F114)</f>
        <v>83449500</v>
      </c>
      <c r="G111" s="8">
        <f t="shared" ref="G111:H111" si="32">SUM(G112:G114)</f>
        <v>64000</v>
      </c>
      <c r="H111" s="8">
        <f t="shared" si="32"/>
        <v>124700</v>
      </c>
      <c r="I111" s="1"/>
    </row>
    <row r="112" spans="1:9" ht="19.5" customHeight="1" outlineLevel="3" x14ac:dyDescent="0.25">
      <c r="A112" s="16" t="s">
        <v>182</v>
      </c>
      <c r="B112" s="5" t="s">
        <v>183</v>
      </c>
      <c r="C112" s="56">
        <v>7600</v>
      </c>
      <c r="D112" s="104">
        <v>48369.75</v>
      </c>
      <c r="E112" s="28">
        <f t="shared" si="29"/>
        <v>636.44407894736844</v>
      </c>
      <c r="F112" s="39">
        <v>9800</v>
      </c>
      <c r="G112" s="39">
        <v>64000</v>
      </c>
      <c r="H112" s="39">
        <v>124700</v>
      </c>
      <c r="I112" s="1"/>
    </row>
    <row r="113" spans="1:13" ht="21" customHeight="1" outlineLevel="3" x14ac:dyDescent="0.25">
      <c r="A113" s="16" t="s">
        <v>206</v>
      </c>
      <c r="B113" s="17" t="s">
        <v>207</v>
      </c>
      <c r="C113" s="56">
        <v>51111400</v>
      </c>
      <c r="D113" s="104">
        <v>89544300</v>
      </c>
      <c r="E113" s="28">
        <f t="shared" si="29"/>
        <v>175.19437933611678</v>
      </c>
      <c r="F113" s="39">
        <v>83439700</v>
      </c>
      <c r="G113" s="39">
        <v>0</v>
      </c>
      <c r="H113" s="39">
        <v>0</v>
      </c>
      <c r="I113" s="1"/>
    </row>
    <row r="114" spans="1:13" ht="16.5" customHeight="1" outlineLevel="3" x14ac:dyDescent="0.25">
      <c r="A114" s="16" t="s">
        <v>184</v>
      </c>
      <c r="B114" s="5" t="s">
        <v>185</v>
      </c>
      <c r="C114" s="56">
        <v>39348930.420000002</v>
      </c>
      <c r="D114" s="101">
        <v>4005579.38</v>
      </c>
      <c r="E114" s="28">
        <f t="shared" si="29"/>
        <v>10.17963979514948</v>
      </c>
      <c r="F114" s="39">
        <v>0</v>
      </c>
      <c r="G114" s="39">
        <v>0</v>
      </c>
      <c r="H114" s="39">
        <v>0</v>
      </c>
      <c r="I114" s="1"/>
    </row>
    <row r="115" spans="1:13" ht="19.5" customHeight="1" outlineLevel="2" x14ac:dyDescent="0.25">
      <c r="A115" s="3" t="s">
        <v>86</v>
      </c>
      <c r="B115" s="4" t="s">
        <v>87</v>
      </c>
      <c r="C115" s="53">
        <f>SUM(C116:C122)</f>
        <v>236374495.5</v>
      </c>
      <c r="D115" s="53">
        <f>SUM(D116:D122)</f>
        <v>191444575.12</v>
      </c>
      <c r="E115" s="8">
        <f t="shared" si="29"/>
        <v>80.99206080378498</v>
      </c>
      <c r="F115" s="8">
        <f>SUM(F116:F122)</f>
        <v>146154196.40000001</v>
      </c>
      <c r="G115" s="8">
        <f>SUM(G116:G122)</f>
        <v>145965486.90000001</v>
      </c>
      <c r="H115" s="8">
        <f>SUM(H116:H122)</f>
        <v>146076332.56999999</v>
      </c>
      <c r="I115" s="1"/>
    </row>
    <row r="116" spans="1:13" ht="33.75" customHeight="1" outlineLevel="3" x14ac:dyDescent="0.25">
      <c r="A116" s="16" t="s">
        <v>186</v>
      </c>
      <c r="B116" s="5" t="s">
        <v>187</v>
      </c>
      <c r="C116" s="56">
        <v>8625165.3300000001</v>
      </c>
      <c r="D116" s="105">
        <v>9071900</v>
      </c>
      <c r="E116" s="28">
        <f t="shared" si="29"/>
        <v>105.17943312281992</v>
      </c>
      <c r="F116" s="9">
        <v>0</v>
      </c>
      <c r="G116" s="9">
        <v>0</v>
      </c>
      <c r="H116" s="9">
        <v>0</v>
      </c>
      <c r="I116" s="1"/>
    </row>
    <row r="117" spans="1:13" ht="28.5" customHeight="1" outlineLevel="3" x14ac:dyDescent="0.25">
      <c r="A117" s="16" t="s">
        <v>188</v>
      </c>
      <c r="B117" s="48" t="s">
        <v>189</v>
      </c>
      <c r="C117" s="56">
        <v>867606.4</v>
      </c>
      <c r="D117" s="56">
        <v>0</v>
      </c>
      <c r="E117" s="28">
        <f t="shared" si="29"/>
        <v>0</v>
      </c>
      <c r="F117" s="9">
        <v>0</v>
      </c>
      <c r="G117" s="9">
        <v>0</v>
      </c>
      <c r="H117" s="9">
        <v>0</v>
      </c>
      <c r="I117" s="1"/>
    </row>
    <row r="118" spans="1:13" ht="20.25" customHeight="1" outlineLevel="3" x14ac:dyDescent="0.25">
      <c r="A118" s="16" t="s">
        <v>208</v>
      </c>
      <c r="B118" s="17" t="s">
        <v>209</v>
      </c>
      <c r="C118" s="56">
        <v>49091131.140000001</v>
      </c>
      <c r="D118" s="105">
        <v>256865.89</v>
      </c>
      <c r="E118" s="28">
        <f t="shared" si="29"/>
        <v>0.52324296473727583</v>
      </c>
      <c r="F118" s="9">
        <v>0</v>
      </c>
      <c r="G118" s="9">
        <v>0</v>
      </c>
      <c r="H118" s="9">
        <v>0</v>
      </c>
      <c r="I118" s="1"/>
    </row>
    <row r="119" spans="1:13" ht="48" customHeight="1" outlineLevel="3" x14ac:dyDescent="0.25">
      <c r="A119" s="16" t="s">
        <v>254</v>
      </c>
      <c r="B119" s="17" t="s">
        <v>252</v>
      </c>
      <c r="C119" s="56">
        <v>1717579</v>
      </c>
      <c r="D119" s="74">
        <v>0</v>
      </c>
      <c r="E119" s="28">
        <f t="shared" si="29"/>
        <v>0</v>
      </c>
      <c r="F119" s="9">
        <v>0</v>
      </c>
      <c r="G119" s="9">
        <v>0</v>
      </c>
      <c r="H119" s="9">
        <v>0</v>
      </c>
      <c r="I119" s="1"/>
    </row>
    <row r="120" spans="1:13" ht="61.5" customHeight="1" outlineLevel="3" x14ac:dyDescent="0.25">
      <c r="A120" s="16" t="s">
        <v>255</v>
      </c>
      <c r="B120" s="17" t="s">
        <v>253</v>
      </c>
      <c r="C120" s="56">
        <v>921000</v>
      </c>
      <c r="D120" s="74">
        <v>0</v>
      </c>
      <c r="E120" s="28">
        <f t="shared" si="29"/>
        <v>0</v>
      </c>
      <c r="F120" s="9">
        <v>0</v>
      </c>
      <c r="G120" s="9">
        <v>0</v>
      </c>
      <c r="H120" s="9">
        <v>0</v>
      </c>
      <c r="I120" s="1"/>
    </row>
    <row r="121" spans="1:13" ht="19.5" customHeight="1" outlineLevel="3" x14ac:dyDescent="0.25">
      <c r="A121" s="16" t="s">
        <v>290</v>
      </c>
      <c r="B121" s="38" t="s">
        <v>289</v>
      </c>
      <c r="C121" s="56">
        <v>5814220</v>
      </c>
      <c r="D121" s="105">
        <v>6373596</v>
      </c>
      <c r="E121" s="8">
        <f t="shared" si="29"/>
        <v>109.62082618132784</v>
      </c>
      <c r="F121" s="9">
        <v>11776800</v>
      </c>
      <c r="G121" s="9">
        <v>11483066</v>
      </c>
      <c r="H121" s="9">
        <v>11544800</v>
      </c>
      <c r="I121" s="1"/>
    </row>
    <row r="122" spans="1:13" ht="21" customHeight="1" outlineLevel="3" x14ac:dyDescent="0.25">
      <c r="A122" s="16" t="s">
        <v>190</v>
      </c>
      <c r="B122" s="5" t="s">
        <v>191</v>
      </c>
      <c r="C122" s="56">
        <v>169337793.63</v>
      </c>
      <c r="D122" s="56">
        <v>175742213.22999999</v>
      </c>
      <c r="E122" s="28">
        <f t="shared" si="29"/>
        <v>103.78203793891016</v>
      </c>
      <c r="F122" s="27">
        <f>199304+12061436.81+1181981.59+51780474+47593800+21560400</f>
        <v>134377396.40000001</v>
      </c>
      <c r="G122" s="9">
        <f>199304+12061436.81+1229236.09+51780474+47593800+21560400+52470+5300</f>
        <v>134482420.90000001</v>
      </c>
      <c r="H122" s="9">
        <f>199304+12061436.81+1278347.76+51780474+47593800+21560400+52470+5300</f>
        <v>134531532.56999999</v>
      </c>
      <c r="I122" s="108"/>
      <c r="M122" s="113"/>
    </row>
    <row r="123" spans="1:13" ht="16.5" customHeight="1" outlineLevel="2" x14ac:dyDescent="0.25">
      <c r="A123" s="3" t="s">
        <v>88</v>
      </c>
      <c r="B123" s="4" t="s">
        <v>89</v>
      </c>
      <c r="C123" s="53">
        <f>SUM(C124:C130)</f>
        <v>328250393.94999999</v>
      </c>
      <c r="D123" s="53">
        <f>SUM(D124:D130)</f>
        <v>321879699.36000001</v>
      </c>
      <c r="E123" s="8">
        <f t="shared" si="29"/>
        <v>98.059196665893296</v>
      </c>
      <c r="F123" s="8">
        <f>SUM(F124:F130)</f>
        <v>313361007</v>
      </c>
      <c r="G123" s="8">
        <f>SUM(G124:G130)</f>
        <v>313098593</v>
      </c>
      <c r="H123" s="8">
        <f>SUM(H124:H130)</f>
        <v>313401633</v>
      </c>
      <c r="I123" s="1"/>
    </row>
    <row r="124" spans="1:13" ht="30.75" customHeight="1" outlineLevel="3" x14ac:dyDescent="0.25">
      <c r="A124" s="16" t="s">
        <v>192</v>
      </c>
      <c r="B124" s="5" t="s">
        <v>193</v>
      </c>
      <c r="C124" s="56">
        <v>8595054.3200000003</v>
      </c>
      <c r="D124" s="56">
        <v>8717208.3599999994</v>
      </c>
      <c r="E124" s="8">
        <f t="shared" si="29"/>
        <v>101.42121312387469</v>
      </c>
      <c r="F124" s="9">
        <f>285200+20600+1086391+124453+302400+2358199+2843200+12000+72100+1800000+1859800</f>
        <v>10764343</v>
      </c>
      <c r="G124" s="9">
        <f>285200+20600+966033+124453+302400+2358199+2843200+12000+72100+1800000+1859800</f>
        <v>10643985</v>
      </c>
      <c r="H124" s="9">
        <f>285200+20600+928755+124453+302400+2358199+2843200+12000+72100+1800000+1859800</f>
        <v>10606707</v>
      </c>
      <c r="I124" s="1"/>
    </row>
    <row r="125" spans="1:13" ht="48" customHeight="1" outlineLevel="3" x14ac:dyDescent="0.25">
      <c r="A125" s="16" t="s">
        <v>194</v>
      </c>
      <c r="B125" s="5" t="s">
        <v>195</v>
      </c>
      <c r="C125" s="56">
        <v>1700645.63</v>
      </c>
      <c r="D125" s="74">
        <v>2000000</v>
      </c>
      <c r="E125" s="28">
        <f t="shared" si="29"/>
        <v>117.60239550905148</v>
      </c>
      <c r="F125" s="39">
        <v>0</v>
      </c>
      <c r="G125" s="39">
        <v>0</v>
      </c>
      <c r="H125" s="39">
        <v>0</v>
      </c>
      <c r="I125" s="1"/>
    </row>
    <row r="126" spans="1:13" ht="46.5" customHeight="1" outlineLevel="3" x14ac:dyDescent="0.25">
      <c r="A126" s="16" t="s">
        <v>196</v>
      </c>
      <c r="B126" s="5" t="s">
        <v>197</v>
      </c>
      <c r="C126" s="56">
        <v>3450490</v>
      </c>
      <c r="D126" s="74">
        <v>3424200</v>
      </c>
      <c r="E126" s="28">
        <f t="shared" si="29"/>
        <v>99.238079229326843</v>
      </c>
      <c r="F126" s="39">
        <v>6066864</v>
      </c>
      <c r="G126" s="39">
        <v>6066864</v>
      </c>
      <c r="H126" s="39">
        <v>6066864</v>
      </c>
      <c r="I126" s="1"/>
    </row>
    <row r="127" spans="1:13" ht="46.5" customHeight="1" outlineLevel="3" x14ac:dyDescent="0.25">
      <c r="A127" s="16" t="s">
        <v>251</v>
      </c>
      <c r="B127" s="5" t="s">
        <v>250</v>
      </c>
      <c r="C127" s="56">
        <v>1895120</v>
      </c>
      <c r="D127" s="74">
        <v>881133</v>
      </c>
      <c r="E127" s="28">
        <f t="shared" si="29"/>
        <v>46.494839376926002</v>
      </c>
      <c r="F127" s="39">
        <v>1081532</v>
      </c>
      <c r="G127" s="39">
        <v>1209919</v>
      </c>
      <c r="H127" s="39">
        <v>1548832</v>
      </c>
      <c r="I127" s="1"/>
    </row>
    <row r="128" spans="1:13" ht="46.5" customHeight="1" outlineLevel="3" x14ac:dyDescent="0.25">
      <c r="A128" s="111" t="s">
        <v>295</v>
      </c>
      <c r="B128" s="112" t="s">
        <v>294</v>
      </c>
      <c r="C128" s="56">
        <v>0</v>
      </c>
      <c r="D128" s="110">
        <v>23958</v>
      </c>
      <c r="E128" s="28">
        <f t="shared" si="29"/>
        <v>0</v>
      </c>
      <c r="F128" s="109">
        <v>287068</v>
      </c>
      <c r="G128" s="109">
        <v>16625</v>
      </c>
      <c r="H128" s="109">
        <v>18030</v>
      </c>
      <c r="I128" s="1"/>
    </row>
    <row r="129" spans="1:9" ht="21" customHeight="1" outlineLevel="3" x14ac:dyDescent="0.25">
      <c r="A129" s="16" t="s">
        <v>259</v>
      </c>
      <c r="B129" s="17" t="s">
        <v>260</v>
      </c>
      <c r="C129" s="56">
        <v>20584</v>
      </c>
      <c r="D129" s="74">
        <v>0</v>
      </c>
      <c r="E129" s="28">
        <f t="shared" si="29"/>
        <v>0</v>
      </c>
      <c r="F129" s="39">
        <v>0</v>
      </c>
      <c r="G129" s="39">
        <v>0</v>
      </c>
      <c r="H129" s="39">
        <v>0</v>
      </c>
      <c r="I129" s="1"/>
    </row>
    <row r="130" spans="1:9" ht="20.25" customHeight="1" outlineLevel="3" x14ac:dyDescent="0.25">
      <c r="A130" s="16" t="s">
        <v>199</v>
      </c>
      <c r="B130" s="5" t="s">
        <v>198</v>
      </c>
      <c r="C130" s="56">
        <v>312588500</v>
      </c>
      <c r="D130" s="74">
        <v>306833200</v>
      </c>
      <c r="E130" s="28">
        <f t="shared" si="29"/>
        <v>98.158825420640866</v>
      </c>
      <c r="F130" s="39">
        <v>295161200</v>
      </c>
      <c r="G130" s="39">
        <v>295161200</v>
      </c>
      <c r="H130" s="39">
        <v>295161200</v>
      </c>
      <c r="I130" s="1"/>
    </row>
    <row r="131" spans="1:9" ht="18.75" customHeight="1" outlineLevel="2" x14ac:dyDescent="0.25">
      <c r="A131" s="3" t="s">
        <v>90</v>
      </c>
      <c r="B131" s="68" t="s">
        <v>91</v>
      </c>
      <c r="C131" s="53">
        <f>SUM(C132:C136)</f>
        <v>31580928</v>
      </c>
      <c r="D131" s="53">
        <f>SUM(D132:D136)</f>
        <v>40503969.700000003</v>
      </c>
      <c r="E131" s="8">
        <f t="shared" si="29"/>
        <v>128.25452659275876</v>
      </c>
      <c r="F131" s="8">
        <f>SUM(F132:F136)</f>
        <v>0</v>
      </c>
      <c r="G131" s="8">
        <f>SUM(G132:G136)</f>
        <v>0</v>
      </c>
      <c r="H131" s="8">
        <f>SUM(H132:H136)</f>
        <v>0</v>
      </c>
      <c r="I131" s="1"/>
    </row>
    <row r="132" spans="1:9" ht="47.25" customHeight="1" outlineLevel="3" x14ac:dyDescent="0.25">
      <c r="A132" s="16" t="s">
        <v>200</v>
      </c>
      <c r="B132" s="5" t="s">
        <v>201</v>
      </c>
      <c r="C132" s="56">
        <v>0</v>
      </c>
      <c r="D132" s="56">
        <v>0</v>
      </c>
      <c r="E132" s="28">
        <f t="shared" si="29"/>
        <v>0</v>
      </c>
      <c r="F132" s="9">
        <v>0</v>
      </c>
      <c r="G132" s="9">
        <v>0</v>
      </c>
      <c r="H132" s="9">
        <v>0</v>
      </c>
      <c r="I132" s="1"/>
    </row>
    <row r="133" spans="1:9" ht="48" customHeight="1" outlineLevel="3" x14ac:dyDescent="0.25">
      <c r="A133" s="16" t="s">
        <v>233</v>
      </c>
      <c r="B133" s="38" t="s">
        <v>234</v>
      </c>
      <c r="C133" s="56">
        <v>2335528</v>
      </c>
      <c r="D133" s="74">
        <v>2342458</v>
      </c>
      <c r="E133" s="28">
        <f t="shared" si="29"/>
        <v>100.29672091278717</v>
      </c>
      <c r="F133" s="39">
        <v>0</v>
      </c>
      <c r="G133" s="39">
        <v>0</v>
      </c>
      <c r="H133" s="39">
        <v>0</v>
      </c>
      <c r="I133" s="1"/>
    </row>
    <row r="134" spans="1:9" ht="48" customHeight="1" outlineLevel="3" x14ac:dyDescent="0.25">
      <c r="A134" s="16" t="s">
        <v>291</v>
      </c>
      <c r="B134" s="38" t="s">
        <v>292</v>
      </c>
      <c r="C134" s="56">
        <v>265800</v>
      </c>
      <c r="D134" s="74">
        <v>797100</v>
      </c>
      <c r="E134" s="28">
        <f t="shared" si="29"/>
        <v>299.88713318284425</v>
      </c>
      <c r="F134" s="39">
        <v>0</v>
      </c>
      <c r="G134" s="39">
        <v>0</v>
      </c>
      <c r="H134" s="39">
        <v>0</v>
      </c>
      <c r="I134" s="1"/>
    </row>
    <row r="135" spans="1:9" ht="45.75" customHeight="1" outlineLevel="3" x14ac:dyDescent="0.25">
      <c r="A135" s="16" t="s">
        <v>202</v>
      </c>
      <c r="B135" s="5" t="s">
        <v>203</v>
      </c>
      <c r="C135" s="56">
        <v>24979600</v>
      </c>
      <c r="D135" s="74">
        <v>30911900</v>
      </c>
      <c r="E135" s="28">
        <f t="shared" si="29"/>
        <v>123.74857884033372</v>
      </c>
      <c r="F135" s="9">
        <v>0</v>
      </c>
      <c r="G135" s="9">
        <v>0</v>
      </c>
      <c r="H135" s="9">
        <v>0</v>
      </c>
      <c r="I135" s="1"/>
    </row>
    <row r="136" spans="1:9" ht="18" customHeight="1" outlineLevel="3" x14ac:dyDescent="0.25">
      <c r="A136" s="16" t="s">
        <v>210</v>
      </c>
      <c r="B136" s="17" t="s">
        <v>211</v>
      </c>
      <c r="C136" s="56">
        <v>4000000</v>
      </c>
      <c r="D136" s="56">
        <v>6452511.7000000002</v>
      </c>
      <c r="E136" s="28">
        <f t="shared" si="29"/>
        <v>161.3127925</v>
      </c>
      <c r="F136" s="9">
        <v>0</v>
      </c>
      <c r="G136" s="9">
        <v>0</v>
      </c>
      <c r="H136" s="9">
        <v>0</v>
      </c>
      <c r="I136" s="1"/>
    </row>
    <row r="137" spans="1:9" ht="19.5" customHeight="1" outlineLevel="1" x14ac:dyDescent="0.25">
      <c r="A137" s="3" t="s">
        <v>92</v>
      </c>
      <c r="B137" s="4" t="s">
        <v>93</v>
      </c>
      <c r="C137" s="53">
        <f>C138</f>
        <v>-10761578.17</v>
      </c>
      <c r="D137" s="53">
        <f t="shared" ref="D137:H137" si="33">D138</f>
        <v>0</v>
      </c>
      <c r="E137" s="8">
        <f t="shared" si="29"/>
        <v>0</v>
      </c>
      <c r="F137" s="53">
        <f t="shared" si="33"/>
        <v>0</v>
      </c>
      <c r="G137" s="53">
        <f t="shared" si="33"/>
        <v>0</v>
      </c>
      <c r="H137" s="53">
        <f t="shared" si="33"/>
        <v>0</v>
      </c>
      <c r="I137" s="1"/>
    </row>
    <row r="138" spans="1:9" ht="34.5" customHeight="1" outlineLevel="2" x14ac:dyDescent="0.25">
      <c r="A138" s="3" t="s">
        <v>94</v>
      </c>
      <c r="B138" s="4" t="s">
        <v>95</v>
      </c>
      <c r="C138" s="53">
        <f>C139</f>
        <v>-10761578.17</v>
      </c>
      <c r="D138" s="53">
        <f t="shared" ref="D138:H138" si="34">D139</f>
        <v>0</v>
      </c>
      <c r="E138" s="8">
        <f t="shared" ref="E138:E149" si="35">IFERROR(D138/C138,0)*100</f>
        <v>0</v>
      </c>
      <c r="F138" s="53">
        <f t="shared" si="34"/>
        <v>0</v>
      </c>
      <c r="G138" s="53">
        <f t="shared" si="34"/>
        <v>0</v>
      </c>
      <c r="H138" s="53">
        <f t="shared" si="34"/>
        <v>0</v>
      </c>
      <c r="I138" s="1"/>
    </row>
    <row r="139" spans="1:9" ht="34.5" customHeight="1" outlineLevel="3" x14ac:dyDescent="0.25">
      <c r="A139" s="16" t="s">
        <v>125</v>
      </c>
      <c r="B139" s="5" t="s">
        <v>96</v>
      </c>
      <c r="C139" s="56">
        <v>-10761578.17</v>
      </c>
      <c r="D139" s="56">
        <v>0</v>
      </c>
      <c r="E139" s="28">
        <f t="shared" si="35"/>
        <v>0</v>
      </c>
      <c r="F139" s="9">
        <v>0</v>
      </c>
      <c r="G139" s="9">
        <v>0</v>
      </c>
      <c r="H139" s="9">
        <v>0</v>
      </c>
      <c r="I139" s="1"/>
    </row>
    <row r="140" spans="1:9" ht="24.75" customHeight="1" outlineLevel="1" x14ac:dyDescent="0.25">
      <c r="A140" s="88" t="s">
        <v>214</v>
      </c>
      <c r="B140" s="89" t="s">
        <v>215</v>
      </c>
      <c r="C140" s="59">
        <f>C142+C141</f>
        <v>85850</v>
      </c>
      <c r="D140" s="59">
        <f>D142+D141</f>
        <v>24350</v>
      </c>
      <c r="E140" s="8">
        <f t="shared" si="35"/>
        <v>28.363424577751893</v>
      </c>
      <c r="F140" s="31">
        <f t="shared" ref="F140:H140" si="36">F142</f>
        <v>0</v>
      </c>
      <c r="G140" s="31">
        <f t="shared" si="36"/>
        <v>0</v>
      </c>
      <c r="H140" s="31">
        <f t="shared" si="36"/>
        <v>0</v>
      </c>
      <c r="I140" s="1"/>
    </row>
    <row r="141" spans="1:9" ht="30" customHeight="1" outlineLevel="1" x14ac:dyDescent="0.25">
      <c r="A141" s="102" t="s">
        <v>293</v>
      </c>
      <c r="B141" s="107" t="s">
        <v>273</v>
      </c>
      <c r="C141" s="131">
        <v>0</v>
      </c>
      <c r="D141" s="106">
        <v>24350</v>
      </c>
      <c r="E141" s="28">
        <f t="shared" si="35"/>
        <v>0</v>
      </c>
      <c r="F141" s="27">
        <v>0</v>
      </c>
      <c r="G141" s="27">
        <v>0</v>
      </c>
      <c r="H141" s="27">
        <v>0</v>
      </c>
      <c r="I141" s="1"/>
    </row>
    <row r="142" spans="1:9" ht="34.5" customHeight="1" outlineLevel="3" x14ac:dyDescent="0.25">
      <c r="A142" s="21" t="s">
        <v>212</v>
      </c>
      <c r="B142" s="103" t="s">
        <v>213</v>
      </c>
      <c r="C142" s="56">
        <v>85850</v>
      </c>
      <c r="D142" s="56">
        <v>0</v>
      </c>
      <c r="E142" s="28">
        <f t="shared" si="35"/>
        <v>0</v>
      </c>
      <c r="F142" s="9">
        <v>0</v>
      </c>
      <c r="G142" s="9">
        <v>0</v>
      </c>
      <c r="H142" s="9">
        <v>0</v>
      </c>
      <c r="I142" s="1"/>
    </row>
    <row r="143" spans="1:9" ht="44.25" customHeight="1" outlineLevel="1" x14ac:dyDescent="0.25">
      <c r="A143" s="3" t="s">
        <v>97</v>
      </c>
      <c r="B143" s="4" t="s">
        <v>98</v>
      </c>
      <c r="C143" s="53">
        <f>C144</f>
        <v>103799.69</v>
      </c>
      <c r="D143" s="53">
        <f>D144</f>
        <v>0</v>
      </c>
      <c r="E143" s="8">
        <f t="shared" si="35"/>
        <v>0</v>
      </c>
      <c r="F143" s="8">
        <v>0</v>
      </c>
      <c r="G143" s="8">
        <v>0</v>
      </c>
      <c r="H143" s="8">
        <v>0</v>
      </c>
      <c r="I143" s="1"/>
    </row>
    <row r="144" spans="1:9" ht="61.5" customHeight="1" outlineLevel="2" x14ac:dyDescent="0.25">
      <c r="A144" s="3" t="s">
        <v>99</v>
      </c>
      <c r="B144" s="68" t="s">
        <v>100</v>
      </c>
      <c r="C144" s="53">
        <f>C145</f>
        <v>103799.69</v>
      </c>
      <c r="D144" s="53">
        <f>D145</f>
        <v>0</v>
      </c>
      <c r="E144" s="8">
        <f t="shared" si="35"/>
        <v>0</v>
      </c>
      <c r="F144" s="8">
        <v>0</v>
      </c>
      <c r="G144" s="8">
        <v>0</v>
      </c>
      <c r="H144" s="8">
        <v>0</v>
      </c>
      <c r="I144" s="1"/>
    </row>
    <row r="145" spans="1:9" ht="62.25" customHeight="1" outlineLevel="3" x14ac:dyDescent="0.25">
      <c r="A145" s="16" t="s">
        <v>204</v>
      </c>
      <c r="B145" s="5" t="s">
        <v>205</v>
      </c>
      <c r="C145" s="56">
        <v>103799.69</v>
      </c>
      <c r="D145" s="56">
        <v>0</v>
      </c>
      <c r="E145" s="28">
        <f t="shared" si="35"/>
        <v>0</v>
      </c>
      <c r="F145" s="9">
        <v>0</v>
      </c>
      <c r="G145" s="9">
        <v>0</v>
      </c>
      <c r="H145" s="9">
        <v>0</v>
      </c>
      <c r="I145" s="1"/>
    </row>
    <row r="146" spans="1:9" ht="34.5" customHeight="1" outlineLevel="1" x14ac:dyDescent="0.25">
      <c r="A146" s="3" t="s">
        <v>101</v>
      </c>
      <c r="B146" s="4" t="s">
        <v>102</v>
      </c>
      <c r="C146" s="53">
        <f>C147</f>
        <v>-165399.69</v>
      </c>
      <c r="D146" s="53">
        <f>D147</f>
        <v>0</v>
      </c>
      <c r="E146" s="8">
        <f t="shared" si="35"/>
        <v>0</v>
      </c>
      <c r="F146" s="8">
        <v>0</v>
      </c>
      <c r="G146" s="8">
        <v>0</v>
      </c>
      <c r="H146" s="8">
        <v>0</v>
      </c>
      <c r="I146" s="1"/>
    </row>
    <row r="147" spans="1:9" ht="34.5" customHeight="1" outlineLevel="2" x14ac:dyDescent="0.25">
      <c r="A147" s="3" t="s">
        <v>103</v>
      </c>
      <c r="B147" s="4" t="s">
        <v>104</v>
      </c>
      <c r="C147" s="53">
        <f>C148</f>
        <v>-165399.69</v>
      </c>
      <c r="D147" s="53">
        <f>D148</f>
        <v>0</v>
      </c>
      <c r="E147" s="8">
        <f t="shared" si="35"/>
        <v>0</v>
      </c>
      <c r="F147" s="8">
        <v>0</v>
      </c>
      <c r="G147" s="8">
        <v>0</v>
      </c>
      <c r="H147" s="8">
        <v>0</v>
      </c>
      <c r="I147" s="1"/>
    </row>
    <row r="148" spans="1:9" ht="34.5" customHeight="1" outlineLevel="3" x14ac:dyDescent="0.25">
      <c r="A148" s="16" t="s">
        <v>126</v>
      </c>
      <c r="B148" s="5" t="s">
        <v>105</v>
      </c>
      <c r="C148" s="56">
        <v>-165399.69</v>
      </c>
      <c r="D148" s="74">
        <v>0</v>
      </c>
      <c r="E148" s="28">
        <f t="shared" si="35"/>
        <v>0</v>
      </c>
      <c r="F148" s="9">
        <v>0</v>
      </c>
      <c r="G148" s="9">
        <v>0</v>
      </c>
      <c r="H148" s="9">
        <v>0</v>
      </c>
      <c r="I148" s="1"/>
    </row>
    <row r="149" spans="1:9" ht="18" customHeight="1" x14ac:dyDescent="0.25">
      <c r="A149" s="127" t="s">
        <v>106</v>
      </c>
      <c r="B149" s="128"/>
      <c r="C149" s="61">
        <f>C7+C109</f>
        <v>1123645637.8099999</v>
      </c>
      <c r="D149" s="61">
        <f>D7+D109</f>
        <v>1106160964.4000001</v>
      </c>
      <c r="E149" s="8">
        <f t="shared" si="35"/>
        <v>98.443933494542136</v>
      </c>
      <c r="F149" s="10">
        <f>F7+F109</f>
        <v>981676831.78999996</v>
      </c>
      <c r="G149" s="10">
        <f>G7+G109</f>
        <v>858890268.28999996</v>
      </c>
      <c r="H149" s="10">
        <f>H7+H109</f>
        <v>877574803.96000004</v>
      </c>
      <c r="I149" s="33"/>
    </row>
    <row r="150" spans="1:9" ht="12.75" customHeight="1" x14ac:dyDescent="0.25">
      <c r="A150" s="6"/>
      <c r="B150" s="6"/>
      <c r="C150" s="62"/>
      <c r="D150" s="62"/>
      <c r="E150" s="6"/>
      <c r="F150" s="6"/>
      <c r="G150" s="6"/>
      <c r="H150" s="6"/>
      <c r="I150" s="1"/>
    </row>
    <row r="151" spans="1:9" ht="12.75" customHeight="1" x14ac:dyDescent="0.25">
      <c r="A151" s="120"/>
      <c r="B151" s="121"/>
      <c r="C151" s="121"/>
      <c r="D151" s="121"/>
      <c r="E151" s="121"/>
      <c r="F151" s="121"/>
      <c r="G151" s="121"/>
      <c r="H151" s="121"/>
      <c r="I151" s="1"/>
    </row>
    <row r="152" spans="1:9" x14ac:dyDescent="0.25">
      <c r="C152" s="65"/>
      <c r="E152" s="11"/>
      <c r="F152" s="11"/>
      <c r="G152" s="11"/>
      <c r="H152" s="11"/>
    </row>
    <row r="153" spans="1:9" x14ac:dyDescent="0.25">
      <c r="C153" s="63"/>
      <c r="D153" s="63"/>
      <c r="E153" s="11"/>
      <c r="F153" s="11"/>
      <c r="G153" s="11"/>
      <c r="H153" s="11"/>
    </row>
    <row r="155" spans="1:9" x14ac:dyDescent="0.25">
      <c r="C155" s="63"/>
      <c r="F155" s="11"/>
      <c r="G155" s="11"/>
      <c r="H155" s="11"/>
    </row>
    <row r="159" spans="1:9" ht="15.75" x14ac:dyDescent="0.25">
      <c r="D159" s="63"/>
      <c r="E159" s="69"/>
      <c r="F159" s="71"/>
      <c r="G159" s="71"/>
      <c r="H159" s="71"/>
      <c r="I159" s="70"/>
    </row>
    <row r="160" spans="1:9" ht="15.75" x14ac:dyDescent="0.25">
      <c r="D160" s="63"/>
      <c r="E160" s="69"/>
      <c r="F160" s="71"/>
      <c r="G160" s="71"/>
      <c r="H160" s="71"/>
      <c r="I160" s="70"/>
    </row>
    <row r="161" spans="5:9" x14ac:dyDescent="0.25">
      <c r="E161" s="70"/>
      <c r="F161" s="70"/>
      <c r="G161" s="70"/>
      <c r="H161" s="70"/>
      <c r="I161" s="70"/>
    </row>
    <row r="162" spans="5:9" x14ac:dyDescent="0.25">
      <c r="E162" s="70"/>
      <c r="F162" s="70"/>
      <c r="G162" s="70"/>
      <c r="H162" s="70"/>
      <c r="I162" s="70"/>
    </row>
    <row r="163" spans="5:9" x14ac:dyDescent="0.25">
      <c r="E163" s="70"/>
      <c r="F163" s="69"/>
      <c r="G163" s="69"/>
      <c r="H163" s="69"/>
      <c r="I163" s="70"/>
    </row>
    <row r="164" spans="5:9" x14ac:dyDescent="0.25">
      <c r="E164" s="70"/>
      <c r="F164" s="69"/>
      <c r="G164" s="69"/>
      <c r="H164" s="69"/>
      <c r="I164" s="70"/>
    </row>
    <row r="165" spans="5:9" x14ac:dyDescent="0.25">
      <c r="E165" s="70"/>
      <c r="F165" s="70"/>
      <c r="G165" s="70"/>
      <c r="H165" s="70"/>
      <c r="I165" s="70"/>
    </row>
    <row r="166" spans="5:9" x14ac:dyDescent="0.25">
      <c r="E166" s="70"/>
      <c r="F166" s="70"/>
      <c r="G166" s="70"/>
      <c r="H166" s="70"/>
      <c r="I166" s="70"/>
    </row>
  </sheetData>
  <autoFilter ref="A6:H149"/>
  <mergeCells count="7">
    <mergeCell ref="A1:H2"/>
    <mergeCell ref="A151:H151"/>
    <mergeCell ref="A3:H3"/>
    <mergeCell ref="A4:B4"/>
    <mergeCell ref="E4:E5"/>
    <mergeCell ref="F4:H4"/>
    <mergeCell ref="A149:B149"/>
  </mergeCells>
  <pageMargins left="0.7" right="0.7" top="0.75" bottom="0.75" header="0.3" footer="0.3"/>
  <pageSetup paperSize="9" scale="31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0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Реестр источников доходов&lt;/VariantName&gt;&#10;  &lt;VariantLink&gt;1072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7F7CB26-5D19-4F41-A329-4FC4CBEBFAF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Сазоненко</dc:creator>
  <cp:lastModifiedBy>Sazonenko</cp:lastModifiedBy>
  <cp:lastPrinted>2025-10-16T11:40:54Z</cp:lastPrinted>
  <dcterms:created xsi:type="dcterms:W3CDTF">2021-10-25T09:48:33Z</dcterms:created>
  <dcterms:modified xsi:type="dcterms:W3CDTF">2025-10-30T07:52:03Z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Реестр источников доходов(6).xlsx</vt:lpwstr>
  </property>
  <property fmtid="{D5CDD505-2E9C-101B-9397-08002B2CF9AE}" pid="4" name="Версия клиента">
    <vt:lpwstr>21.1.26.9200 (.NET 4.7.2)</vt:lpwstr>
  </property>
  <property fmtid="{D5CDD505-2E9C-101B-9397-08002B2CF9AE}" pid="5" name="Версия базы">
    <vt:lpwstr>21.1.1422.213298096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Реестр_источ_дох.xlt</vt:lpwstr>
  </property>
  <property fmtid="{D5CDD505-2E9C-101B-9397-08002B2CF9AE}" pid="11" name="Локальная база">
    <vt:lpwstr>не используется</vt:lpwstr>
  </property>
</Properties>
</file>