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7" i="1" l="1"/>
  <c r="C25" i="1"/>
  <c r="D27" i="1"/>
  <c r="D21" i="1"/>
  <c r="D35" i="1"/>
  <c r="C13" i="1"/>
  <c r="C22" i="1"/>
  <c r="C17" i="1"/>
  <c r="C26" i="1"/>
  <c r="C21" i="1"/>
  <c r="C33" i="1"/>
  <c r="C35" i="1" l="1"/>
  <c r="C34" i="1" s="1"/>
  <c r="C14" i="1"/>
  <c r="C12" i="1" s="1"/>
  <c r="C30" i="1"/>
  <c r="C28" i="1"/>
  <c r="E22" i="1" l="1"/>
  <c r="D22" i="1"/>
  <c r="C20" i="1" l="1"/>
  <c r="C53" i="1" l="1"/>
  <c r="C52" i="1"/>
  <c r="C50" i="1"/>
  <c r="C49" i="1"/>
  <c r="C48" i="1"/>
  <c r="C46" i="1"/>
  <c r="C55" i="1" s="1"/>
  <c r="D12" i="1" l="1"/>
  <c r="D34" i="1" l="1"/>
  <c r="E34" i="1"/>
  <c r="D32" i="1"/>
  <c r="E32" i="1"/>
  <c r="C32" i="1"/>
  <c r="D20" i="1"/>
  <c r="E20" i="1"/>
  <c r="D18" i="1"/>
  <c r="E18" i="1"/>
  <c r="C18" i="1"/>
  <c r="E12" i="1"/>
  <c r="E24" i="1" l="1"/>
  <c r="E10" i="1" s="1"/>
  <c r="D24" i="1"/>
  <c r="C24" i="1"/>
  <c r="C10" i="1" s="1"/>
  <c r="D51" i="1" l="1"/>
  <c r="D50" i="1"/>
  <c r="D10" i="1"/>
  <c r="E47" i="1" s="1"/>
  <c r="D53" i="1"/>
  <c r="F53" i="1"/>
  <c r="F49" i="1"/>
  <c r="F48" i="1"/>
  <c r="F44" i="1"/>
  <c r="F45" i="1"/>
  <c r="F46" i="1"/>
  <c r="F52" i="1"/>
  <c r="F47" i="1"/>
  <c r="D48" i="1" l="1"/>
  <c r="E45" i="1"/>
  <c r="E44" i="1"/>
  <c r="E48" i="1"/>
  <c r="E49" i="1"/>
  <c r="E46" i="1"/>
  <c r="E52" i="1"/>
  <c r="E53" i="1"/>
  <c r="D46" i="1"/>
  <c r="D44" i="1"/>
  <c r="D49" i="1"/>
  <c r="D47" i="1"/>
  <c r="D52" i="1"/>
  <c r="F55" i="1"/>
  <c r="D55" i="1" l="1"/>
  <c r="E55" i="1"/>
</calcChain>
</file>

<file path=xl/sharedStrings.xml><?xml version="1.0" encoding="utf-8"?>
<sst xmlns="http://schemas.openxmlformats.org/spreadsheetml/2006/main" count="105" uniqueCount="70">
  <si>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</si>
  <si>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</si>
  <si>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</si>
  <si>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</si>
  <si>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</si>
  <si>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</si>
  <si>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</si>
  <si>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</si>
  <si>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</si>
  <si>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</si>
  <si>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</si>
  <si>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</si>
  <si>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</si>
  <si>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</si>
  <si>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</si>
  <si>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</si>
  <si>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</si>
  <si>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</si>
  <si>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</si>
  <si>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</si>
  <si>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</si>
  <si>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</si>
  <si>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</si>
  <si>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</si>
  <si>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</si>
  <si>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</si>
  <si>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</si>
  <si>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</si>
  <si>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</si>
  <si>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</si>
  <si>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</si>
  <si>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</si>
  <si>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</si>
  <si>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</si>
  <si>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</si>
  <si>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</si>
  <si>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</si>
  <si>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</si>
  <si>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</si>
  <si>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</si>
  <si>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</si>
  <si>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</si>
  <si>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</si>
  <si>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</si>
  <si>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</si>
  <si>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</si>
  <si>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</si>
  <si>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</si>
  <si>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</si>
  <si>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2019 г</t>
  </si>
  <si>
    <t>2021 г.</t>
  </si>
  <si>
    <t>2020 г</t>
  </si>
  <si>
    <t>2022 г.</t>
  </si>
  <si>
    <t>0600</t>
  </si>
  <si>
    <t>ОХРАНА ОКРУЖАЮЩЕЙ СРЕДЫ</t>
  </si>
  <si>
    <t>Приложение № 2
к пояснительной записке
к решению
"О  бюджете городского поселения "Емва" на 2020 год и 
плановый период 2021 и 2022 годов"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</si>
  <si>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</si>
  <si>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</si>
  <si>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</si>
  <si>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</si>
  <si>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</si>
  <si>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0602</t>
  </si>
  <si>
    <t>Сбор, удаление отходов и очистка сточных вод</t>
  </si>
  <si>
    <t>0800</t>
  </si>
  <si>
    <t>0801</t>
  </si>
  <si>
    <t>КУЛЬТУРА, КИНЕМАТОГРАФИЯ</t>
  </si>
  <si>
    <t>Культура</t>
  </si>
  <si>
    <t>1102</t>
  </si>
  <si>
    <t>Массовый спорт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</si>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</sst>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right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3" fontId="12" fillId="0" borderId="0" xfId="0" applyNumberFormat="1" applyFont="1" applyAlignment="1">
      <alignment horizontal="center"/>
    </xf>
    <xf numFmtId="0" fontId="13" fillId="0" borderId="0" xfId="0" applyFont="1"/>
    <xf numFmtId="1" fontId="12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3" t="s">
        <v>55</v>
      </c>
      <c r="B1" s="34"/>
      <c r="C1" s="34"/>
      <c r="D1" s="34"/>
      <c r="E1" s="34"/>
    </row>
    <row r="4" spans="1:5" ht="64.900000000000006" customHeight="1" x14ac:dyDescent="0.25">
      <c r="A4" s="35" t="s">
        <v>60</v>
      </c>
      <c r="B4" s="35"/>
      <c r="C4" s="35"/>
      <c r="D4" s="35"/>
      <c r="E4" s="35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8" t="s">
        <v>1</v>
      </c>
      <c r="B7" s="30" t="s">
        <v>2</v>
      </c>
      <c r="C7" s="28" t="s">
        <v>51</v>
      </c>
      <c r="D7" s="28" t="s">
        <v>50</v>
      </c>
      <c r="E7" s="28" t="s">
        <v>52</v>
      </c>
    </row>
    <row r="8" spans="1:5" ht="14.45" customHeight="1" x14ac:dyDescent="0.25">
      <c r="A8" s="29"/>
      <c r="B8" s="31"/>
      <c r="C8" s="29" t="s">
        <v>3</v>
      </c>
      <c r="D8" s="29" t="s">
        <v>3</v>
      </c>
      <c r="E8" s="29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C11+C12+C18+C20+C24+C32+C34+C28+C30</f>
        <v>150688.96957999998</v>
      </c>
      <c r="D10" s="8">
        <f>D11+D12+D18+D20+D24+D32+D34</f>
        <v>50827.66</v>
      </c>
      <c r="E10" s="8">
        <f t="shared" ref="E10" si="0">E11+E12+E18+E20+E24+E32+E34</f>
        <v>46963.017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1068.7</v>
      </c>
      <c r="E11" s="8">
        <v>1930.4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18487.072999999997</v>
      </c>
      <c r="D12" s="8">
        <f>SUM(D13:D17)</f>
        <v>10256.918</v>
      </c>
      <c r="E12" s="8">
        <f t="shared" ref="E12" si="1">SUM(E13:E17)</f>
        <v>10257.458999999999</v>
      </c>
    </row>
    <row r="13" spans="1:5" ht="63" x14ac:dyDescent="0.25">
      <c r="A13" s="6" t="s">
        <v>9</v>
      </c>
      <c r="B13" s="11" t="s">
        <v>10</v>
      </c>
      <c r="C13" s="9">
        <f>10883.963+80-59.225-17.895+50.573+15.273+46.4+7.4+45</f>
        <v>11051.488999999998</v>
      </c>
      <c r="D13" s="9">
        <v>10105.804</v>
      </c>
      <c r="E13" s="9">
        <v>10106.344999999999</v>
      </c>
    </row>
    <row r="14" spans="1:5" ht="47.25" x14ac:dyDescent="0.25">
      <c r="A14" s="6" t="s">
        <v>11</v>
      </c>
      <c r="B14" s="11" t="s">
        <v>12</v>
      </c>
      <c r="C14" s="9">
        <f>26.047-0.933</f>
        <v>25.114000000000001</v>
      </c>
      <c r="D14" s="9">
        <v>25.114000000000001</v>
      </c>
      <c r="E14" s="9">
        <v>25.114000000000001</v>
      </c>
    </row>
    <row r="15" spans="1:5" ht="31.5" x14ac:dyDescent="0.25">
      <c r="A15" s="6" t="s">
        <v>58</v>
      </c>
      <c r="B15" s="11" t="s">
        <v>59</v>
      </c>
      <c r="C15" s="9">
        <v>520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f>1434.621+5000+79.17+0.933-3.744+339.29-14-45.8</f>
        <v>6790.47</v>
      </c>
      <c r="D17" s="9">
        <v>26</v>
      </c>
      <c r="E17" s="9">
        <v>26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SUM(C21:C23)</f>
        <v>48832.536</v>
      </c>
      <c r="D20" s="8">
        <f t="shared" ref="D20:E20" si="3">SUM(D21:D22)</f>
        <v>20249.703000000001</v>
      </c>
      <c r="E20" s="8">
        <f t="shared" si="3"/>
        <v>6188.3069999999998</v>
      </c>
    </row>
    <row r="21" spans="1:5" ht="21.75" customHeight="1" x14ac:dyDescent="0.25">
      <c r="A21" s="6" t="s">
        <v>19</v>
      </c>
      <c r="B21" s="11" t="s">
        <v>20</v>
      </c>
      <c r="C21" s="9">
        <f>12541.256-81.256-100</f>
        <v>12360</v>
      </c>
      <c r="D21" s="9">
        <f>5900+8300</f>
        <v>14200</v>
      </c>
      <c r="E21" s="9">
        <v>0</v>
      </c>
    </row>
    <row r="22" spans="1:5" ht="28.5" customHeight="1" x14ac:dyDescent="0.25">
      <c r="A22" s="6" t="s">
        <v>21</v>
      </c>
      <c r="B22" s="11" t="s">
        <v>22</v>
      </c>
      <c r="C22" s="9">
        <f>30895.579+1946.779+15</f>
        <v>32857.358</v>
      </c>
      <c r="D22" s="9">
        <f>6151.25-101.547</f>
        <v>6049.7030000000004</v>
      </c>
      <c r="E22" s="9">
        <f>6151.25+37.057</f>
        <v>6188.3069999999998</v>
      </c>
    </row>
    <row r="23" spans="1:5" ht="28.5" customHeight="1" x14ac:dyDescent="0.25">
      <c r="A23" s="6" t="s">
        <v>56</v>
      </c>
      <c r="B23" s="11" t="s">
        <v>57</v>
      </c>
      <c r="C23" s="9">
        <v>3615.1779999999999</v>
      </c>
      <c r="D23" s="9"/>
      <c r="E23" s="9"/>
    </row>
    <row r="24" spans="1:5" ht="27.75" customHeight="1" x14ac:dyDescent="0.25">
      <c r="A24" s="5" t="s">
        <v>23</v>
      </c>
      <c r="B24" s="12" t="s">
        <v>24</v>
      </c>
      <c r="C24" s="8">
        <f>C25+C26+C27</f>
        <v>49234.64757999999</v>
      </c>
      <c r="D24" s="8">
        <f>D25+D26+D27</f>
        <v>8217.1229999999996</v>
      </c>
      <c r="E24" s="8">
        <f>E25+E26+E27</f>
        <v>8151.6350000000002</v>
      </c>
    </row>
    <row r="25" spans="1:5" ht="23.25" customHeight="1" x14ac:dyDescent="0.25">
      <c r="A25" s="6" t="s">
        <v>25</v>
      </c>
      <c r="B25" s="11" t="s">
        <v>26</v>
      </c>
      <c r="C25" s="9">
        <f>4319.623+8.04+120+15+2395.705</f>
        <v>6858.3679999999995</v>
      </c>
      <c r="D25" s="9">
        <v>200</v>
      </c>
      <c r="E25" s="9">
        <v>200</v>
      </c>
    </row>
    <row r="26" spans="1:5" ht="22.5" customHeight="1" x14ac:dyDescent="0.25">
      <c r="A26" s="6" t="s">
        <v>27</v>
      </c>
      <c r="B26" s="11" t="s">
        <v>28</v>
      </c>
      <c r="C26" s="9">
        <f>7450-5000+272+100-32.8-3.9-3.5</f>
        <v>2781.7999999999997</v>
      </c>
      <c r="D26" s="9">
        <v>100</v>
      </c>
      <c r="E26" s="9">
        <v>100</v>
      </c>
    </row>
    <row r="27" spans="1:5" ht="26.45" customHeight="1" x14ac:dyDescent="0.25">
      <c r="A27" s="6" t="s">
        <v>29</v>
      </c>
      <c r="B27" s="11" t="s">
        <v>30</v>
      </c>
      <c r="C27" s="9">
        <f>38003.789+81.518+5+5-5-46.4-42.9+43.47258+1200+350</f>
        <v>39594.479579999992</v>
      </c>
      <c r="D27" s="9">
        <f>7717.123+200</f>
        <v>7917.1229999999996</v>
      </c>
      <c r="E27" s="9">
        <v>7851.6350000000002</v>
      </c>
    </row>
    <row r="28" spans="1:5" s="26" customFormat="1" ht="26.45" customHeight="1" x14ac:dyDescent="0.25">
      <c r="A28" s="5" t="s">
        <v>54</v>
      </c>
      <c r="B28" s="12" t="s">
        <v>53</v>
      </c>
      <c r="C28" s="8">
        <f>C29</f>
        <v>1050</v>
      </c>
      <c r="D28" s="8"/>
      <c r="E28" s="8"/>
    </row>
    <row r="29" spans="1:5" ht="26.45" customHeight="1" x14ac:dyDescent="0.25">
      <c r="A29" s="6" t="s">
        <v>62</v>
      </c>
      <c r="B29" s="11" t="s">
        <v>61</v>
      </c>
      <c r="C29" s="9">
        <v>1050</v>
      </c>
      <c r="D29" s="9"/>
      <c r="E29" s="9"/>
    </row>
    <row r="30" spans="1:5" s="26" customFormat="1" ht="26.45" customHeight="1" x14ac:dyDescent="0.25">
      <c r="A30" s="5" t="s">
        <v>65</v>
      </c>
      <c r="B30" s="12" t="s">
        <v>63</v>
      </c>
      <c r="C30" s="8">
        <f>C31</f>
        <v>278.69400000000002</v>
      </c>
      <c r="D30" s="8"/>
      <c r="E30" s="8"/>
    </row>
    <row r="31" spans="1:5" ht="26.45" customHeight="1" x14ac:dyDescent="0.25">
      <c r="A31" s="6" t="s">
        <v>66</v>
      </c>
      <c r="B31" s="11" t="s">
        <v>64</v>
      </c>
      <c r="C31" s="9">
        <v>278.69400000000002</v>
      </c>
      <c r="D31" s="9"/>
      <c r="E31" s="9"/>
    </row>
    <row r="32" spans="1:5" ht="15.75" x14ac:dyDescent="0.25">
      <c r="A32" s="5" t="s">
        <v>31</v>
      </c>
      <c r="B32" s="12" t="s">
        <v>32</v>
      </c>
      <c r="C32" s="8">
        <f>C33</f>
        <v>438.48</v>
      </c>
      <c r="D32" s="8">
        <f t="shared" ref="D32:E32" si="4">D33</f>
        <v>435.21600000000001</v>
      </c>
      <c r="E32" s="8">
        <f t="shared" si="4"/>
        <v>435.21600000000001</v>
      </c>
    </row>
    <row r="33" spans="1:6" ht="21" customHeight="1" x14ac:dyDescent="0.25">
      <c r="A33" s="6" t="s">
        <v>33</v>
      </c>
      <c r="B33" s="11" t="s">
        <v>34</v>
      </c>
      <c r="C33" s="9">
        <f>435.216+3.264</f>
        <v>438.48</v>
      </c>
      <c r="D33" s="9">
        <v>435.21600000000001</v>
      </c>
      <c r="E33" s="9">
        <v>435.21600000000001</v>
      </c>
    </row>
    <row r="34" spans="1:6" ht="27" customHeight="1" x14ac:dyDescent="0.25">
      <c r="A34" s="5" t="s">
        <v>35</v>
      </c>
      <c r="B34" s="12" t="s">
        <v>36</v>
      </c>
      <c r="C34" s="8">
        <f>C35+C36</f>
        <v>32367.539000000001</v>
      </c>
      <c r="D34" s="8">
        <f t="shared" ref="D34:E34" si="5">D35</f>
        <v>10600</v>
      </c>
      <c r="E34" s="8">
        <f t="shared" si="5"/>
        <v>20000</v>
      </c>
    </row>
    <row r="35" spans="1:6" ht="24" customHeight="1" x14ac:dyDescent="0.25">
      <c r="A35" s="6" t="s">
        <v>43</v>
      </c>
      <c r="B35" s="11" t="s">
        <v>42</v>
      </c>
      <c r="C35" s="9">
        <f>31060.05+150</f>
        <v>31210.05</v>
      </c>
      <c r="D35" s="9">
        <f>25000-14400</f>
        <v>10600</v>
      </c>
      <c r="E35" s="9">
        <v>20000</v>
      </c>
    </row>
    <row r="36" spans="1:6" ht="24" customHeight="1" x14ac:dyDescent="0.25">
      <c r="A36" s="6" t="s">
        <v>68</v>
      </c>
      <c r="B36" s="11" t="s">
        <v>67</v>
      </c>
      <c r="C36" s="9">
        <v>1157.489</v>
      </c>
      <c r="D36" s="9">
        <v>0</v>
      </c>
      <c r="E36" s="9">
        <v>0</v>
      </c>
    </row>
    <row r="37" spans="1:6" x14ac:dyDescent="0.25">
      <c r="C37" s="10"/>
      <c r="D37" s="10"/>
      <c r="E37" s="10"/>
    </row>
    <row r="39" spans="1:6" ht="58.9" customHeight="1" x14ac:dyDescent="0.3">
      <c r="A39" s="32" t="s">
        <v>69</v>
      </c>
      <c r="B39" s="32"/>
      <c r="C39" s="32"/>
      <c r="D39" s="32"/>
      <c r="E39" s="32"/>
      <c r="F39" s="32"/>
    </row>
    <row r="40" spans="1:6" x14ac:dyDescent="0.25">
      <c r="F40" s="18" t="s">
        <v>47</v>
      </c>
    </row>
    <row r="41" spans="1:6" ht="15.6" customHeight="1" x14ac:dyDescent="0.25">
      <c r="A41" s="28" t="s">
        <v>1</v>
      </c>
      <c r="B41" s="30" t="s">
        <v>2</v>
      </c>
      <c r="C41" s="30" t="s">
        <v>49</v>
      </c>
      <c r="D41" s="28" t="s">
        <v>51</v>
      </c>
      <c r="E41" s="28" t="s">
        <v>50</v>
      </c>
      <c r="F41" s="28" t="s">
        <v>52</v>
      </c>
    </row>
    <row r="42" spans="1:6" ht="15.6" customHeight="1" x14ac:dyDescent="0.25">
      <c r="A42" s="29"/>
      <c r="B42" s="31"/>
      <c r="C42" s="31"/>
      <c r="D42" s="29" t="s">
        <v>3</v>
      </c>
      <c r="E42" s="29" t="s">
        <v>3</v>
      </c>
      <c r="F42" s="29" t="s">
        <v>3</v>
      </c>
    </row>
    <row r="43" spans="1:6" x14ac:dyDescent="0.25">
      <c r="A43" s="3" t="s">
        <v>4</v>
      </c>
      <c r="B43" s="13" t="s">
        <v>5</v>
      </c>
      <c r="C43" s="13">
        <v>3</v>
      </c>
      <c r="D43" s="3">
        <v>4</v>
      </c>
      <c r="E43" s="3">
        <v>5</v>
      </c>
      <c r="F43" s="3">
        <v>6</v>
      </c>
    </row>
    <row r="44" spans="1:6" ht="15.75" x14ac:dyDescent="0.25">
      <c r="A44" s="4" t="s">
        <v>6</v>
      </c>
      <c r="B44" s="19" t="s">
        <v>48</v>
      </c>
      <c r="C44" s="23">
        <v>84762.156000000003</v>
      </c>
      <c r="D44" s="8">
        <f>C10</f>
        <v>150688.96957999998</v>
      </c>
      <c r="E44" s="8">
        <f t="shared" ref="E44:F44" si="6">D10</f>
        <v>50827.66</v>
      </c>
      <c r="F44" s="8">
        <f t="shared" si="6"/>
        <v>46963.017</v>
      </c>
    </row>
    <row r="45" spans="1:6" ht="31.5" x14ac:dyDescent="0.25">
      <c r="A45" s="15" t="s">
        <v>44</v>
      </c>
      <c r="B45" s="12" t="s">
        <v>45</v>
      </c>
      <c r="C45" s="20"/>
      <c r="D45" s="21"/>
      <c r="E45" s="21">
        <f>D11/D10*100</f>
        <v>2.1025953191628339</v>
      </c>
      <c r="F45" s="21">
        <f>E11/E10*100</f>
        <v>4.1104684564877942</v>
      </c>
    </row>
    <row r="46" spans="1:6" ht="15.75" x14ac:dyDescent="0.25">
      <c r="A46" s="5" t="s">
        <v>7</v>
      </c>
      <c r="B46" s="12" t="s">
        <v>8</v>
      </c>
      <c r="C46" s="24">
        <f>13778.461/C44*100</f>
        <v>16.255439514775912</v>
      </c>
      <c r="D46" s="21">
        <f>C12/C10*100</f>
        <v>12.268365130856713</v>
      </c>
      <c r="E46" s="21">
        <f>D12/D10*100</f>
        <v>20.179795804095644</v>
      </c>
      <c r="F46" s="21">
        <f>E12/E10*100</f>
        <v>21.841567376303779</v>
      </c>
    </row>
    <row r="47" spans="1:6" ht="31.5" x14ac:dyDescent="0.25">
      <c r="A47" s="14" t="s">
        <v>38</v>
      </c>
      <c r="B47" s="12" t="s">
        <v>39</v>
      </c>
      <c r="C47" s="20"/>
      <c r="D47" s="21">
        <f>C18/C10*100</f>
        <v>0</v>
      </c>
      <c r="E47" s="21">
        <f t="shared" ref="E47:F47" si="7">D18/D10*100</f>
        <v>0</v>
      </c>
      <c r="F47" s="21">
        <f t="shared" si="7"/>
        <v>0</v>
      </c>
    </row>
    <row r="48" spans="1:6" ht="15.75" x14ac:dyDescent="0.25">
      <c r="A48" s="5" t="s">
        <v>17</v>
      </c>
      <c r="B48" s="12" t="s">
        <v>18</v>
      </c>
      <c r="C48" s="24">
        <f>22111.259/C44*100</f>
        <v>26.086239476966583</v>
      </c>
      <c r="D48" s="21">
        <f>C20/C10*100</f>
        <v>32.406178193470936</v>
      </c>
      <c r="E48" s="21">
        <f t="shared" ref="E48:F48" si="8">D20/D10*100</f>
        <v>39.839927708653121</v>
      </c>
      <c r="F48" s="21">
        <f t="shared" si="8"/>
        <v>13.176979238791239</v>
      </c>
    </row>
    <row r="49" spans="1:6" ht="31.5" x14ac:dyDescent="0.25">
      <c r="A49" s="5" t="s">
        <v>23</v>
      </c>
      <c r="B49" s="12" t="s">
        <v>24</v>
      </c>
      <c r="C49" s="24">
        <f>17083.509/C44*100</f>
        <v>20.154641889949094</v>
      </c>
      <c r="D49" s="21">
        <f>C24/C10*100</f>
        <v>32.673026909153805</v>
      </c>
      <c r="E49" s="21">
        <f t="shared" ref="E49:F49" si="9">D24/D10*100</f>
        <v>16.16663643378428</v>
      </c>
      <c r="F49" s="21">
        <f t="shared" si="9"/>
        <v>17.357562441101262</v>
      </c>
    </row>
    <row r="50" spans="1:6" ht="15.75" x14ac:dyDescent="0.25">
      <c r="A50" s="5" t="s">
        <v>54</v>
      </c>
      <c r="B50" s="12" t="s">
        <v>53</v>
      </c>
      <c r="C50" s="24">
        <f>300/C44*100</f>
        <v>0.35393153520068554</v>
      </c>
      <c r="D50" s="21">
        <f>C28/C10*100</f>
        <v>0.69679950890005959</v>
      </c>
      <c r="E50" s="21"/>
      <c r="F50" s="21"/>
    </row>
    <row r="51" spans="1:6" ht="15.75" x14ac:dyDescent="0.25">
      <c r="A51" s="5" t="s">
        <v>65</v>
      </c>
      <c r="B51" s="12" t="s">
        <v>63</v>
      </c>
      <c r="C51" s="24"/>
      <c r="D51" s="21">
        <f>C30/C10*100</f>
        <v>0.18494651650799354</v>
      </c>
      <c r="E51" s="21"/>
      <c r="F51" s="21"/>
    </row>
    <row r="52" spans="1:6" ht="15.75" x14ac:dyDescent="0.25">
      <c r="A52" s="5" t="s">
        <v>31</v>
      </c>
      <c r="B52" s="12" t="s">
        <v>32</v>
      </c>
      <c r="C52" s="24">
        <f>418.476/C44*100</f>
        <v>0.49370617708214026</v>
      </c>
      <c r="D52" s="21">
        <f>C32/C10*100</f>
        <v>0.29098347491666487</v>
      </c>
      <c r="E52" s="21">
        <f t="shared" ref="E52:F52" si="10">D32/D10*100</f>
        <v>0.85625818697929423</v>
      </c>
      <c r="F52" s="21">
        <f t="shared" si="10"/>
        <v>0.92672070024802711</v>
      </c>
    </row>
    <row r="53" spans="1:6" ht="15.75" x14ac:dyDescent="0.25">
      <c r="A53" s="5" t="s">
        <v>35</v>
      </c>
      <c r="B53" s="12" t="s">
        <v>36</v>
      </c>
      <c r="C53" s="24">
        <f>31070.45/C44*100</f>
        <v>36.656040226253801</v>
      </c>
      <c r="D53" s="21">
        <f>C34/C10*100</f>
        <v>21.479700266193834</v>
      </c>
      <c r="E53" s="21">
        <f t="shared" ref="E53:F53" si="11">D34/D10*100</f>
        <v>20.854786547324821</v>
      </c>
      <c r="F53" s="21">
        <f t="shared" si="11"/>
        <v>42.586701787067902</v>
      </c>
    </row>
    <row r="55" spans="1:6" ht="15.75" x14ac:dyDescent="0.25">
      <c r="A55" s="17" t="s">
        <v>46</v>
      </c>
      <c r="C55" s="25">
        <f>C46+C48+C49+C50+C52+C53</f>
        <v>99.999998820228214</v>
      </c>
      <c r="D55" s="27">
        <f>D46+D47+D48+D49+D50+D51+D52+D53</f>
        <v>100.00000000000001</v>
      </c>
      <c r="E55" s="22">
        <f>E45+E46+E47+E48+E49+E52+E53</f>
        <v>99.999999999999986</v>
      </c>
      <c r="F55" s="22">
        <f>F45+F46+F47+F48+F49+F52+F53</f>
        <v>100</v>
      </c>
    </row>
  </sheetData>
  <mergeCells count="14">
    <mergeCell ref="A1:E1"/>
    <mergeCell ref="A4:E4"/>
    <mergeCell ref="A7:A8"/>
    <mergeCell ref="C7:C8"/>
    <mergeCell ref="D7:D8"/>
    <mergeCell ref="E7:E8"/>
    <mergeCell ref="E41:E42"/>
    <mergeCell ref="F41:F42"/>
    <mergeCell ref="C41:C42"/>
    <mergeCell ref="A39:F39"/>
    <mergeCell ref="B7:B8"/>
    <mergeCell ref="A41:A42"/>
    <mergeCell ref="B41:B42"/>
    <mergeCell ref="D41:D42"/>
  </mergeCells>
  <pageMargins left="0.11811023622047245" right="0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2020-12-08T09:30:52Z</dcterms:modified>
</cp:coreProperties>
</file>