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0\№ II-30-143 Изменения в Бюджет на 2019\"/>
    </mc:Choice>
  </mc:AlternateContent>
  <bookViews>
    <workbookView xWindow="135" yWindow="525" windowWidth="22710" windowHeight="8940"/>
  </bookViews>
  <sheets>
    <sheet name="1-й год" sheetId="2" r:id="rId1"/>
  </sheets>
  <definedNames>
    <definedName name="_xlnm.Print_Titles" localSheetId="0">'1-й год'!$16:$16</definedName>
    <definedName name="_xlnm.Print_Area" localSheetId="0">'1-й год'!$A$1:$F$142</definedName>
  </definedNames>
  <calcPr calcId="152511"/>
</workbook>
</file>

<file path=xl/calcChain.xml><?xml version="1.0" encoding="utf-8"?>
<calcChain xmlns="http://schemas.openxmlformats.org/spreadsheetml/2006/main">
  <c r="F35" i="2" l="1"/>
  <c r="F50" i="2" l="1"/>
  <c r="F141" i="2"/>
  <c r="F52" i="2"/>
  <c r="F51" i="2" s="1"/>
  <c r="F107" i="2" l="1"/>
  <c r="F61" i="2"/>
  <c r="F62" i="2"/>
  <c r="F99" i="2" l="1"/>
  <c r="F116" i="2" l="1"/>
  <c r="F118" i="2" l="1"/>
  <c r="F117" i="2" s="1"/>
  <c r="E118" i="2"/>
  <c r="D118" i="2"/>
  <c r="E117" i="2"/>
  <c r="D117" i="2"/>
  <c r="E141" i="2" l="1"/>
  <c r="E139" i="2"/>
  <c r="F138" i="2" s="1"/>
  <c r="D138" i="2"/>
  <c r="F136" i="2"/>
  <c r="D136" i="2"/>
  <c r="E133" i="2"/>
  <c r="F131" i="2" s="1"/>
  <c r="D131" i="2"/>
  <c r="F128" i="2"/>
  <c r="D128" i="2"/>
  <c r="F126" i="2"/>
  <c r="D126" i="2"/>
  <c r="F124" i="2"/>
  <c r="D124" i="2"/>
  <c r="F122" i="2"/>
  <c r="D122" i="2"/>
  <c r="E116" i="2"/>
  <c r="F115" i="2" s="1"/>
  <c r="D115" i="2"/>
  <c r="F113" i="2"/>
  <c r="E113" i="2"/>
  <c r="D113" i="2"/>
  <c r="D112" i="2"/>
  <c r="F112" i="2" s="1"/>
  <c r="F106" i="2"/>
  <c r="F105" i="2" s="1"/>
  <c r="D106" i="2"/>
  <c r="D105" i="2" s="1"/>
  <c r="F103" i="2"/>
  <c r="F102" i="2" s="1"/>
  <c r="D103" i="2"/>
  <c r="D102" i="2" s="1"/>
  <c r="F98" i="2"/>
  <c r="F93" i="2" s="1"/>
  <c r="E98" i="2"/>
  <c r="E97" i="2" s="1"/>
  <c r="D98" i="2"/>
  <c r="D97" i="2" s="1"/>
  <c r="F95" i="2"/>
  <c r="F94" i="2" s="1"/>
  <c r="E95" i="2"/>
  <c r="E94" i="2" s="1"/>
  <c r="D95" i="2"/>
  <c r="D94" i="2"/>
  <c r="F92" i="2"/>
  <c r="F91" i="2" s="1"/>
  <c r="E91" i="2"/>
  <c r="D91" i="2"/>
  <c r="E88" i="2"/>
  <c r="E87" i="2" s="1"/>
  <c r="D87" i="2"/>
  <c r="E86" i="2"/>
  <c r="F86" i="2" s="1"/>
  <c r="F85" i="2" s="1"/>
  <c r="D85" i="2"/>
  <c r="F78" i="2"/>
  <c r="F77" i="2" s="1"/>
  <c r="F76" i="2" s="1"/>
  <c r="E77" i="2"/>
  <c r="E76" i="2" s="1"/>
  <c r="D77" i="2"/>
  <c r="D76" i="2" s="1"/>
  <c r="F83" i="2"/>
  <c r="F82" i="2" s="1"/>
  <c r="E82" i="2"/>
  <c r="D82" i="2"/>
  <c r="F81" i="2"/>
  <c r="F80" i="2" s="1"/>
  <c r="E80" i="2"/>
  <c r="D80" i="2"/>
  <c r="F75" i="2"/>
  <c r="F74" i="2" s="1"/>
  <c r="E74" i="2"/>
  <c r="D74" i="2"/>
  <c r="E73" i="2"/>
  <c r="E72" i="2" s="1"/>
  <c r="D72" i="2"/>
  <c r="F70" i="2"/>
  <c r="F69" i="2"/>
  <c r="E68" i="2"/>
  <c r="D68" i="2"/>
  <c r="D67" i="2"/>
  <c r="F66" i="2" s="1"/>
  <c r="E66" i="2"/>
  <c r="F60" i="2"/>
  <c r="E60" i="2"/>
  <c r="D60" i="2"/>
  <c r="E65" i="2"/>
  <c r="F65" i="2" s="1"/>
  <c r="F64" i="2" s="1"/>
  <c r="D64" i="2"/>
  <c r="D59" i="2"/>
  <c r="F56" i="2"/>
  <c r="F55" i="2" s="1"/>
  <c r="F54" i="2" s="1"/>
  <c r="E55" i="2"/>
  <c r="E54" i="2" s="1"/>
  <c r="D55" i="2"/>
  <c r="D54" i="2" s="1"/>
  <c r="F49" i="2"/>
  <c r="E49" i="2"/>
  <c r="D49" i="2"/>
  <c r="F47" i="2"/>
  <c r="E47" i="2"/>
  <c r="D47" i="2"/>
  <c r="F43" i="2"/>
  <c r="E43" i="2"/>
  <c r="D43" i="2"/>
  <c r="F41" i="2"/>
  <c r="E41" i="2"/>
  <c r="D41" i="2"/>
  <c r="F39" i="2"/>
  <c r="E39" i="2"/>
  <c r="D39" i="2"/>
  <c r="F36" i="2"/>
  <c r="E36" i="2"/>
  <c r="D36" i="2"/>
  <c r="F32" i="2"/>
  <c r="D34" i="2"/>
  <c r="E32" i="2"/>
  <c r="D32" i="2"/>
  <c r="F30" i="2"/>
  <c r="E30" i="2"/>
  <c r="D30" i="2"/>
  <c r="F26" i="2"/>
  <c r="E26" i="2"/>
  <c r="D26" i="2"/>
  <c r="F25" i="2"/>
  <c r="F24" i="2" s="1"/>
  <c r="E24" i="2"/>
  <c r="D24" i="2"/>
  <c r="D22" i="2" s="1"/>
  <c r="E22" i="2"/>
  <c r="F58" i="2" l="1"/>
  <c r="F38" i="2"/>
  <c r="D71" i="2"/>
  <c r="E64" i="2"/>
  <c r="D79" i="2"/>
  <c r="E21" i="2"/>
  <c r="D58" i="2"/>
  <c r="D121" i="2"/>
  <c r="D84" i="2"/>
  <c r="D21" i="2"/>
  <c r="D66" i="2"/>
  <c r="E38" i="2"/>
  <c r="F68" i="2"/>
  <c r="E85" i="2"/>
  <c r="E84" i="2" s="1"/>
  <c r="D111" i="2"/>
  <c r="D110" i="2" s="1"/>
  <c r="D109" i="2" s="1"/>
  <c r="E138" i="2"/>
  <c r="D38" i="2"/>
  <c r="E79" i="2"/>
  <c r="F88" i="2"/>
  <c r="F87" i="2" s="1"/>
  <c r="F84" i="2" s="1"/>
  <c r="E58" i="2"/>
  <c r="E71" i="2"/>
  <c r="F79" i="2"/>
  <c r="D101" i="2"/>
  <c r="E93" i="2"/>
  <c r="E115" i="2"/>
  <c r="E111" i="2" s="1"/>
  <c r="E110" i="2" s="1"/>
  <c r="E109" i="2" s="1"/>
  <c r="E131" i="2"/>
  <c r="F101" i="2"/>
  <c r="F121" i="2"/>
  <c r="F22" i="2"/>
  <c r="F21" i="2" s="1"/>
  <c r="D93" i="2"/>
  <c r="F111" i="2"/>
  <c r="F110" i="2" s="1"/>
  <c r="F109" i="2" s="1"/>
  <c r="F34" i="2"/>
  <c r="F72" i="2"/>
  <c r="F71" i="2" s="1"/>
  <c r="F57" i="2" l="1"/>
  <c r="F20" i="2" s="1"/>
  <c r="F19" i="2" s="1"/>
  <c r="F18" i="2" s="1"/>
  <c r="F17" i="2" s="1"/>
  <c r="E121" i="2"/>
  <c r="D57" i="2"/>
  <c r="D20" i="2" s="1"/>
  <c r="D19" i="2" s="1"/>
  <c r="D18" i="2" s="1"/>
  <c r="D17" i="2" s="1"/>
  <c r="E57" i="2"/>
  <c r="E20" i="2" s="1"/>
  <c r="E19" i="2" s="1"/>
  <c r="E18" i="2" l="1"/>
  <c r="E17" i="2" s="1"/>
</calcChain>
</file>

<file path=xl/sharedStrings.xml><?xml version="1.0" encoding="utf-8"?>
<sst xmlns="http://schemas.openxmlformats.org/spreadsheetml/2006/main" count="314" uniqueCount="188">
  <si>
    <t>Сумма</t>
  </si>
  <si>
    <t>ЦСР</t>
  </si>
  <si>
    <t>ВР</t>
  </si>
  <si>
    <t>Наименование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</si>
  <si>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</si>
  <si>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</si>
  <si>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</si>
  <si>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</si>
  <si>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</si>
  <si>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</si>
  <si>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</si>
  <si>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Приведение в нормативное состояние жилищного фонда (Закупка товаров, работ и услуг для государственных (муниципальных) нужд)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</si>
  <si>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</si>
  <si>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</si>
  <si>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</si>
  <si>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</si>
  <si>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</si>
  <si>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Отчисление региональному оператору на капитальный ремонт (Закупка товаров, работ и услуг для государственных (муниципальных) нужд)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</si>
  <si>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</si>
  <si>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</si>
  <si>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</si>
  <si>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Техническое обслуживание наружных стальных газопроводов, арматуры и сооружений г.Емва (Закупка товаров, работ и услуг для государственных (муниципальных) нужд)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</si>
  <si>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</si>
  <si>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</si>
  <si>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</si>
  <si>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</si>
  <si>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Расходы на содержание уличного освещения (Закупка товаров, работ и услуг для государственных (муниципальных) нужд)</t>
  </si>
  <si>
    <t>Содержание зелёных насаждений</t>
  </si>
  <si>
    <t>24 2 2Б 00000</t>
  </si>
  <si>
    <t>Содержание зелёных насаждений (Закупка товаров, работ и услуг для государственных (муниципальных) нужд)</t>
  </si>
  <si>
    <t>Расходы по содержанию бани</t>
  </si>
  <si>
    <t>24 2 2В 00000</t>
  </si>
  <si>
    <t>Расходы по содержанию бани (Иные бюджетные ассигнования)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</si>
  <si>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</si>
  <si>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</si>
  <si>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</si>
  <si>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</si>
  <si>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</si>
  <si>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Содержание мест захоронения (Закупка товаров, работ и услуг для государственных (муниципальных) нужд)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</si>
  <si>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</si>
  <si>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</si>
  <si>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</si>
  <si>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</si>
  <si>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и ремонт автомобильных дорог, улично-дорожной сети (Закупка товаров, работ и услуг для государственных (муниципальных) нужд)</t>
  </si>
  <si>
    <t>Благоустройство улиц, переулков, проездов</t>
  </si>
  <si>
    <t>24 3 3Б 00000</t>
  </si>
  <si>
    <t>Благоустройство улиц, переулков, проездов (Закупка товаров, работ и услуг для государственных (муниципальных) нужд)</t>
  </si>
  <si>
    <t>Содержание парома</t>
  </si>
  <si>
    <t>24 3 3Г 00000</t>
  </si>
  <si>
    <t>Содержание парома (Иные бюджетные ассигнования)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</si>
  <si>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</si>
  <si>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</si>
  <si>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</si>
  <si>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</si>
  <si>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</si>
  <si>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</si>
  <si>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</si>
  <si>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</si>
  <si>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</si>
  <si>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</si>
  <si>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</si>
  <si>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</si>
  <si>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</si>
  <si>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</si>
  <si>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</si>
  <si>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</si>
  <si>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</si>
  <si>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</si>
  <si>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</si>
  <si>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</si>
  <si>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</si>
  <si>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</si>
  <si>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</si>
  <si>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(Закупка товаров, работ и услуг для государственных (муниципальных) нужд)</t>
  </si>
  <si>
    <t>500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</si>
  <si>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(Иные бюджетные ассигнования)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</si>
  <si>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</si>
  <si>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</si>
  <si>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Резервный фонд по предупреждению и ликвидации чрезвычайных ситуаций и последствий стихийных бедствий (Иные бюджетные ассигнования)</t>
  </si>
  <si>
    <t>Выполнение других обязательств государства</t>
  </si>
  <si>
    <t>99 9 00 92920</t>
  </si>
  <si>
    <t>Выполнение других обязательств государства (Закупка товаров, работ и услуг для государственных (муниципальных) нужд)</t>
  </si>
  <si>
    <t>Выполнение других обязательств государства (Социальное обеспечение и иные выплаты населению)</t>
  </si>
  <si>
    <t>Выполнение других обязательств государства (Иные бюджетные ассигнования)</t>
  </si>
  <si>
    <t>Подпрограмма "Межбюджетные трансферты, для осуществления деятельности по публичным обязательствам"</t>
  </si>
  <si>
    <t>к решению Совета</t>
  </si>
  <si>
    <t>городского поселения "Емва"</t>
  </si>
  <si>
    <t>32 0 00 00000</t>
  </si>
  <si>
    <t>Оплата коммунальных услуг по муниципальному жилищному фонду</t>
  </si>
  <si>
    <t>Оплата коммунальных услуг по муниципальному жилищному фонду (Закупка товаров, работ и услуг для государственных (муниципальных) нужд)</t>
  </si>
  <si>
    <t>24 1 1Б 00000</t>
  </si>
  <si>
    <t>Подпрограмма "Формирование комфортной городской среды на территории ГП "Емва"</t>
  </si>
  <si>
    <t>32 1 1А 00000</t>
  </si>
  <si>
    <t>32 1 00 00000</t>
  </si>
  <si>
    <t>Осуществление полномочий по формированию, исполнению и контролю за исполнением бюджета поселений</t>
  </si>
  <si>
    <t>Осуществление полномочий по формированию, исполнению и контролю за исполнением бюджета поселений (Межбюджетные трансферты)</t>
  </si>
  <si>
    <t>99 9 00 64502</t>
  </si>
  <si>
    <t>Содержание автомобильных дорог общего пользования местного значения</t>
  </si>
  <si>
    <t>24 4 1А S2220</t>
  </si>
  <si>
    <t>24 4 1А 64503</t>
  </si>
  <si>
    <t>Осуществление полномочий в области градостроительной деятельности</t>
  </si>
  <si>
    <t>Осуществление полномочий в области градостроительной деятельности (Межбюджетные трансферты)</t>
  </si>
  <si>
    <t>99 9 00 64512</t>
  </si>
  <si>
    <t>Подпрограмма "Модернизация спортивных сооружений"</t>
  </si>
  <si>
    <t>Реализацию народных проектов в сфере физической культуры и спорта, прошедших отбор в рамках проекта "Народный бюджет"</t>
  </si>
  <si>
    <t>25 1 00 00000</t>
  </si>
  <si>
    <t>25 1 1В S2500</t>
  </si>
  <si>
    <t>24 4 1У S2480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</si>
  <si>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</si>
  <si>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</si>
  <si>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Приложение № 3</t>
  </si>
  <si>
    <t>от 25.12.2018 г № II-25/124</t>
  </si>
  <si>
    <t>Субсидии на поддержку муниципальных программ формирования современной городской среды.</t>
  </si>
  <si>
    <t>32 1 1А L5550</t>
  </si>
  <si>
    <t xml:space="preserve"> (тыс. руб.)</t>
  </si>
  <si>
    <t>АДМИНИСТРАЦИЯ ГОРОДСКОГО ПОСЕЛЕНИЯ "ЕМВА"</t>
  </si>
  <si>
    <t>Программные мероприятия</t>
  </si>
  <si>
    <t>Закупка товаров, работ и услуг для государственных (муниципальных) нужд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</si>
  <si>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</si>
  <si>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</si>
  <si>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</si>
  <si>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</si>
  <si>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Мероприятия по организации деятельности по сбору и транспортированию твердых коммунальных отходов</t>
  </si>
  <si>
    <t>24 2 2Н 00000</t>
  </si>
  <si>
    <t>Обустройство контейнерных площадок для накопления ТКО</t>
  </si>
  <si>
    <t>24 2 2Н 64579</t>
  </si>
  <si>
    <t>24 3 3А S2220</t>
  </si>
  <si>
    <t>Содержание автомобильных дорог общего пользования местного значения за счет средств МР</t>
  </si>
  <si>
    <t>24 3 3А 64503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</si>
  <si>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</si>
  <si>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</si>
  <si>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</si>
  <si>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</si>
  <si>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населения между поселениями</t>
  </si>
  <si>
    <t>24 3 3Д 64514</t>
  </si>
  <si>
    <t>Организация транспортного обслуживания на городских маршрутах</t>
  </si>
  <si>
    <t>24 3 3Ж 00000</t>
  </si>
  <si>
    <t>24 3 3Ж 00100</t>
  </si>
  <si>
    <t>24 3 3Ж 64577</t>
  </si>
  <si>
    <t>Развитие транспортной системы</t>
  </si>
  <si>
    <t>24 3 3Е 00000</t>
  </si>
  <si>
    <t>Разработка комплексных схем организации дорожного движения</t>
  </si>
  <si>
    <t>24 3 3Е 64578</t>
  </si>
  <si>
    <t xml:space="preserve">Содержание автомобильных дорог общего пользования местного значения </t>
  </si>
  <si>
    <t>Подпрограмма "Развитие малого и среднего предпринимательства"</t>
  </si>
  <si>
    <t>24 6 00 00000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</si>
  <si>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</si>
  <si>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</si>
  <si>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</si>
  <si>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</si>
  <si>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</si>
  <si>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</si>
  <si>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"Формирование комфортной городской среды на территории ГП "Емва"</t>
  </si>
  <si>
    <t>Формирование комфортной городской среды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</si>
  <si>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</si>
  <si>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</si>
  <si>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Межбюджетные трансферты</t>
  </si>
  <si>
    <t>300</t>
  </si>
  <si>
    <t xml:space="preserve"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2019 год </t>
  </si>
  <si>
    <t>Модернизация и ремонт коммунальных систем инженерной инфраструктуры и другого имущества (Закупка товаров, работ и услуг для государственных (муниципальных) нужд)</t>
  </si>
  <si>
    <t>Снос аварийных домов (Закупка товаров, работ и услуг для государственных (муниципальных) нужд)</t>
  </si>
  <si>
    <t>Реализацию народных проектов в сфере занятости населения, прошедших отбор в рамках проекта "Народный бюджет" (Закупка товаров, работ и услуг для государственных (муниципальных) нужд)</t>
  </si>
  <si>
    <t>Обустройство контейнерных площадок для накопления ТКО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</si>
  <si>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</si>
  <si>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за счет средств МР (Закупка товаров, работ и услуг для государственных (муниципальных) нужд)</t>
  </si>
  <si>
    <t>Организация паромной переправы (Закупка товаров, работ и услуг для государственных (муниципальных) нужд)</t>
  </si>
  <si>
    <t>Организация транспортного обслуживания населения между поселениями (Закупка товаров, работ и услуг для государственных (муниципальных) нужд)</t>
  </si>
  <si>
    <t>Организация транспортного обслуживания на городских маршрутах (Закупка товаров, работ и услуг для государственных (муниципальных) нужд)</t>
  </si>
  <si>
    <t>Разработка комплексных схем организации дорожного движения (Закупка товаров, работ и услуг для государственных (муниципальных) нужд)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</si>
  <si>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 (Иные бюджетные ассигнования)</t>
  </si>
  <si>
    <t>Субсидии на поддержку муниципальных программ формирования современной городской среды. (Закупка товаров, работ и услуг для государственных (муниципальных) нужд)</t>
  </si>
  <si>
    <t>Реализация народного проекта в сфере благоустройства территории, прошедших отбор в рамках проекта "Народный бюджет" (Закупка товаров, работ и услуг для государственных (муниципальных) нужд)</t>
  </si>
  <si>
    <t>Расходы в целях обеспечения выполнения функций органов местного самоуправления (руководитель администрации)(Расходы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</si>
  <si>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2 F2 55550</t>
  </si>
  <si>
    <t>32 2 00 00000</t>
  </si>
  <si>
    <t>24 6 I5 55272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</si>
  <si>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 (Иные бюджетные ассигнования)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</si>
  <si>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</si>
  <si>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</si>
  <si>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 (Закупка товаров, работ и услуг для государственных (муниципальных) нужд)</t>
  </si>
  <si>
    <t>24 3 3A 64504</t>
  </si>
  <si>
    <t>Осуществление меропритяий по предупреждению и пресечению преступлений, профилактики правонарушений</t>
  </si>
  <si>
    <t>Осуществление меропритяий по предупреждению и пресечению преступлений, профилактики правонарушений МБ</t>
  </si>
  <si>
    <t>24 2 2М 00000</t>
  </si>
  <si>
    <t>24 2 2М 00100</t>
  </si>
  <si>
    <t>"Приложение № 5</t>
  </si>
  <si>
    <t>".</t>
  </si>
  <si>
    <t>от 24.06.2019 г № II-30/143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</si>
</sst>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3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color indexed="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i/>
      <sz val="12"/>
      <color rgb="FF7030A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2" borderId="1"/>
  </cellStyleXfs>
  <cellXfs count="91">
    <xf numFmtId="0" fontId="0" fillId="0" borderId="0" xfId="0"/>
    <xf numFmtId="0" fontId="5" fillId="0" borderId="0" xfId="0" applyFont="1" applyAlignment="1">
      <alignment horizontal="right"/>
    </xf>
    <xf numFmtId="0" fontId="15" fillId="2" borderId="1" xfId="1" applyFill="1"/>
    <xf numFmtId="166" fontId="15" fillId="2" borderId="1" xfId="1" applyNumberFormat="1" applyFill="1"/>
    <xf numFmtId="0" fontId="5" fillId="2" borderId="1" xfId="1" applyFont="1" applyFill="1" applyAlignment="1">
      <alignment horizontal="right"/>
    </xf>
    <xf numFmtId="0" fontId="15" fillId="2" borderId="1" xfId="1"/>
    <xf numFmtId="166" fontId="5" fillId="2" borderId="1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right" vertical="center"/>
    </xf>
    <xf numFmtId="0" fontId="16" fillId="2" borderId="2" xfId="1" applyNumberFormat="1" applyFont="1" applyFill="1" applyBorder="1" applyAlignment="1">
      <alignment horizontal="center" vertical="center"/>
    </xf>
    <xf numFmtId="166" fontId="1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49" fontId="3" fillId="2" borderId="2" xfId="1" applyNumberFormat="1" applyFont="1" applyFill="1" applyBorder="1" applyAlignment="1">
      <alignment horizontal="justify" vertical="center" wrapText="1"/>
    </xf>
    <xf numFmtId="165" fontId="15" fillId="2" borderId="1" xfId="1" applyNumberFormat="1"/>
    <xf numFmtId="49" fontId="8" fillId="2" borderId="2" xfId="1" applyNumberFormat="1" applyFont="1" applyFill="1" applyBorder="1" applyAlignment="1">
      <alignment horizontal="justify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right"/>
    </xf>
    <xf numFmtId="165" fontId="12" fillId="2" borderId="1" xfId="1" applyNumberFormat="1" applyFont="1"/>
    <xf numFmtId="0" fontId="12" fillId="2" borderId="1" xfId="1" applyFont="1"/>
    <xf numFmtId="49" fontId="6" fillId="2" borderId="2" xfId="1" applyNumberFormat="1" applyFont="1" applyFill="1" applyBorder="1" applyAlignment="1">
      <alignment horizontal="justify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right"/>
    </xf>
    <xf numFmtId="0" fontId="18" fillId="2" borderId="1" xfId="1" applyFont="1"/>
    <xf numFmtId="49" fontId="19" fillId="2" borderId="2" xfId="1" applyNumberFormat="1" applyFont="1" applyFill="1" applyBorder="1" applyAlignment="1">
      <alignment horizontal="justify" vertical="center" wrapText="1"/>
    </xf>
    <xf numFmtId="49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right"/>
    </xf>
    <xf numFmtId="0" fontId="21" fillId="2" borderId="1" xfId="1" applyFont="1"/>
    <xf numFmtId="49" fontId="9" fillId="2" borderId="2" xfId="1" applyNumberFormat="1" applyFont="1" applyFill="1" applyBorder="1" applyAlignment="1">
      <alignment horizontal="justify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right"/>
    </xf>
    <xf numFmtId="0" fontId="10" fillId="2" borderId="1" xfId="1" applyFont="1"/>
    <xf numFmtId="49" fontId="11" fillId="2" borderId="2" xfId="1" applyNumberFormat="1" applyFont="1" applyFill="1" applyBorder="1" applyAlignment="1">
      <alignment horizontal="justify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right"/>
    </xf>
    <xf numFmtId="166" fontId="11" fillId="2" borderId="2" xfId="1" applyNumberFormat="1" applyFont="1" applyFill="1" applyBorder="1" applyAlignment="1">
      <alignment horizontal="center" vertical="center" wrapText="1"/>
    </xf>
    <xf numFmtId="49" fontId="22" fillId="2" borderId="2" xfId="1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>
      <alignment horizontal="center" vertical="center" wrapText="1"/>
    </xf>
    <xf numFmtId="49" fontId="23" fillId="2" borderId="2" xfId="1" applyNumberFormat="1" applyFont="1" applyFill="1" applyBorder="1" applyAlignment="1">
      <alignment horizontal="justify" vertical="center" wrapText="1"/>
    </xf>
    <xf numFmtId="49" fontId="23" fillId="2" borderId="2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right"/>
    </xf>
    <xf numFmtId="0" fontId="24" fillId="3" borderId="1" xfId="1" applyFont="1" applyFill="1"/>
    <xf numFmtId="49" fontId="7" fillId="2" borderId="2" xfId="1" applyNumberFormat="1" applyFont="1" applyFill="1" applyBorder="1" applyAlignment="1">
      <alignment horizontal="center" vertical="center" wrapText="1"/>
    </xf>
    <xf numFmtId="0" fontId="15" fillId="3" borderId="1" xfId="1" applyFill="1"/>
    <xf numFmtId="165" fontId="7" fillId="2" borderId="2" xfId="1" applyNumberFormat="1" applyFont="1" applyFill="1" applyBorder="1" applyAlignment="1">
      <alignment horizontal="right"/>
    </xf>
    <xf numFmtId="0" fontId="24" fillId="2" borderId="1" xfId="1" applyFont="1"/>
    <xf numFmtId="0" fontId="21" fillId="4" borderId="1" xfId="1" applyFont="1" applyFill="1"/>
    <xf numFmtId="0" fontId="10" fillId="4" borderId="1" xfId="1" applyFont="1" applyFill="1"/>
    <xf numFmtId="0" fontId="15" fillId="4" borderId="1" xfId="1" applyFill="1"/>
    <xf numFmtId="49" fontId="14" fillId="2" borderId="2" xfId="1" applyNumberFormat="1" applyFont="1" applyFill="1" applyBorder="1" applyAlignment="1">
      <alignment horizontal="justify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right"/>
    </xf>
    <xf numFmtId="0" fontId="25" fillId="4" borderId="1" xfId="1" applyFont="1" applyFill="1"/>
    <xf numFmtId="0" fontId="24" fillId="4" borderId="1" xfId="1" applyFont="1" applyFill="1"/>
    <xf numFmtId="49" fontId="26" fillId="2" borderId="2" xfId="1" applyNumberFormat="1" applyFont="1" applyFill="1" applyBorder="1" applyAlignment="1">
      <alignment horizontal="center" vertical="center" wrapText="1"/>
    </xf>
    <xf numFmtId="166" fontId="26" fillId="2" borderId="2" xfId="1" applyNumberFormat="1" applyFont="1" applyFill="1" applyBorder="1" applyAlignment="1">
      <alignment horizontal="center" vertical="center" wrapText="1"/>
    </xf>
    <xf numFmtId="0" fontId="27" fillId="2" borderId="1" xfId="1" applyFont="1"/>
    <xf numFmtId="166" fontId="14" fillId="2" borderId="2" xfId="1" applyNumberFormat="1" applyFont="1" applyFill="1" applyBorder="1" applyAlignment="1">
      <alignment horizontal="center" vertical="center" wrapText="1"/>
    </xf>
    <xf numFmtId="0" fontId="28" fillId="4" borderId="1" xfId="1" applyFont="1" applyFill="1"/>
    <xf numFmtId="49" fontId="29" fillId="2" borderId="2" xfId="1" applyNumberFormat="1" applyFont="1" applyFill="1" applyBorder="1" applyAlignment="1">
      <alignment horizontal="center" vertical="center" wrapText="1"/>
    </xf>
    <xf numFmtId="165" fontId="29" fillId="2" borderId="2" xfId="1" applyNumberFormat="1" applyFont="1" applyFill="1" applyBorder="1" applyAlignment="1">
      <alignment horizontal="right"/>
    </xf>
    <xf numFmtId="166" fontId="29" fillId="2" borderId="2" xfId="1" applyNumberFormat="1" applyFont="1" applyFill="1" applyBorder="1" applyAlignment="1">
      <alignment horizontal="center" vertical="center" wrapText="1"/>
    </xf>
    <xf numFmtId="0" fontId="28" fillId="2" borderId="1" xfId="1" applyFont="1"/>
    <xf numFmtId="166" fontId="7" fillId="2" borderId="2" xfId="1" applyNumberFormat="1" applyFont="1" applyFill="1" applyBorder="1" applyAlignment="1">
      <alignment horizontal="center" vertical="center" wrapText="1"/>
    </xf>
    <xf numFmtId="0" fontId="30" fillId="4" borderId="1" xfId="1" applyFont="1" applyFill="1"/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/>
    </xf>
    <xf numFmtId="166" fontId="4" fillId="2" borderId="2" xfId="1" applyNumberFormat="1" applyFont="1" applyFill="1" applyBorder="1" applyAlignment="1">
      <alignment horizontal="center" vertical="center" wrapText="1"/>
    </xf>
    <xf numFmtId="0" fontId="30" fillId="2" borderId="1" xfId="1" applyFont="1" applyFill="1"/>
    <xf numFmtId="49" fontId="13" fillId="2" borderId="2" xfId="1" applyNumberFormat="1" applyFont="1" applyFill="1" applyBorder="1" applyAlignment="1">
      <alignment horizontal="justify" vertical="center" wrapText="1"/>
    </xf>
    <xf numFmtId="166" fontId="13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justify" vertical="center" wrapText="1"/>
    </xf>
    <xf numFmtId="0" fontId="31" fillId="2" borderId="1" xfId="1" applyFont="1"/>
    <xf numFmtId="164" fontId="9" fillId="2" borderId="2" xfId="1" applyNumberFormat="1" applyFont="1" applyFill="1" applyBorder="1" applyAlignment="1">
      <alignment horizontal="justify" vertical="center" wrapText="1"/>
    </xf>
    <xf numFmtId="0" fontId="32" fillId="4" borderId="1" xfId="1" applyFont="1" applyFill="1"/>
    <xf numFmtId="0" fontId="5" fillId="2" borderId="0" xfId="0" applyFont="1" applyFill="1" applyAlignment="1">
      <alignment horizontal="right"/>
    </xf>
    <xf numFmtId="0" fontId="10" fillId="3" borderId="1" xfId="1" applyFont="1" applyFill="1"/>
    <xf numFmtId="49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1" xfId="1" applyFont="1" applyFill="1"/>
    <xf numFmtId="164" fontId="1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2"/>
  <sheetViews>
    <sheetView showGridLines="0" tabSelected="1" view="pageBreakPreview" zoomScale="115" zoomScaleNormal="100" zoomScaleSheetLayoutView="115" workbookViewId="0">
      <selection activeCell="A17" sqref="A17"/>
    </sheetView>
  </sheetViews>
  <sheetFormatPr defaultColWidth="8.85546875" defaultRowHeight="10.15" customHeight="1" x14ac:dyDescent="0.25"/>
  <cols>
    <col min="1" max="1" width="90.140625" style="2" customWidth="1"/>
    <col min="2" max="2" width="16.28515625" style="2" customWidth="1"/>
    <col min="3" max="3" width="10.7109375" style="2" customWidth="1"/>
    <col min="4" max="4" width="14.28515625" style="2" hidden="1" customWidth="1"/>
    <col min="5" max="5" width="10.7109375" style="3" hidden="1" customWidth="1"/>
    <col min="6" max="6" width="16.42578125" style="2" customWidth="1"/>
    <col min="7" max="7" width="16" style="5" customWidth="1"/>
    <col min="8" max="16384" width="8.85546875" style="5"/>
  </cols>
  <sheetData>
    <row r="1" spans="1:27" ht="15.75" x14ac:dyDescent="0.25">
      <c r="F1" s="1" t="s">
        <v>110</v>
      </c>
    </row>
    <row r="2" spans="1:27" ht="15.75" x14ac:dyDescent="0.25">
      <c r="F2" s="1" t="s">
        <v>85</v>
      </c>
    </row>
    <row r="3" spans="1:27" ht="15.75" x14ac:dyDescent="0.25">
      <c r="F3" s="1" t="s">
        <v>86</v>
      </c>
    </row>
    <row r="4" spans="1:27" ht="15.75" x14ac:dyDescent="0.25">
      <c r="F4" s="80" t="s">
        <v>187</v>
      </c>
    </row>
    <row r="5" spans="1:27" ht="15" x14ac:dyDescent="0.25">
      <c r="F5"/>
    </row>
    <row r="6" spans="1:27" ht="19.5" customHeight="1" x14ac:dyDescent="0.25">
      <c r="A6" s="4"/>
      <c r="B6" s="4"/>
      <c r="C6" s="4"/>
      <c r="D6" s="4"/>
      <c r="E6" s="6"/>
      <c r="F6" s="1" t="s">
        <v>185</v>
      </c>
    </row>
    <row r="7" spans="1:27" ht="15.75" x14ac:dyDescent="0.25">
      <c r="A7" s="4"/>
      <c r="B7" s="4"/>
      <c r="C7" s="4"/>
      <c r="D7" s="4"/>
      <c r="E7" s="6"/>
      <c r="F7" s="1" t="s">
        <v>85</v>
      </c>
    </row>
    <row r="8" spans="1:27" ht="19.5" customHeight="1" x14ac:dyDescent="0.25">
      <c r="A8" s="4"/>
      <c r="B8" s="4"/>
      <c r="C8" s="4"/>
      <c r="D8" s="4"/>
      <c r="E8" s="6"/>
      <c r="F8" s="1" t="s">
        <v>86</v>
      </c>
    </row>
    <row r="9" spans="1:27" ht="19.5" customHeight="1" x14ac:dyDescent="0.25">
      <c r="A9" s="4"/>
      <c r="B9" s="4"/>
      <c r="C9" s="4"/>
      <c r="D9" s="4"/>
      <c r="E9" s="6"/>
      <c r="F9" s="1" t="s">
        <v>111</v>
      </c>
    </row>
    <row r="10" spans="1:27" ht="19.5" customHeight="1" x14ac:dyDescent="0.25">
      <c r="A10" s="7"/>
      <c r="B10" s="7"/>
      <c r="C10" s="7"/>
      <c r="D10" s="7"/>
      <c r="E10" s="8"/>
      <c r="F10" s="7"/>
    </row>
    <row r="11" spans="1:27" ht="53.45" customHeight="1" x14ac:dyDescent="0.25">
      <c r="A11" s="87" t="s">
        <v>158</v>
      </c>
      <c r="B11" s="87"/>
      <c r="C11" s="87"/>
      <c r="D11" s="87"/>
      <c r="E11" s="87"/>
      <c r="F11" s="87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19.5" customHeigh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10"/>
      <c r="X12" s="10"/>
      <c r="Y12" s="10"/>
      <c r="Z12" s="7"/>
      <c r="AA12" s="7" t="s">
        <v>114</v>
      </c>
    </row>
    <row r="13" spans="1:27" ht="19.5" customHeight="1" x14ac:dyDescent="0.25">
      <c r="A13" s="7"/>
      <c r="B13" s="7"/>
      <c r="C13" s="7"/>
      <c r="D13" s="7"/>
      <c r="E13" s="8"/>
      <c r="F13" s="11" t="s">
        <v>114</v>
      </c>
    </row>
    <row r="14" spans="1:27" ht="14.45" customHeight="1" x14ac:dyDescent="0.25">
      <c r="A14" s="88" t="s">
        <v>3</v>
      </c>
      <c r="B14" s="89" t="s">
        <v>1</v>
      </c>
      <c r="C14" s="89" t="s">
        <v>2</v>
      </c>
      <c r="D14" s="88" t="s">
        <v>0</v>
      </c>
      <c r="E14" s="90" t="s">
        <v>0</v>
      </c>
      <c r="F14" s="88" t="s">
        <v>0</v>
      </c>
    </row>
    <row r="15" spans="1:27" ht="14.45" customHeight="1" x14ac:dyDescent="0.25">
      <c r="A15" s="88"/>
      <c r="B15" s="89" t="s">
        <v>1</v>
      </c>
      <c r="C15" s="89" t="s">
        <v>2</v>
      </c>
      <c r="D15" s="88"/>
      <c r="E15" s="90"/>
      <c r="F15" s="88"/>
    </row>
    <row r="16" spans="1:27" ht="15" x14ac:dyDescent="0.25">
      <c r="A16" s="12">
        <v>1</v>
      </c>
      <c r="B16" s="12">
        <v>3</v>
      </c>
      <c r="C16" s="12">
        <v>4</v>
      </c>
      <c r="D16" s="12"/>
      <c r="E16" s="13"/>
      <c r="F16" s="12">
        <v>5</v>
      </c>
    </row>
    <row r="17" spans="1:7" ht="16.7" customHeight="1" x14ac:dyDescent="0.25">
      <c r="A17" s="14" t="s">
        <v>4</v>
      </c>
      <c r="B17" s="15"/>
      <c r="C17" s="15"/>
      <c r="D17" s="16">
        <f>D18</f>
        <v>51650.833999999995</v>
      </c>
      <c r="E17" s="16">
        <f t="shared" ref="E17:F17" si="0">E18</f>
        <v>3752.1099999999997</v>
      </c>
      <c r="F17" s="16">
        <f t="shared" si="0"/>
        <v>71019.44</v>
      </c>
    </row>
    <row r="18" spans="1:7" ht="15.75" hidden="1" x14ac:dyDescent="0.25">
      <c r="A18" s="17" t="s">
        <v>115</v>
      </c>
      <c r="B18" s="15"/>
      <c r="C18" s="15"/>
      <c r="D18" s="16">
        <f>D19+D121</f>
        <v>51650.833999999995</v>
      </c>
      <c r="E18" s="16">
        <f>E19+E121</f>
        <v>3752.1099999999997</v>
      </c>
      <c r="F18" s="16">
        <f>F19+F121</f>
        <v>71019.44</v>
      </c>
      <c r="G18" s="18"/>
    </row>
    <row r="19" spans="1:7" s="23" customFormat="1" ht="15.75" hidden="1" x14ac:dyDescent="0.25">
      <c r="A19" s="19" t="s">
        <v>116</v>
      </c>
      <c r="B19" s="20"/>
      <c r="C19" s="20"/>
      <c r="D19" s="21">
        <f>D20+D101+D109</f>
        <v>42108.793999999994</v>
      </c>
      <c r="E19" s="21">
        <f>E20+E101+E109</f>
        <v>3609.1099999999997</v>
      </c>
      <c r="F19" s="21">
        <f>F20+F101+F109</f>
        <v>61044.399000000005</v>
      </c>
      <c r="G19" s="22"/>
    </row>
    <row r="20" spans="1:7" s="28" customFormat="1" ht="31.5" x14ac:dyDescent="0.25">
      <c r="A20" s="24" t="s">
        <v>5</v>
      </c>
      <c r="B20" s="25" t="s">
        <v>6</v>
      </c>
      <c r="C20" s="26"/>
      <c r="D20" s="27">
        <f>D21+D38+D57+D84+D93</f>
        <v>13689.245999999999</v>
      </c>
      <c r="E20" s="27">
        <f>E21+E38+E57+E84+E93</f>
        <v>3273.1099999999997</v>
      </c>
      <c r="F20" s="27">
        <f>F21+F38+F57+F84+F93</f>
        <v>27026.46</v>
      </c>
    </row>
    <row r="21" spans="1:7" s="32" customFormat="1" ht="15.75" x14ac:dyDescent="0.25">
      <c r="A21" s="29" t="s">
        <v>7</v>
      </c>
      <c r="B21" s="30" t="s">
        <v>8</v>
      </c>
      <c r="C21" s="30"/>
      <c r="D21" s="31">
        <f>D22+D26+D30+D32+D36</f>
        <v>2162</v>
      </c>
      <c r="E21" s="31">
        <f>E22+E26+E30+E32+E36</f>
        <v>448.142</v>
      </c>
      <c r="F21" s="31">
        <f t="shared" ref="F21" si="1">F22+F26+F30+F32+F36</f>
        <v>3508.1849999999999</v>
      </c>
    </row>
    <row r="22" spans="1:7" s="36" customFormat="1" ht="15.75" x14ac:dyDescent="0.25">
      <c r="A22" s="33" t="s">
        <v>9</v>
      </c>
      <c r="B22" s="34" t="s">
        <v>10</v>
      </c>
      <c r="C22" s="34"/>
      <c r="D22" s="35">
        <f>D23+D24</f>
        <v>100</v>
      </c>
      <c r="E22" s="35">
        <f t="shared" ref="E22:F22" si="2">E23+E24</f>
        <v>97.141999999999996</v>
      </c>
      <c r="F22" s="35">
        <f t="shared" si="2"/>
        <v>177.142</v>
      </c>
    </row>
    <row r="23" spans="1:7" ht="31.5" x14ac:dyDescent="0.25">
      <c r="A23" s="37" t="s">
        <v>11</v>
      </c>
      <c r="B23" s="38" t="s">
        <v>10</v>
      </c>
      <c r="C23" s="38" t="s">
        <v>12</v>
      </c>
      <c r="D23" s="39">
        <v>100</v>
      </c>
      <c r="E23" s="40">
        <v>20</v>
      </c>
      <c r="F23" s="39">
        <v>100</v>
      </c>
    </row>
    <row r="24" spans="1:7" s="36" customFormat="1" ht="31.5" x14ac:dyDescent="0.25">
      <c r="A24" s="33" t="s">
        <v>118</v>
      </c>
      <c r="B24" s="34" t="s">
        <v>119</v>
      </c>
      <c r="C24" s="34"/>
      <c r="D24" s="35">
        <f>D25</f>
        <v>0</v>
      </c>
      <c r="E24" s="35">
        <f t="shared" ref="E24:F24" si="3">E25</f>
        <v>77.141999999999996</v>
      </c>
      <c r="F24" s="35">
        <f t="shared" si="3"/>
        <v>77.141999999999996</v>
      </c>
    </row>
    <row r="25" spans="1:7" ht="47.25" x14ac:dyDescent="0.25">
      <c r="A25" s="37" t="s">
        <v>159</v>
      </c>
      <c r="B25" s="38" t="s">
        <v>119</v>
      </c>
      <c r="C25" s="38" t="s">
        <v>12</v>
      </c>
      <c r="D25" s="39"/>
      <c r="E25" s="40">
        <v>77.141999999999996</v>
      </c>
      <c r="F25" s="39">
        <f>E25+D25</f>
        <v>77.141999999999996</v>
      </c>
    </row>
    <row r="26" spans="1:7" ht="15.75" x14ac:dyDescent="0.25">
      <c r="A26" s="33" t="s">
        <v>88</v>
      </c>
      <c r="B26" s="34" t="s">
        <v>90</v>
      </c>
      <c r="C26" s="34"/>
      <c r="D26" s="35">
        <f>D27</f>
        <v>1000</v>
      </c>
      <c r="E26" s="35">
        <f t="shared" ref="E26:F26" si="4">E27</f>
        <v>0</v>
      </c>
      <c r="F26" s="35">
        <f t="shared" si="4"/>
        <v>1000</v>
      </c>
    </row>
    <row r="27" spans="1:7" ht="31.5" x14ac:dyDescent="0.25">
      <c r="A27" s="37" t="s">
        <v>89</v>
      </c>
      <c r="B27" s="41" t="s">
        <v>90</v>
      </c>
      <c r="C27" s="38" t="s">
        <v>12</v>
      </c>
      <c r="D27" s="39">
        <v>1000</v>
      </c>
      <c r="E27" s="40"/>
      <c r="F27" s="39">
        <v>1000</v>
      </c>
    </row>
    <row r="28" spans="1:7" s="36" customFormat="1" ht="15.75" hidden="1" x14ac:dyDescent="0.25">
      <c r="A28" s="33" t="s">
        <v>13</v>
      </c>
      <c r="B28" s="34" t="s">
        <v>14</v>
      </c>
      <c r="C28" s="34"/>
      <c r="D28" s="35"/>
      <c r="E28" s="42"/>
      <c r="F28" s="35"/>
    </row>
    <row r="29" spans="1:7" ht="15.75" hidden="1" x14ac:dyDescent="0.25">
      <c r="A29" s="37" t="s">
        <v>117</v>
      </c>
      <c r="B29" s="38" t="s">
        <v>14</v>
      </c>
      <c r="C29" s="38" t="s">
        <v>12</v>
      </c>
      <c r="D29" s="39"/>
      <c r="E29" s="40"/>
      <c r="F29" s="39"/>
    </row>
    <row r="30" spans="1:7" s="36" customFormat="1" ht="15.75" x14ac:dyDescent="0.25">
      <c r="A30" s="33" t="s">
        <v>15</v>
      </c>
      <c r="B30" s="34" t="s">
        <v>16</v>
      </c>
      <c r="C30" s="34"/>
      <c r="D30" s="35">
        <f>D31</f>
        <v>1000</v>
      </c>
      <c r="E30" s="35">
        <f t="shared" ref="E30:F30" si="5">E31</f>
        <v>0</v>
      </c>
      <c r="F30" s="35">
        <f t="shared" si="5"/>
        <v>1000</v>
      </c>
    </row>
    <row r="31" spans="1:7" ht="31.5" x14ac:dyDescent="0.25">
      <c r="A31" s="37" t="s">
        <v>17</v>
      </c>
      <c r="B31" s="38" t="s">
        <v>16</v>
      </c>
      <c r="C31" s="38" t="s">
        <v>12</v>
      </c>
      <c r="D31" s="39">
        <v>1000</v>
      </c>
      <c r="E31" s="40"/>
      <c r="F31" s="39">
        <v>1000</v>
      </c>
    </row>
    <row r="32" spans="1:7" s="36" customFormat="1" ht="15.75" x14ac:dyDescent="0.25">
      <c r="A32" s="33" t="s">
        <v>120</v>
      </c>
      <c r="B32" s="34" t="s">
        <v>18</v>
      </c>
      <c r="C32" s="34"/>
      <c r="D32" s="35">
        <f>D33+D35</f>
        <v>0</v>
      </c>
      <c r="E32" s="35">
        <f t="shared" ref="E32:F32" si="6">E33+E35</f>
        <v>351</v>
      </c>
      <c r="F32" s="35">
        <f t="shared" si="6"/>
        <v>1190.019</v>
      </c>
    </row>
    <row r="33" spans="1:6" ht="15.75" hidden="1" x14ac:dyDescent="0.25">
      <c r="A33" s="37" t="s">
        <v>117</v>
      </c>
      <c r="B33" s="38" t="s">
        <v>18</v>
      </c>
      <c r="C33" s="38" t="s">
        <v>12</v>
      </c>
      <c r="D33" s="39">
        <v>0</v>
      </c>
      <c r="E33" s="40"/>
      <c r="F33" s="39">
        <v>0</v>
      </c>
    </row>
    <row r="34" spans="1:6" s="36" customFormat="1" ht="15.75" x14ac:dyDescent="0.25">
      <c r="A34" s="33" t="s">
        <v>120</v>
      </c>
      <c r="B34" s="34" t="s">
        <v>121</v>
      </c>
      <c r="C34" s="34"/>
      <c r="D34" s="35">
        <f>D35</f>
        <v>0</v>
      </c>
      <c r="E34" s="35"/>
      <c r="F34" s="35">
        <f t="shared" ref="F34" si="7">F35</f>
        <v>1190.019</v>
      </c>
    </row>
    <row r="35" spans="1:6" ht="31.5" x14ac:dyDescent="0.25">
      <c r="A35" s="37" t="s">
        <v>160</v>
      </c>
      <c r="B35" s="38" t="s">
        <v>121</v>
      </c>
      <c r="C35" s="38" t="s">
        <v>12</v>
      </c>
      <c r="D35" s="39"/>
      <c r="E35" s="40">
        <v>351</v>
      </c>
      <c r="F35" s="39">
        <f>E35+D35+839.019</f>
        <v>1190.019</v>
      </c>
    </row>
    <row r="36" spans="1:6" s="36" customFormat="1" ht="31.5" x14ac:dyDescent="0.25">
      <c r="A36" s="33" t="s">
        <v>19</v>
      </c>
      <c r="B36" s="34" t="s">
        <v>20</v>
      </c>
      <c r="C36" s="34"/>
      <c r="D36" s="35">
        <f>D37</f>
        <v>62</v>
      </c>
      <c r="E36" s="35">
        <f t="shared" ref="E36:F36" si="8">E37</f>
        <v>0</v>
      </c>
      <c r="F36" s="35">
        <f t="shared" si="8"/>
        <v>141.024</v>
      </c>
    </row>
    <row r="37" spans="1:6" ht="47.25" x14ac:dyDescent="0.25">
      <c r="A37" s="37" t="s">
        <v>21</v>
      </c>
      <c r="B37" s="38" t="s">
        <v>20</v>
      </c>
      <c r="C37" s="38" t="s">
        <v>12</v>
      </c>
      <c r="D37" s="39">
        <v>62</v>
      </c>
      <c r="E37" s="40"/>
      <c r="F37" s="39">
        <v>141.024</v>
      </c>
    </row>
    <row r="38" spans="1:6" s="32" customFormat="1" ht="31.5" x14ac:dyDescent="0.25">
      <c r="A38" s="29" t="s">
        <v>22</v>
      </c>
      <c r="B38" s="30" t="s">
        <v>23</v>
      </c>
      <c r="C38" s="30"/>
      <c r="D38" s="31">
        <f>D39+D41+D43+D47+D49+D54</f>
        <v>4656.0540000000001</v>
      </c>
      <c r="E38" s="31">
        <f>E39+E41+E43+E47+E49+E54</f>
        <v>300</v>
      </c>
      <c r="F38" s="31">
        <f>F39+F41+F43+F47+F49+F54+F51</f>
        <v>5966.4539999999997</v>
      </c>
    </row>
    <row r="39" spans="1:6" s="36" customFormat="1" ht="15.75" x14ac:dyDescent="0.25">
      <c r="A39" s="33" t="s">
        <v>24</v>
      </c>
      <c r="B39" s="34" t="s">
        <v>25</v>
      </c>
      <c r="C39" s="34"/>
      <c r="D39" s="35">
        <f>D40</f>
        <v>3500</v>
      </c>
      <c r="E39" s="35">
        <f t="shared" ref="E39:F39" si="9">E40</f>
        <v>0</v>
      </c>
      <c r="F39" s="35">
        <f t="shared" si="9"/>
        <v>3500</v>
      </c>
    </row>
    <row r="40" spans="1:6" ht="31.5" x14ac:dyDescent="0.25">
      <c r="A40" s="37" t="s">
        <v>26</v>
      </c>
      <c r="B40" s="38" t="s">
        <v>25</v>
      </c>
      <c r="C40" s="38" t="s">
        <v>12</v>
      </c>
      <c r="D40" s="39">
        <v>3500</v>
      </c>
      <c r="E40" s="40"/>
      <c r="F40" s="39">
        <v>3500</v>
      </c>
    </row>
    <row r="41" spans="1:6" s="36" customFormat="1" ht="15.75" x14ac:dyDescent="0.25">
      <c r="A41" s="33" t="s">
        <v>27</v>
      </c>
      <c r="B41" s="34" t="s">
        <v>28</v>
      </c>
      <c r="C41" s="34"/>
      <c r="D41" s="35">
        <f>D42</f>
        <v>150</v>
      </c>
      <c r="E41" s="35">
        <f t="shared" ref="E41:F41" si="10">E42</f>
        <v>0</v>
      </c>
      <c r="F41" s="35">
        <f t="shared" si="10"/>
        <v>150</v>
      </c>
    </row>
    <row r="42" spans="1:6" ht="31.5" x14ac:dyDescent="0.25">
      <c r="A42" s="37" t="s">
        <v>29</v>
      </c>
      <c r="B42" s="38" t="s">
        <v>28</v>
      </c>
      <c r="C42" s="38" t="s">
        <v>12</v>
      </c>
      <c r="D42" s="39">
        <v>150</v>
      </c>
      <c r="E42" s="40"/>
      <c r="F42" s="39">
        <v>150</v>
      </c>
    </row>
    <row r="43" spans="1:6" s="36" customFormat="1" ht="15.75" x14ac:dyDescent="0.25">
      <c r="A43" s="33" t="s">
        <v>30</v>
      </c>
      <c r="B43" s="34" t="s">
        <v>31</v>
      </c>
      <c r="C43" s="34"/>
      <c r="D43" s="35">
        <f>D44</f>
        <v>500</v>
      </c>
      <c r="E43" s="35">
        <f t="shared" ref="E43:F43" si="11">E44</f>
        <v>0</v>
      </c>
      <c r="F43" s="35">
        <f t="shared" si="11"/>
        <v>500</v>
      </c>
    </row>
    <row r="44" spans="1:6" ht="15.75" x14ac:dyDescent="0.25">
      <c r="A44" s="37" t="s">
        <v>32</v>
      </c>
      <c r="B44" s="38" t="s">
        <v>31</v>
      </c>
      <c r="C44" s="38" t="s">
        <v>33</v>
      </c>
      <c r="D44" s="39">
        <v>500</v>
      </c>
      <c r="E44" s="40"/>
      <c r="F44" s="39">
        <v>500</v>
      </c>
    </row>
    <row r="45" spans="1:6" s="36" customFormat="1" ht="15.75" hidden="1" x14ac:dyDescent="0.25">
      <c r="A45" s="33" t="s">
        <v>34</v>
      </c>
      <c r="B45" s="34" t="s">
        <v>35</v>
      </c>
      <c r="C45" s="34"/>
      <c r="D45" s="35"/>
      <c r="E45" s="42"/>
      <c r="F45" s="35"/>
    </row>
    <row r="46" spans="1:6" ht="15.75" hidden="1" x14ac:dyDescent="0.25">
      <c r="A46" s="37" t="s">
        <v>117</v>
      </c>
      <c r="B46" s="38" t="s">
        <v>35</v>
      </c>
      <c r="C46" s="38" t="s">
        <v>12</v>
      </c>
      <c r="D46" s="39"/>
      <c r="E46" s="40"/>
      <c r="F46" s="39"/>
    </row>
    <row r="47" spans="1:6" s="36" customFormat="1" ht="15.75" x14ac:dyDescent="0.25">
      <c r="A47" s="33" t="s">
        <v>36</v>
      </c>
      <c r="B47" s="34" t="s">
        <v>37</v>
      </c>
      <c r="C47" s="34"/>
      <c r="D47" s="35">
        <f>D48</f>
        <v>400</v>
      </c>
      <c r="E47" s="35">
        <f t="shared" ref="E47:F47" si="12">E48</f>
        <v>0</v>
      </c>
      <c r="F47" s="35">
        <f t="shared" si="12"/>
        <v>400</v>
      </c>
    </row>
    <row r="48" spans="1:6" ht="31.5" x14ac:dyDescent="0.25">
      <c r="A48" s="37" t="s">
        <v>38</v>
      </c>
      <c r="B48" s="38" t="s">
        <v>37</v>
      </c>
      <c r="C48" s="38" t="s">
        <v>12</v>
      </c>
      <c r="D48" s="39">
        <v>400</v>
      </c>
      <c r="E48" s="40"/>
      <c r="F48" s="39">
        <v>400</v>
      </c>
    </row>
    <row r="49" spans="1:6" s="36" customFormat="1" ht="31.5" x14ac:dyDescent="0.25">
      <c r="A49" s="33" t="s">
        <v>108</v>
      </c>
      <c r="B49" s="34" t="s">
        <v>109</v>
      </c>
      <c r="C49" s="34"/>
      <c r="D49" s="35">
        <f>D50</f>
        <v>106.054</v>
      </c>
      <c r="E49" s="35">
        <f t="shared" ref="E49:F49" si="13">E50</f>
        <v>0</v>
      </c>
      <c r="F49" s="35">
        <f t="shared" si="13"/>
        <v>1060.4540000000002</v>
      </c>
    </row>
    <row r="50" spans="1:6" ht="47.25" x14ac:dyDescent="0.25">
      <c r="A50" s="37" t="s">
        <v>161</v>
      </c>
      <c r="B50" s="38" t="s">
        <v>109</v>
      </c>
      <c r="C50" s="38" t="s">
        <v>12</v>
      </c>
      <c r="D50" s="39">
        <v>106.054</v>
      </c>
      <c r="E50" s="40"/>
      <c r="F50" s="39">
        <f>1006.054+24+30.4</f>
        <v>1060.4540000000002</v>
      </c>
    </row>
    <row r="51" spans="1:6" ht="31.5" x14ac:dyDescent="0.25">
      <c r="A51" s="82" t="s">
        <v>181</v>
      </c>
      <c r="B51" s="84" t="s">
        <v>183</v>
      </c>
      <c r="C51" s="38"/>
      <c r="D51" s="39"/>
      <c r="E51" s="40"/>
      <c r="F51" s="39">
        <f>F52</f>
        <v>56</v>
      </c>
    </row>
    <row r="52" spans="1:6" ht="31.5" x14ac:dyDescent="0.25">
      <c r="A52" s="82" t="s">
        <v>182</v>
      </c>
      <c r="B52" s="84" t="s">
        <v>184</v>
      </c>
      <c r="C52" s="38"/>
      <c r="D52" s="39"/>
      <c r="E52" s="40"/>
      <c r="F52" s="39">
        <f>F53</f>
        <v>56</v>
      </c>
    </row>
    <row r="53" spans="1:6" ht="15.75" x14ac:dyDescent="0.25">
      <c r="A53" s="83" t="s">
        <v>117</v>
      </c>
      <c r="B53" s="85" t="s">
        <v>184</v>
      </c>
      <c r="C53" s="38" t="s">
        <v>12</v>
      </c>
      <c r="D53" s="39"/>
      <c r="E53" s="40"/>
      <c r="F53" s="39">
        <v>56</v>
      </c>
    </row>
    <row r="54" spans="1:6" s="36" customFormat="1" ht="31.5" x14ac:dyDescent="0.25">
      <c r="A54" s="33" t="s">
        <v>122</v>
      </c>
      <c r="B54" s="34" t="s">
        <v>123</v>
      </c>
      <c r="C54" s="34"/>
      <c r="D54" s="35">
        <f>D55</f>
        <v>0</v>
      </c>
      <c r="E54" s="35">
        <f t="shared" ref="E54:F55" si="14">E55</f>
        <v>300</v>
      </c>
      <c r="F54" s="35">
        <f t="shared" si="14"/>
        <v>300</v>
      </c>
    </row>
    <row r="55" spans="1:6" s="36" customFormat="1" ht="15.75" x14ac:dyDescent="0.25">
      <c r="A55" s="33" t="s">
        <v>124</v>
      </c>
      <c r="B55" s="34" t="s">
        <v>125</v>
      </c>
      <c r="C55" s="34"/>
      <c r="D55" s="35">
        <f>D56</f>
        <v>0</v>
      </c>
      <c r="E55" s="35">
        <f t="shared" si="14"/>
        <v>300</v>
      </c>
      <c r="F55" s="35">
        <f t="shared" si="14"/>
        <v>300</v>
      </c>
    </row>
    <row r="56" spans="1:6" ht="31.5" x14ac:dyDescent="0.25">
      <c r="A56" s="37" t="s">
        <v>162</v>
      </c>
      <c r="B56" s="38" t="s">
        <v>125</v>
      </c>
      <c r="C56" s="38" t="s">
        <v>12</v>
      </c>
      <c r="D56" s="39"/>
      <c r="E56" s="40">
        <v>300</v>
      </c>
      <c r="F56" s="39">
        <f>E56+D56</f>
        <v>300</v>
      </c>
    </row>
    <row r="57" spans="1:6" s="32" customFormat="1" ht="19.149999999999999" customHeight="1" x14ac:dyDescent="0.25">
      <c r="A57" s="29" t="s">
        <v>39</v>
      </c>
      <c r="B57" s="30" t="s">
        <v>40</v>
      </c>
      <c r="C57" s="30"/>
      <c r="D57" s="31">
        <f>D58+D66+D68+D71+D76+D79</f>
        <v>3754.6860000000001</v>
      </c>
      <c r="E57" s="31">
        <f>E58+E66+E68+E71+E79+E76</f>
        <v>5241.4740000000002</v>
      </c>
      <c r="F57" s="31">
        <f>F58+F66+F68+F71+F79+F76</f>
        <v>16201.820999999998</v>
      </c>
    </row>
    <row r="58" spans="1:6" s="36" customFormat="1" ht="15.75" x14ac:dyDescent="0.25">
      <c r="A58" s="33" t="s">
        <v>41</v>
      </c>
      <c r="B58" s="34" t="s">
        <v>42</v>
      </c>
      <c r="C58" s="34"/>
      <c r="D58" s="35">
        <f>D59+D64+D60</f>
        <v>2992</v>
      </c>
      <c r="E58" s="35">
        <f>E59+E64+E60</f>
        <v>4061.4740000000002</v>
      </c>
      <c r="F58" s="35">
        <f>F59+F64+F60+F62</f>
        <v>11413.253999999999</v>
      </c>
    </row>
    <row r="59" spans="1:6" ht="31.5" x14ac:dyDescent="0.25">
      <c r="A59" s="37" t="s">
        <v>43</v>
      </c>
      <c r="B59" s="38" t="s">
        <v>42</v>
      </c>
      <c r="C59" s="38" t="s">
        <v>12</v>
      </c>
      <c r="D59" s="39">
        <f>2954.686+37.314</f>
        <v>2992</v>
      </c>
      <c r="E59" s="40">
        <v>-37.314</v>
      </c>
      <c r="F59" s="39">
        <v>2938.8049999999998</v>
      </c>
    </row>
    <row r="60" spans="1:6" s="46" customFormat="1" ht="31.5" x14ac:dyDescent="0.25">
      <c r="A60" s="43" t="s">
        <v>127</v>
      </c>
      <c r="B60" s="44" t="s">
        <v>128</v>
      </c>
      <c r="C60" s="44"/>
      <c r="D60" s="45">
        <f>D61</f>
        <v>0</v>
      </c>
      <c r="E60" s="45">
        <f t="shared" ref="E60:F60" si="15">E61</f>
        <v>1000</v>
      </c>
      <c r="F60" s="45">
        <f t="shared" si="15"/>
        <v>2114.6</v>
      </c>
    </row>
    <row r="61" spans="1:6" s="48" customFormat="1" ht="47.25" x14ac:dyDescent="0.25">
      <c r="A61" s="37" t="s">
        <v>164</v>
      </c>
      <c r="B61" s="47" t="s">
        <v>128</v>
      </c>
      <c r="C61" s="38" t="s">
        <v>12</v>
      </c>
      <c r="D61" s="39">
        <v>0</v>
      </c>
      <c r="E61" s="40">
        <v>1000</v>
      </c>
      <c r="F61" s="39">
        <f>1000+1114.6</f>
        <v>2114.6</v>
      </c>
    </row>
    <row r="62" spans="1:6" s="81" customFormat="1" ht="47.25" x14ac:dyDescent="0.25">
      <c r="A62" s="33" t="s">
        <v>178</v>
      </c>
      <c r="B62" s="34" t="s">
        <v>180</v>
      </c>
      <c r="C62" s="34"/>
      <c r="D62" s="35"/>
      <c r="E62" s="42"/>
      <c r="F62" s="35">
        <f>F63</f>
        <v>3261.0610000000001</v>
      </c>
    </row>
    <row r="63" spans="1:6" s="48" customFormat="1" ht="47.25" x14ac:dyDescent="0.25">
      <c r="A63" s="37" t="s">
        <v>179</v>
      </c>
      <c r="B63" s="47" t="s">
        <v>180</v>
      </c>
      <c r="C63" s="38" t="s">
        <v>12</v>
      </c>
      <c r="D63" s="39"/>
      <c r="E63" s="40"/>
      <c r="F63" s="39">
        <v>3261.0610000000001</v>
      </c>
    </row>
    <row r="64" spans="1:6" s="46" customFormat="1" ht="15.75" x14ac:dyDescent="0.25">
      <c r="A64" s="43" t="s">
        <v>97</v>
      </c>
      <c r="B64" s="44" t="s">
        <v>126</v>
      </c>
      <c r="C64" s="44"/>
      <c r="D64" s="45">
        <f>D65</f>
        <v>0</v>
      </c>
      <c r="E64" s="45">
        <f t="shared" ref="E64:F64" si="16">E65</f>
        <v>3098.788</v>
      </c>
      <c r="F64" s="45">
        <f t="shared" si="16"/>
        <v>3098.788</v>
      </c>
    </row>
    <row r="65" spans="1:6" s="48" customFormat="1" ht="31.5" x14ac:dyDescent="0.25">
      <c r="A65" s="37" t="s">
        <v>163</v>
      </c>
      <c r="B65" s="47" t="s">
        <v>126</v>
      </c>
      <c r="C65" s="38" t="s">
        <v>12</v>
      </c>
      <c r="D65" s="39">
        <v>0</v>
      </c>
      <c r="E65" s="40">
        <f>30.988+3067.8</f>
        <v>3098.788</v>
      </c>
      <c r="F65" s="39">
        <f>E65+D65</f>
        <v>3098.788</v>
      </c>
    </row>
    <row r="66" spans="1:6" s="36" customFormat="1" ht="15.75" x14ac:dyDescent="0.25">
      <c r="A66" s="33" t="s">
        <v>44</v>
      </c>
      <c r="B66" s="34" t="s">
        <v>45</v>
      </c>
      <c r="C66" s="34"/>
      <c r="D66" s="35">
        <f>D67</f>
        <v>262.68599999999998</v>
      </c>
      <c r="E66" s="35">
        <f t="shared" ref="E66:F66" si="17">E67</f>
        <v>-20</v>
      </c>
      <c r="F66" s="35">
        <f t="shared" si="17"/>
        <v>88.566999999999993</v>
      </c>
    </row>
    <row r="67" spans="1:6" ht="31.5" x14ac:dyDescent="0.25">
      <c r="A67" s="37" t="s">
        <v>46</v>
      </c>
      <c r="B67" s="38" t="s">
        <v>45</v>
      </c>
      <c r="C67" s="38" t="s">
        <v>12</v>
      </c>
      <c r="D67" s="39">
        <f>300-37.314</f>
        <v>262.68599999999998</v>
      </c>
      <c r="E67" s="40">
        <v>-20</v>
      </c>
      <c r="F67" s="39">
        <v>88.566999999999993</v>
      </c>
    </row>
    <row r="68" spans="1:6" s="36" customFormat="1" ht="15.75" hidden="1" x14ac:dyDescent="0.25">
      <c r="A68" s="33" t="s">
        <v>47</v>
      </c>
      <c r="B68" s="34" t="s">
        <v>48</v>
      </c>
      <c r="C68" s="34"/>
      <c r="D68" s="35">
        <f>D69+D70</f>
        <v>500</v>
      </c>
      <c r="E68" s="35">
        <f t="shared" ref="E68:F68" si="18">E69+E70</f>
        <v>-500</v>
      </c>
      <c r="F68" s="35">
        <f t="shared" si="18"/>
        <v>0</v>
      </c>
    </row>
    <row r="69" spans="1:6" s="36" customFormat="1" ht="15.75" hidden="1" x14ac:dyDescent="0.25">
      <c r="A69" s="37" t="s">
        <v>117</v>
      </c>
      <c r="B69" s="38" t="s">
        <v>48</v>
      </c>
      <c r="C69" s="38" t="s">
        <v>12</v>
      </c>
      <c r="D69" s="49"/>
      <c r="E69" s="49">
        <v>0</v>
      </c>
      <c r="F69" s="49">
        <f>E69+D69</f>
        <v>0</v>
      </c>
    </row>
    <row r="70" spans="1:6" ht="15.75" hidden="1" x14ac:dyDescent="0.25">
      <c r="A70" s="37" t="s">
        <v>49</v>
      </c>
      <c r="B70" s="38" t="s">
        <v>48</v>
      </c>
      <c r="C70" s="38" t="s">
        <v>33</v>
      </c>
      <c r="D70" s="39">
        <v>500</v>
      </c>
      <c r="E70" s="40">
        <v>-500</v>
      </c>
      <c r="F70" s="39">
        <f>E70+D70</f>
        <v>0</v>
      </c>
    </row>
    <row r="71" spans="1:6" s="36" customFormat="1" ht="15.75" x14ac:dyDescent="0.25">
      <c r="A71" s="33" t="s">
        <v>129</v>
      </c>
      <c r="B71" s="34" t="s">
        <v>130</v>
      </c>
      <c r="C71" s="34"/>
      <c r="D71" s="35">
        <f>D74+D82+D72</f>
        <v>0</v>
      </c>
      <c r="E71" s="35">
        <f>E74+E72</f>
        <v>1000</v>
      </c>
      <c r="F71" s="35">
        <f>F74+F72</f>
        <v>4000</v>
      </c>
    </row>
    <row r="72" spans="1:6" s="36" customFormat="1" ht="15.75" x14ac:dyDescent="0.25">
      <c r="A72" s="33" t="s">
        <v>131</v>
      </c>
      <c r="B72" s="34" t="s">
        <v>132</v>
      </c>
      <c r="C72" s="34"/>
      <c r="D72" s="35">
        <f>D73</f>
        <v>0</v>
      </c>
      <c r="E72" s="35">
        <f t="shared" ref="E72:F72" si="19">E73</f>
        <v>900</v>
      </c>
      <c r="F72" s="35">
        <f t="shared" si="19"/>
        <v>3900</v>
      </c>
    </row>
    <row r="73" spans="1:6" s="36" customFormat="1" ht="31.5" x14ac:dyDescent="0.25">
      <c r="A73" s="37" t="s">
        <v>165</v>
      </c>
      <c r="B73" s="38" t="s">
        <v>132</v>
      </c>
      <c r="C73" s="38" t="s">
        <v>12</v>
      </c>
      <c r="D73" s="49"/>
      <c r="E73" s="49">
        <f>500+400</f>
        <v>900</v>
      </c>
      <c r="F73" s="49">
        <v>3900</v>
      </c>
    </row>
    <row r="74" spans="1:6" s="36" customFormat="1" ht="15.75" x14ac:dyDescent="0.25">
      <c r="A74" s="33" t="s">
        <v>133</v>
      </c>
      <c r="B74" s="34" t="s">
        <v>134</v>
      </c>
      <c r="C74" s="34"/>
      <c r="D74" s="35">
        <f>D75</f>
        <v>0</v>
      </c>
      <c r="E74" s="35">
        <f t="shared" ref="E74:F74" si="20">E75</f>
        <v>100</v>
      </c>
      <c r="F74" s="35">
        <f t="shared" si="20"/>
        <v>100</v>
      </c>
    </row>
    <row r="75" spans="1:6" ht="31.5" x14ac:dyDescent="0.25">
      <c r="A75" s="37" t="s">
        <v>166</v>
      </c>
      <c r="B75" s="38" t="s">
        <v>134</v>
      </c>
      <c r="C75" s="38" t="s">
        <v>12</v>
      </c>
      <c r="D75" s="39"/>
      <c r="E75" s="40">
        <v>100</v>
      </c>
      <c r="F75" s="39">
        <f>E75+D75</f>
        <v>100</v>
      </c>
    </row>
    <row r="76" spans="1:6" s="36" customFormat="1" ht="15.75" x14ac:dyDescent="0.25">
      <c r="A76" s="33" t="s">
        <v>139</v>
      </c>
      <c r="B76" s="34" t="s">
        <v>140</v>
      </c>
      <c r="C76" s="34"/>
      <c r="D76" s="35">
        <f>D77</f>
        <v>0</v>
      </c>
      <c r="E76" s="35">
        <f t="shared" ref="E76:F77" si="21">E77</f>
        <v>300</v>
      </c>
      <c r="F76" s="35">
        <f t="shared" si="21"/>
        <v>300</v>
      </c>
    </row>
    <row r="77" spans="1:6" s="36" customFormat="1" ht="15.75" x14ac:dyDescent="0.25">
      <c r="A77" s="33" t="s">
        <v>141</v>
      </c>
      <c r="B77" s="34" t="s">
        <v>142</v>
      </c>
      <c r="C77" s="34"/>
      <c r="D77" s="35">
        <f>D78</f>
        <v>0</v>
      </c>
      <c r="E77" s="35">
        <f t="shared" si="21"/>
        <v>300</v>
      </c>
      <c r="F77" s="35">
        <f t="shared" si="21"/>
        <v>300</v>
      </c>
    </row>
    <row r="78" spans="1:6" ht="31.5" x14ac:dyDescent="0.25">
      <c r="A78" s="37" t="s">
        <v>168</v>
      </c>
      <c r="B78" s="38" t="s">
        <v>142</v>
      </c>
      <c r="C78" s="38" t="s">
        <v>12</v>
      </c>
      <c r="D78" s="39"/>
      <c r="E78" s="40">
        <v>300</v>
      </c>
      <c r="F78" s="39">
        <f>E78+D78</f>
        <v>300</v>
      </c>
    </row>
    <row r="79" spans="1:6" s="50" customFormat="1" ht="15.75" x14ac:dyDescent="0.25">
      <c r="A79" s="43" t="s">
        <v>135</v>
      </c>
      <c r="B79" s="44" t="s">
        <v>136</v>
      </c>
      <c r="C79" s="44"/>
      <c r="D79" s="45">
        <f>D80+D82</f>
        <v>0</v>
      </c>
      <c r="E79" s="45">
        <f t="shared" ref="E79:F79" si="22">E80+E82</f>
        <v>400</v>
      </c>
      <c r="F79" s="45">
        <f t="shared" si="22"/>
        <v>400</v>
      </c>
    </row>
    <row r="80" spans="1:6" s="36" customFormat="1" ht="15.75" x14ac:dyDescent="0.25">
      <c r="A80" s="33" t="s">
        <v>135</v>
      </c>
      <c r="B80" s="34" t="s">
        <v>137</v>
      </c>
      <c r="C80" s="34"/>
      <c r="D80" s="35">
        <f>D81</f>
        <v>0</v>
      </c>
      <c r="E80" s="35">
        <f t="shared" ref="E80:F80" si="23">E81</f>
        <v>100</v>
      </c>
      <c r="F80" s="35">
        <f t="shared" si="23"/>
        <v>100</v>
      </c>
    </row>
    <row r="81" spans="1:6" ht="31.5" x14ac:dyDescent="0.25">
      <c r="A81" s="37" t="s">
        <v>167</v>
      </c>
      <c r="B81" s="34" t="s">
        <v>137</v>
      </c>
      <c r="C81" s="38" t="s">
        <v>12</v>
      </c>
      <c r="D81" s="39"/>
      <c r="E81" s="40">
        <v>100</v>
      </c>
      <c r="F81" s="39">
        <f>E81+D81</f>
        <v>100</v>
      </c>
    </row>
    <row r="82" spans="1:6" s="36" customFormat="1" ht="15.75" x14ac:dyDescent="0.25">
      <c r="A82" s="33" t="s">
        <v>135</v>
      </c>
      <c r="B82" s="34" t="s">
        <v>138</v>
      </c>
      <c r="C82" s="34"/>
      <c r="D82" s="35">
        <f>D83</f>
        <v>0</v>
      </c>
      <c r="E82" s="35">
        <f t="shared" ref="E82:F82" si="24">E83</f>
        <v>300</v>
      </c>
      <c r="F82" s="35">
        <f t="shared" si="24"/>
        <v>300</v>
      </c>
    </row>
    <row r="83" spans="1:6" ht="31.5" x14ac:dyDescent="0.25">
      <c r="A83" s="37" t="s">
        <v>167</v>
      </c>
      <c r="B83" s="38" t="s">
        <v>138</v>
      </c>
      <c r="C83" s="38" t="s">
        <v>12</v>
      </c>
      <c r="D83" s="39"/>
      <c r="E83" s="40">
        <v>300</v>
      </c>
      <c r="F83" s="39">
        <f>E83+D83</f>
        <v>300</v>
      </c>
    </row>
    <row r="84" spans="1:6" s="51" customFormat="1" ht="31.5" hidden="1" x14ac:dyDescent="0.25">
      <c r="A84" s="29" t="s">
        <v>84</v>
      </c>
      <c r="B84" s="30" t="s">
        <v>50</v>
      </c>
      <c r="C84" s="30"/>
      <c r="D84" s="31">
        <f>D87+D91+D85</f>
        <v>3116.5059999999999</v>
      </c>
      <c r="E84" s="31">
        <f t="shared" ref="E84:F84" si="25">E87+E91+E85</f>
        <v>-3116.5060000000003</v>
      </c>
      <c r="F84" s="31">
        <f t="shared" si="25"/>
        <v>0</v>
      </c>
    </row>
    <row r="85" spans="1:6" s="52" customFormat="1" ht="15.75" hidden="1" x14ac:dyDescent="0.25">
      <c r="A85" s="33" t="s">
        <v>143</v>
      </c>
      <c r="B85" s="34" t="s">
        <v>99</v>
      </c>
      <c r="C85" s="34"/>
      <c r="D85" s="35">
        <f>D86</f>
        <v>30.806000000000001</v>
      </c>
      <c r="E85" s="35">
        <f t="shared" ref="E85:F85" si="26">E86</f>
        <v>-30.806000000000001</v>
      </c>
      <c r="F85" s="35">
        <f t="shared" si="26"/>
        <v>0</v>
      </c>
    </row>
    <row r="86" spans="1:6" s="53" customFormat="1" ht="15.75" hidden="1" x14ac:dyDescent="0.25">
      <c r="A86" s="37" t="s">
        <v>117</v>
      </c>
      <c r="B86" s="38" t="s">
        <v>99</v>
      </c>
      <c r="C86" s="38" t="s">
        <v>12</v>
      </c>
      <c r="D86" s="39">
        <v>30.806000000000001</v>
      </c>
      <c r="E86" s="40">
        <f>0.182-30.988</f>
        <v>-30.806000000000001</v>
      </c>
      <c r="F86" s="39">
        <f>E86+D86</f>
        <v>0</v>
      </c>
    </row>
    <row r="87" spans="1:6" s="52" customFormat="1" ht="15.75" hidden="1" x14ac:dyDescent="0.25">
      <c r="A87" s="33" t="s">
        <v>97</v>
      </c>
      <c r="B87" s="34" t="s">
        <v>98</v>
      </c>
      <c r="C87" s="34"/>
      <c r="D87" s="35">
        <f>D88</f>
        <v>3049.7</v>
      </c>
      <c r="E87" s="35">
        <f t="shared" ref="E87:F87" si="27">E88</f>
        <v>-3049.7000000000003</v>
      </c>
      <c r="F87" s="35">
        <f t="shared" si="27"/>
        <v>0</v>
      </c>
    </row>
    <row r="88" spans="1:6" s="53" customFormat="1" ht="15.75" hidden="1" x14ac:dyDescent="0.25">
      <c r="A88" s="37" t="s">
        <v>117</v>
      </c>
      <c r="B88" s="38" t="s">
        <v>98</v>
      </c>
      <c r="C88" s="38" t="s">
        <v>12</v>
      </c>
      <c r="D88" s="39">
        <v>3049.7</v>
      </c>
      <c r="E88" s="40">
        <f>18.1-3067.8</f>
        <v>-3049.7000000000003</v>
      </c>
      <c r="F88" s="39">
        <f>E88+D88</f>
        <v>0</v>
      </c>
    </row>
    <row r="89" spans="1:6" s="52" customFormat="1" ht="15.75" hidden="1" x14ac:dyDescent="0.25">
      <c r="A89" s="33" t="s">
        <v>51</v>
      </c>
      <c r="B89" s="34" t="s">
        <v>52</v>
      </c>
      <c r="C89" s="34"/>
      <c r="D89" s="35"/>
      <c r="E89" s="42"/>
      <c r="F89" s="35"/>
    </row>
    <row r="90" spans="1:6" s="53" customFormat="1" ht="15.75" hidden="1" x14ac:dyDescent="0.25">
      <c r="A90" s="37" t="s">
        <v>117</v>
      </c>
      <c r="B90" s="38" t="s">
        <v>52</v>
      </c>
      <c r="C90" s="38" t="s">
        <v>12</v>
      </c>
      <c r="D90" s="39"/>
      <c r="E90" s="40"/>
      <c r="F90" s="39"/>
    </row>
    <row r="91" spans="1:6" s="52" customFormat="1" ht="15.75" hidden="1" x14ac:dyDescent="0.25">
      <c r="A91" s="33" t="s">
        <v>53</v>
      </c>
      <c r="B91" s="34" t="s">
        <v>107</v>
      </c>
      <c r="C91" s="34"/>
      <c r="D91" s="35">
        <f>D92</f>
        <v>36</v>
      </c>
      <c r="E91" s="35">
        <f t="shared" ref="E91:F91" si="28">E92</f>
        <v>-36</v>
      </c>
      <c r="F91" s="35">
        <f t="shared" si="28"/>
        <v>0</v>
      </c>
    </row>
    <row r="92" spans="1:6" s="53" customFormat="1" ht="15.75" hidden="1" x14ac:dyDescent="0.25">
      <c r="A92" s="37" t="s">
        <v>117</v>
      </c>
      <c r="B92" s="38" t="s">
        <v>107</v>
      </c>
      <c r="C92" s="38" t="s">
        <v>12</v>
      </c>
      <c r="D92" s="39">
        <v>36</v>
      </c>
      <c r="E92" s="40">
        <v>-36</v>
      </c>
      <c r="F92" s="39">
        <f>E92+D92</f>
        <v>0</v>
      </c>
    </row>
    <row r="93" spans="1:6" s="57" customFormat="1" ht="15.75" x14ac:dyDescent="0.25">
      <c r="A93" s="54" t="s">
        <v>144</v>
      </c>
      <c r="B93" s="55" t="s">
        <v>145</v>
      </c>
      <c r="C93" s="55"/>
      <c r="D93" s="56">
        <f>D94+D97</f>
        <v>0</v>
      </c>
      <c r="E93" s="56">
        <f t="shared" ref="E93" si="29">E94+E97</f>
        <v>400</v>
      </c>
      <c r="F93" s="56">
        <f>F98</f>
        <v>1350</v>
      </c>
    </row>
    <row r="94" spans="1:6" s="58" customFormat="1" ht="63" hidden="1" x14ac:dyDescent="0.25">
      <c r="A94" s="43" t="s">
        <v>146</v>
      </c>
      <c r="B94" s="44" t="s">
        <v>147</v>
      </c>
      <c r="C94" s="44"/>
      <c r="D94" s="45">
        <f>D95</f>
        <v>0</v>
      </c>
      <c r="E94" s="45">
        <f t="shared" ref="E94:F95" si="30">E95</f>
        <v>200</v>
      </c>
      <c r="F94" s="45">
        <f t="shared" si="30"/>
        <v>0</v>
      </c>
    </row>
    <row r="95" spans="1:6" s="53" customFormat="1" ht="63" hidden="1" x14ac:dyDescent="0.25">
      <c r="A95" s="43" t="s">
        <v>146</v>
      </c>
      <c r="B95" s="44" t="s">
        <v>148</v>
      </c>
      <c r="C95" s="44"/>
      <c r="D95" s="45">
        <f>D96</f>
        <v>0</v>
      </c>
      <c r="E95" s="45">
        <f t="shared" si="30"/>
        <v>200</v>
      </c>
      <c r="F95" s="45">
        <f t="shared" si="30"/>
        <v>0</v>
      </c>
    </row>
    <row r="96" spans="1:6" s="53" customFormat="1" ht="78.75" hidden="1" x14ac:dyDescent="0.25">
      <c r="A96" s="37" t="s">
        <v>169</v>
      </c>
      <c r="B96" s="38" t="s">
        <v>148</v>
      </c>
      <c r="C96" s="38" t="s">
        <v>33</v>
      </c>
      <c r="D96" s="39"/>
      <c r="E96" s="40">
        <v>200</v>
      </c>
      <c r="F96" s="39">
        <v>0</v>
      </c>
    </row>
    <row r="97" spans="1:6" s="58" customFormat="1" ht="78.75" hidden="1" x14ac:dyDescent="0.25">
      <c r="A97" s="43" t="s">
        <v>149</v>
      </c>
      <c r="B97" s="44" t="s">
        <v>150</v>
      </c>
      <c r="C97" s="44"/>
      <c r="D97" s="45">
        <f>D98</f>
        <v>0</v>
      </c>
      <c r="E97" s="45">
        <f t="shared" ref="E97:F98" si="31">E98</f>
        <v>200</v>
      </c>
      <c r="F97" s="45">
        <v>0</v>
      </c>
    </row>
    <row r="98" spans="1:6" s="58" customFormat="1" ht="47.25" x14ac:dyDescent="0.25">
      <c r="A98" s="43" t="s">
        <v>177</v>
      </c>
      <c r="B98" s="44" t="s">
        <v>175</v>
      </c>
      <c r="C98" s="44"/>
      <c r="D98" s="45">
        <f>D99</f>
        <v>0</v>
      </c>
      <c r="E98" s="45">
        <f t="shared" si="31"/>
        <v>200</v>
      </c>
      <c r="F98" s="45">
        <f t="shared" si="31"/>
        <v>1350</v>
      </c>
    </row>
    <row r="99" spans="1:6" s="53" customFormat="1" ht="63" x14ac:dyDescent="0.25">
      <c r="A99" s="37" t="s">
        <v>176</v>
      </c>
      <c r="B99" s="38" t="s">
        <v>175</v>
      </c>
      <c r="C99" s="38" t="s">
        <v>33</v>
      </c>
      <c r="D99" s="39"/>
      <c r="E99" s="40">
        <v>200</v>
      </c>
      <c r="F99" s="39">
        <f>400+950</f>
        <v>1350</v>
      </c>
    </row>
    <row r="100" spans="1:6" s="53" customFormat="1" ht="15.75" x14ac:dyDescent="0.25">
      <c r="A100" s="37"/>
      <c r="B100" s="38"/>
      <c r="C100" s="38"/>
      <c r="D100" s="39"/>
      <c r="E100" s="40"/>
      <c r="F100" s="39"/>
    </row>
    <row r="101" spans="1:6" s="61" customFormat="1" ht="15.75" x14ac:dyDescent="0.25">
      <c r="A101" s="24" t="s">
        <v>54</v>
      </c>
      <c r="B101" s="25" t="s">
        <v>55</v>
      </c>
      <c r="C101" s="59"/>
      <c r="D101" s="27">
        <f>D105+D102</f>
        <v>27603.782999999999</v>
      </c>
      <c r="E101" s="60"/>
      <c r="F101" s="27">
        <f>F105+F102</f>
        <v>27570.45</v>
      </c>
    </row>
    <row r="102" spans="1:6" s="57" customFormat="1" ht="15.75" x14ac:dyDescent="0.25">
      <c r="A102" s="54" t="s">
        <v>103</v>
      </c>
      <c r="B102" s="55" t="s">
        <v>105</v>
      </c>
      <c r="C102" s="55"/>
      <c r="D102" s="56">
        <f>D103</f>
        <v>33.332999999999998</v>
      </c>
      <c r="E102" s="62"/>
      <c r="F102" s="56">
        <f>F103</f>
        <v>0</v>
      </c>
    </row>
    <row r="103" spans="1:6" s="52" customFormat="1" ht="31.5" x14ac:dyDescent="0.25">
      <c r="A103" s="33" t="s">
        <v>104</v>
      </c>
      <c r="B103" s="34" t="s">
        <v>106</v>
      </c>
      <c r="C103" s="34"/>
      <c r="D103" s="35">
        <f>D104</f>
        <v>33.332999999999998</v>
      </c>
      <c r="E103" s="42"/>
      <c r="F103" s="35">
        <f>F104</f>
        <v>0</v>
      </c>
    </row>
    <row r="104" spans="1:6" s="63" customFormat="1" ht="31.5" x14ac:dyDescent="0.25">
      <c r="A104" s="37" t="s">
        <v>151</v>
      </c>
      <c r="B104" s="47" t="s">
        <v>106</v>
      </c>
      <c r="C104" s="38" t="s">
        <v>60</v>
      </c>
      <c r="D104" s="39">
        <v>33.332999999999998</v>
      </c>
      <c r="E104" s="40"/>
      <c r="F104" s="39">
        <v>0</v>
      </c>
    </row>
    <row r="105" spans="1:6" s="67" customFormat="1" ht="15.75" x14ac:dyDescent="0.25">
      <c r="A105" s="54" t="s">
        <v>56</v>
      </c>
      <c r="B105" s="64" t="s">
        <v>57</v>
      </c>
      <c r="C105" s="64"/>
      <c r="D105" s="65">
        <f>D106</f>
        <v>27570.45</v>
      </c>
      <c r="E105" s="66"/>
      <c r="F105" s="65">
        <f>F106</f>
        <v>27570.45</v>
      </c>
    </row>
    <row r="106" spans="1:6" s="36" customFormat="1" ht="31.5" x14ac:dyDescent="0.25">
      <c r="A106" s="33" t="s">
        <v>58</v>
      </c>
      <c r="B106" s="34" t="s">
        <v>59</v>
      </c>
      <c r="C106" s="34"/>
      <c r="D106" s="35">
        <f>D107</f>
        <v>27570.45</v>
      </c>
      <c r="E106" s="42"/>
      <c r="F106" s="35">
        <f>F107</f>
        <v>27570.45</v>
      </c>
    </row>
    <row r="107" spans="1:6" ht="31.5" x14ac:dyDescent="0.25">
      <c r="A107" s="37" t="s">
        <v>151</v>
      </c>
      <c r="B107" s="38" t="s">
        <v>59</v>
      </c>
      <c r="C107" s="38" t="s">
        <v>60</v>
      </c>
      <c r="D107" s="39">
        <v>27570.45</v>
      </c>
      <c r="E107" s="40"/>
      <c r="F107" s="39">
        <f>24570.45+3000</f>
        <v>27570.45</v>
      </c>
    </row>
    <row r="108" spans="1:6" ht="15.75" x14ac:dyDescent="0.25">
      <c r="A108" s="37"/>
      <c r="B108" s="38"/>
      <c r="C108" s="38"/>
      <c r="D108" s="39"/>
      <c r="E108" s="40"/>
      <c r="F108" s="39"/>
    </row>
    <row r="109" spans="1:6" s="53" customFormat="1" ht="31.5" x14ac:dyDescent="0.25">
      <c r="A109" s="24" t="s">
        <v>152</v>
      </c>
      <c r="B109" s="25" t="s">
        <v>87</v>
      </c>
      <c r="C109" s="26"/>
      <c r="D109" s="27">
        <f>D110</f>
        <v>815.76499999999999</v>
      </c>
      <c r="E109" s="27">
        <f t="shared" ref="E109:F110" si="32">E110</f>
        <v>336</v>
      </c>
      <c r="F109" s="27">
        <f>F110+F117</f>
        <v>6447.4889999999996</v>
      </c>
    </row>
    <row r="110" spans="1:6" s="53" customFormat="1" ht="15.75" x14ac:dyDescent="0.25">
      <c r="A110" s="54" t="s">
        <v>91</v>
      </c>
      <c r="B110" s="64" t="s">
        <v>93</v>
      </c>
      <c r="C110" s="64"/>
      <c r="D110" s="65">
        <f>D111</f>
        <v>815.76499999999999</v>
      </c>
      <c r="E110" s="65">
        <f t="shared" si="32"/>
        <v>336</v>
      </c>
      <c r="F110" s="65">
        <f t="shared" si="32"/>
        <v>360</v>
      </c>
    </row>
    <row r="111" spans="1:6" s="53" customFormat="1" ht="15.75" x14ac:dyDescent="0.25">
      <c r="A111" s="54" t="s">
        <v>153</v>
      </c>
      <c r="B111" s="64" t="s">
        <v>92</v>
      </c>
      <c r="C111" s="64"/>
      <c r="D111" s="65">
        <f>D112</f>
        <v>815.76499999999999</v>
      </c>
      <c r="E111" s="65">
        <f>E115</f>
        <v>336</v>
      </c>
      <c r="F111" s="65">
        <f t="shared" ref="F111" si="33">F113+F115</f>
        <v>360</v>
      </c>
    </row>
    <row r="112" spans="1:6" s="69" customFormat="1" ht="15.75" hidden="1" x14ac:dyDescent="0.25">
      <c r="A112" s="37" t="s">
        <v>117</v>
      </c>
      <c r="B112" s="47" t="s">
        <v>92</v>
      </c>
      <c r="C112" s="47" t="s">
        <v>12</v>
      </c>
      <c r="D112" s="49">
        <f>350+465.765</f>
        <v>815.76499999999999</v>
      </c>
      <c r="E112" s="68">
        <v>-815.76499999999999</v>
      </c>
      <c r="F112" s="49">
        <f>E112+D112</f>
        <v>0</v>
      </c>
    </row>
    <row r="113" spans="1:6" s="79" customFormat="1" ht="31.5" hidden="1" x14ac:dyDescent="0.25">
      <c r="A113" s="43" t="s">
        <v>112</v>
      </c>
      <c r="B113" s="44" t="s">
        <v>113</v>
      </c>
      <c r="C113" s="44"/>
      <c r="D113" s="45">
        <f>D114</f>
        <v>0</v>
      </c>
      <c r="E113" s="45">
        <f t="shared" ref="E113:F113" si="34">E114</f>
        <v>815.76499999999999</v>
      </c>
      <c r="F113" s="45">
        <f t="shared" si="34"/>
        <v>0</v>
      </c>
    </row>
    <row r="114" spans="1:6" s="69" customFormat="1" ht="47.25" hidden="1" x14ac:dyDescent="0.25">
      <c r="A114" s="37" t="s">
        <v>170</v>
      </c>
      <c r="B114" s="47" t="s">
        <v>113</v>
      </c>
      <c r="C114" s="47" t="s">
        <v>12</v>
      </c>
      <c r="D114" s="49">
        <v>0</v>
      </c>
      <c r="E114" s="68">
        <v>815.76499999999999</v>
      </c>
      <c r="F114" s="49">
        <v>0</v>
      </c>
    </row>
    <row r="115" spans="1:6" s="79" customFormat="1" ht="31.5" x14ac:dyDescent="0.25">
      <c r="A115" s="43" t="s">
        <v>154</v>
      </c>
      <c r="B115" s="44" t="s">
        <v>155</v>
      </c>
      <c r="C115" s="44"/>
      <c r="D115" s="45">
        <f>D116</f>
        <v>0</v>
      </c>
      <c r="E115" s="45">
        <f t="shared" ref="E115:F115" si="35">E116</f>
        <v>336</v>
      </c>
      <c r="F115" s="45">
        <f t="shared" si="35"/>
        <v>360</v>
      </c>
    </row>
    <row r="116" spans="1:6" s="69" customFormat="1" ht="47.25" x14ac:dyDescent="0.25">
      <c r="A116" s="37" t="s">
        <v>171</v>
      </c>
      <c r="B116" s="47" t="s">
        <v>155</v>
      </c>
      <c r="C116" s="47" t="s">
        <v>12</v>
      </c>
      <c r="D116" s="49">
        <v>0</v>
      </c>
      <c r="E116" s="68">
        <f>300+36</f>
        <v>336</v>
      </c>
      <c r="F116" s="49">
        <f>336+24</f>
        <v>360</v>
      </c>
    </row>
    <row r="117" spans="1:6" s="53" customFormat="1" ht="15.75" x14ac:dyDescent="0.25">
      <c r="A117" s="54" t="s">
        <v>91</v>
      </c>
      <c r="B117" s="64" t="s">
        <v>174</v>
      </c>
      <c r="C117" s="64"/>
      <c r="D117" s="65" t="e">
        <f>#REF!</f>
        <v>#REF!</v>
      </c>
      <c r="E117" s="65" t="e">
        <f>#REF!</f>
        <v>#REF!</v>
      </c>
      <c r="F117" s="65">
        <f>F118</f>
        <v>6087.4889999999996</v>
      </c>
    </row>
    <row r="118" spans="1:6" s="79" customFormat="1" ht="31.5" x14ac:dyDescent="0.25">
      <c r="A118" s="43" t="s">
        <v>112</v>
      </c>
      <c r="B118" s="44" t="s">
        <v>173</v>
      </c>
      <c r="C118" s="44"/>
      <c r="D118" s="45">
        <f>D119</f>
        <v>0</v>
      </c>
      <c r="E118" s="45">
        <f t="shared" ref="E118:F118" si="36">E119</f>
        <v>815.76499999999999</v>
      </c>
      <c r="F118" s="45">
        <f t="shared" si="36"/>
        <v>6087.4889999999996</v>
      </c>
    </row>
    <row r="119" spans="1:6" s="69" customFormat="1" ht="47.25" x14ac:dyDescent="0.25">
      <c r="A119" s="37" t="s">
        <v>170</v>
      </c>
      <c r="B119" s="47" t="s">
        <v>173</v>
      </c>
      <c r="C119" s="47" t="s">
        <v>12</v>
      </c>
      <c r="D119" s="49">
        <v>0</v>
      </c>
      <c r="E119" s="68">
        <v>815.76499999999999</v>
      </c>
      <c r="F119" s="49">
        <v>6087.4889999999996</v>
      </c>
    </row>
    <row r="120" spans="1:6" s="73" customFormat="1" ht="15.75" x14ac:dyDescent="0.25">
      <c r="A120" s="37"/>
      <c r="B120" s="70"/>
      <c r="C120" s="70"/>
      <c r="D120" s="71"/>
      <c r="E120" s="72"/>
      <c r="F120" s="71"/>
    </row>
    <row r="121" spans="1:6" s="36" customFormat="1" ht="15.75" x14ac:dyDescent="0.25">
      <c r="A121" s="74" t="s">
        <v>61</v>
      </c>
      <c r="B121" s="20" t="s">
        <v>62</v>
      </c>
      <c r="C121" s="20"/>
      <c r="D121" s="21">
        <f>D122+D128+D131+D136+D138+D124+D126</f>
        <v>9542.0400000000009</v>
      </c>
      <c r="E121" s="75">
        <f>E122+E124+E128+E131+E136+E138</f>
        <v>143</v>
      </c>
      <c r="F121" s="21">
        <f>F122+F128+F131+F136+F138+F124+F126</f>
        <v>9975.0409999999993</v>
      </c>
    </row>
    <row r="122" spans="1:6" ht="31.5" x14ac:dyDescent="0.25">
      <c r="A122" s="33" t="s">
        <v>63</v>
      </c>
      <c r="B122" s="34" t="s">
        <v>64</v>
      </c>
      <c r="C122" s="34"/>
      <c r="D122" s="35">
        <f>D123</f>
        <v>898.274</v>
      </c>
      <c r="E122" s="42"/>
      <c r="F122" s="35">
        <f>F123</f>
        <v>898.274</v>
      </c>
    </row>
    <row r="123" spans="1:6" s="36" customFormat="1" ht="63" x14ac:dyDescent="0.25">
      <c r="A123" s="37" t="s">
        <v>172</v>
      </c>
      <c r="B123" s="38" t="s">
        <v>64</v>
      </c>
      <c r="C123" s="38" t="s">
        <v>65</v>
      </c>
      <c r="D123" s="39">
        <v>898.274</v>
      </c>
      <c r="E123" s="40"/>
      <c r="F123" s="39">
        <v>898.274</v>
      </c>
    </row>
    <row r="124" spans="1:6" s="36" customFormat="1" ht="31.5" x14ac:dyDescent="0.25">
      <c r="A124" s="33" t="s">
        <v>94</v>
      </c>
      <c r="B124" s="34" t="s">
        <v>96</v>
      </c>
      <c r="C124" s="34"/>
      <c r="D124" s="35">
        <f>D125</f>
        <v>25.472000000000001</v>
      </c>
      <c r="E124" s="42"/>
      <c r="F124" s="35">
        <f>F125</f>
        <v>25.472000000000001</v>
      </c>
    </row>
    <row r="125" spans="1:6" s="77" customFormat="1" ht="31.5" x14ac:dyDescent="0.25">
      <c r="A125" s="76" t="s">
        <v>95</v>
      </c>
      <c r="B125" s="47" t="s">
        <v>96</v>
      </c>
      <c r="C125" s="47" t="s">
        <v>74</v>
      </c>
      <c r="D125" s="49">
        <v>25.472000000000001</v>
      </c>
      <c r="E125" s="68"/>
      <c r="F125" s="49">
        <v>25.472000000000001</v>
      </c>
    </row>
    <row r="126" spans="1:6" s="36" customFormat="1" ht="15.75" x14ac:dyDescent="0.25">
      <c r="A126" s="33" t="s">
        <v>100</v>
      </c>
      <c r="B126" s="34" t="s">
        <v>102</v>
      </c>
      <c r="C126" s="34"/>
      <c r="D126" s="35">
        <f>D127</f>
        <v>0.88300000000000001</v>
      </c>
      <c r="E126" s="42"/>
      <c r="F126" s="35">
        <f>F127</f>
        <v>0.88300000000000001</v>
      </c>
    </row>
    <row r="127" spans="1:6" s="77" customFormat="1" ht="31.5" x14ac:dyDescent="0.25">
      <c r="A127" s="76" t="s">
        <v>101</v>
      </c>
      <c r="B127" s="47" t="s">
        <v>102</v>
      </c>
      <c r="C127" s="47" t="s">
        <v>74</v>
      </c>
      <c r="D127" s="49">
        <v>0.88300000000000001</v>
      </c>
      <c r="E127" s="68"/>
      <c r="F127" s="49">
        <v>0.88300000000000001</v>
      </c>
    </row>
    <row r="128" spans="1:6" ht="78.75" x14ac:dyDescent="0.25">
      <c r="A128" s="78" t="s">
        <v>66</v>
      </c>
      <c r="B128" s="34" t="s">
        <v>67</v>
      </c>
      <c r="C128" s="34"/>
      <c r="D128" s="35">
        <f>D129+D130</f>
        <v>17.727</v>
      </c>
      <c r="E128" s="42"/>
      <c r="F128" s="35">
        <f>F129+F130</f>
        <v>17.728000000000002</v>
      </c>
    </row>
    <row r="129" spans="1:6" ht="126" x14ac:dyDescent="0.25">
      <c r="A129" s="37" t="s">
        <v>68</v>
      </c>
      <c r="B129" s="38" t="s">
        <v>67</v>
      </c>
      <c r="C129" s="38" t="s">
        <v>65</v>
      </c>
      <c r="D129" s="39">
        <v>15.82</v>
      </c>
      <c r="E129" s="40"/>
      <c r="F129" s="39">
        <v>15.82</v>
      </c>
    </row>
    <row r="130" spans="1:6" s="36" customFormat="1" ht="94.5" x14ac:dyDescent="0.25">
      <c r="A130" s="37" t="s">
        <v>69</v>
      </c>
      <c r="B130" s="38" t="s">
        <v>67</v>
      </c>
      <c r="C130" s="38" t="s">
        <v>12</v>
      </c>
      <c r="D130" s="39">
        <v>1.907</v>
      </c>
      <c r="E130" s="40"/>
      <c r="F130" s="39">
        <v>1.9079999999999999</v>
      </c>
    </row>
    <row r="131" spans="1:6" ht="47.25" x14ac:dyDescent="0.25">
      <c r="A131" s="33" t="s">
        <v>70</v>
      </c>
      <c r="B131" s="34" t="s">
        <v>71</v>
      </c>
      <c r="C131" s="34"/>
      <c r="D131" s="35">
        <f>D132+D133+D134+D135</f>
        <v>7980.2080000000005</v>
      </c>
      <c r="E131" s="42">
        <f>E132+E133+E135</f>
        <v>-8.01</v>
      </c>
      <c r="F131" s="35">
        <f>F132+F133+F134+F135</f>
        <v>7971.6500000000005</v>
      </c>
    </row>
    <row r="132" spans="1:6" ht="94.5" x14ac:dyDescent="0.25">
      <c r="A132" s="37" t="s">
        <v>72</v>
      </c>
      <c r="B132" s="38" t="s">
        <v>71</v>
      </c>
      <c r="C132" s="38" t="s">
        <v>65</v>
      </c>
      <c r="D132" s="39">
        <v>7367.6080000000002</v>
      </c>
      <c r="E132" s="40"/>
      <c r="F132" s="39">
        <v>7367.6080000000002</v>
      </c>
    </row>
    <row r="133" spans="1:6" ht="78.75" x14ac:dyDescent="0.25">
      <c r="A133" s="37" t="s">
        <v>73</v>
      </c>
      <c r="B133" s="38" t="s">
        <v>71</v>
      </c>
      <c r="C133" s="38" t="s">
        <v>12</v>
      </c>
      <c r="D133" s="39">
        <v>602.6</v>
      </c>
      <c r="E133" s="40">
        <f>-7-1.01</f>
        <v>-8.01</v>
      </c>
      <c r="F133" s="39">
        <v>594.04200000000003</v>
      </c>
    </row>
    <row r="134" spans="1:6" ht="15.75" hidden="1" x14ac:dyDescent="0.25">
      <c r="A134" s="76" t="s">
        <v>156</v>
      </c>
      <c r="B134" s="47" t="s">
        <v>71</v>
      </c>
      <c r="C134" s="47" t="s">
        <v>74</v>
      </c>
      <c r="D134" s="49">
        <v>0</v>
      </c>
      <c r="E134" s="68"/>
      <c r="F134" s="49">
        <v>0</v>
      </c>
    </row>
    <row r="135" spans="1:6" s="36" customFormat="1" ht="63" x14ac:dyDescent="0.25">
      <c r="A135" s="37" t="s">
        <v>75</v>
      </c>
      <c r="B135" s="38" t="s">
        <v>71</v>
      </c>
      <c r="C135" s="38" t="s">
        <v>33</v>
      </c>
      <c r="D135" s="39">
        <v>10</v>
      </c>
      <c r="E135" s="40"/>
      <c r="F135" s="39">
        <v>10</v>
      </c>
    </row>
    <row r="136" spans="1:6" ht="31.5" x14ac:dyDescent="0.25">
      <c r="A136" s="33" t="s">
        <v>76</v>
      </c>
      <c r="B136" s="34" t="s">
        <v>77</v>
      </c>
      <c r="C136" s="34"/>
      <c r="D136" s="35">
        <f>D137</f>
        <v>100</v>
      </c>
      <c r="E136" s="42"/>
      <c r="F136" s="35">
        <f>F137</f>
        <v>100</v>
      </c>
    </row>
    <row r="137" spans="1:6" s="36" customFormat="1" ht="31.5" x14ac:dyDescent="0.25">
      <c r="A137" s="37" t="s">
        <v>78</v>
      </c>
      <c r="B137" s="38" t="s">
        <v>77</v>
      </c>
      <c r="C137" s="38" t="s">
        <v>33</v>
      </c>
      <c r="D137" s="39">
        <v>100</v>
      </c>
      <c r="E137" s="40"/>
      <c r="F137" s="39">
        <v>100</v>
      </c>
    </row>
    <row r="138" spans="1:6" ht="15.75" x14ac:dyDescent="0.25">
      <c r="A138" s="33" t="s">
        <v>79</v>
      </c>
      <c r="B138" s="34" t="s">
        <v>80</v>
      </c>
      <c r="C138" s="34"/>
      <c r="D138" s="35">
        <f>D139+D140+D141</f>
        <v>519.476</v>
      </c>
      <c r="E138" s="42">
        <f>E139+E140+E141</f>
        <v>151.01</v>
      </c>
      <c r="F138" s="35">
        <f>F139+F140+F141</f>
        <v>961.03399999999999</v>
      </c>
    </row>
    <row r="139" spans="1:6" ht="31.5" x14ac:dyDescent="0.25">
      <c r="A139" s="37" t="s">
        <v>81</v>
      </c>
      <c r="B139" s="38" t="s">
        <v>80</v>
      </c>
      <c r="C139" s="38" t="s">
        <v>12</v>
      </c>
      <c r="D139" s="39">
        <v>15</v>
      </c>
      <c r="E139" s="40">
        <f>93+70+7-100</f>
        <v>70</v>
      </c>
      <c r="F139" s="39">
        <v>180.208</v>
      </c>
    </row>
    <row r="140" spans="1:6" ht="31.5" x14ac:dyDescent="0.25">
      <c r="A140" s="37" t="s">
        <v>82</v>
      </c>
      <c r="B140" s="38" t="s">
        <v>80</v>
      </c>
      <c r="C140" s="38" t="s">
        <v>157</v>
      </c>
      <c r="D140" s="39">
        <v>418.476</v>
      </c>
      <c r="E140" s="40"/>
      <c r="F140" s="39">
        <v>418.476</v>
      </c>
    </row>
    <row r="141" spans="1:6" ht="20.45" customHeight="1" x14ac:dyDescent="0.25">
      <c r="A141" s="37" t="s">
        <v>83</v>
      </c>
      <c r="B141" s="38" t="s">
        <v>80</v>
      </c>
      <c r="C141" s="38" t="s">
        <v>33</v>
      </c>
      <c r="D141" s="39">
        <v>86</v>
      </c>
      <c r="E141" s="40">
        <f>80+1.01</f>
        <v>81.010000000000005</v>
      </c>
      <c r="F141" s="39">
        <f>262.35+100</f>
        <v>362.35</v>
      </c>
    </row>
    <row r="142" spans="1:6" ht="18.75" customHeight="1" x14ac:dyDescent="0.25">
      <c r="C142" s="86" t="s">
        <v>186</v>
      </c>
    </row>
  </sheetData>
  <mergeCells count="7">
    <mergeCell ref="A11:F11"/>
    <mergeCell ref="A14:A15"/>
    <mergeCell ref="B14:B15"/>
    <mergeCell ref="C14:C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2019-06-25T07:07:20Z</cp:lastPrinted>
  <dcterms:created xsi:type="dcterms:W3CDTF">2016-11-14T12:45:17Z</dcterms:created>
  <dcterms:modified xsi:type="dcterms:W3CDTF">2019-06-25T07:07:30Z</dcterms:modified>
</cp:coreProperties>
</file>