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75" windowWidth="27495" windowHeight="10365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S10" i="3" l="1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9" i="3"/>
  <c r="T7" i="3" l="1"/>
  <c r="U7" i="3"/>
  <c r="V7" i="3"/>
  <c r="P43" i="3"/>
  <c r="P41" i="3"/>
  <c r="P34" i="3"/>
  <c r="P27" i="3"/>
  <c r="P26" i="3"/>
  <c r="P25" i="3"/>
  <c r="P24" i="3" l="1"/>
  <c r="P19" i="3"/>
  <c r="P16" i="3"/>
  <c r="P13" i="3"/>
  <c r="P7" i="3" l="1"/>
  <c r="Q7" i="3"/>
  <c r="R7" i="3"/>
  <c r="O27" i="3"/>
  <c r="O16" i="3"/>
  <c r="O9" i="3"/>
  <c r="O10" i="3"/>
  <c r="O11" i="3"/>
  <c r="O12" i="3"/>
  <c r="O13" i="3"/>
  <c r="O14" i="3"/>
  <c r="O15" i="3"/>
  <c r="O17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7" i="3" l="1"/>
  <c r="K31" i="3"/>
  <c r="L31" i="3"/>
  <c r="W31" i="3"/>
  <c r="X31" i="3"/>
  <c r="AB31" i="3"/>
  <c r="K23" i="3"/>
  <c r="L23" i="3"/>
  <c r="M23" i="3"/>
  <c r="X23" i="3"/>
  <c r="Y23" i="3"/>
  <c r="AB23" i="3"/>
  <c r="K11" i="3"/>
  <c r="L11" i="3"/>
  <c r="M11" i="3"/>
  <c r="N11" i="3"/>
  <c r="X11" i="3"/>
  <c r="Y11" i="3"/>
  <c r="Z11" i="3"/>
  <c r="AB11" i="3"/>
  <c r="AA31" i="3" l="1"/>
  <c r="Z9" i="3"/>
  <c r="Z13" i="3"/>
  <c r="Z15" i="3"/>
  <c r="Z16" i="3"/>
  <c r="Z18" i="3"/>
  <c r="Z19" i="3"/>
  <c r="Z22" i="3"/>
  <c r="Z25" i="3"/>
  <c r="Z26" i="3"/>
  <c r="Z27" i="3"/>
  <c r="Z28" i="3"/>
  <c r="Z36" i="3"/>
  <c r="Y13" i="3"/>
  <c r="Y15" i="3"/>
  <c r="Y16" i="3"/>
  <c r="Y18" i="3"/>
  <c r="Y19" i="3"/>
  <c r="Y21" i="3"/>
  <c r="Y22" i="3"/>
  <c r="Y24" i="3"/>
  <c r="Y25" i="3"/>
  <c r="Y26" i="3"/>
  <c r="Y27" i="3"/>
  <c r="Y28" i="3"/>
  <c r="Y36" i="3"/>
  <c r="Y37" i="3"/>
  <c r="Y40" i="3"/>
  <c r="X10" i="3"/>
  <c r="X12" i="3"/>
  <c r="X13" i="3"/>
  <c r="X14" i="3"/>
  <c r="X15" i="3"/>
  <c r="X16" i="3"/>
  <c r="X17" i="3"/>
  <c r="X19" i="3"/>
  <c r="X20" i="3"/>
  <c r="X22" i="3"/>
  <c r="X24" i="3"/>
  <c r="X25" i="3"/>
  <c r="X26" i="3"/>
  <c r="X27" i="3"/>
  <c r="X28" i="3"/>
  <c r="X29" i="3"/>
  <c r="X30" i="3"/>
  <c r="X32" i="3"/>
  <c r="X33" i="3"/>
  <c r="X34" i="3"/>
  <c r="X35" i="3"/>
  <c r="X36" i="3"/>
  <c r="X37" i="3"/>
  <c r="X38" i="3"/>
  <c r="X39" i="3"/>
  <c r="X41" i="3"/>
  <c r="X42" i="3"/>
  <c r="X43" i="3"/>
  <c r="X44" i="3"/>
  <c r="W24" i="3"/>
  <c r="W26" i="3"/>
  <c r="W27" i="3"/>
  <c r="W28" i="3"/>
  <c r="W29" i="3"/>
  <c r="W30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25" i="3" l="1"/>
  <c r="AA23" i="3"/>
  <c r="W23" i="3"/>
  <c r="AD9" i="3"/>
  <c r="AD11" i="3"/>
  <c r="AD13" i="3"/>
  <c r="AD16" i="3"/>
  <c r="AD18" i="3"/>
  <c r="AD22" i="3"/>
  <c r="AD25" i="3"/>
  <c r="AD26" i="3"/>
  <c r="AD27" i="3"/>
  <c r="AD36" i="3"/>
  <c r="AC11" i="3"/>
  <c r="AC13" i="3"/>
  <c r="AC16" i="3"/>
  <c r="AC18" i="3"/>
  <c r="AC22" i="3"/>
  <c r="AC23" i="3"/>
  <c r="AC24" i="3"/>
  <c r="AC25" i="3"/>
  <c r="AC26" i="3"/>
  <c r="AC27" i="3"/>
  <c r="AC36" i="3"/>
  <c r="AC37" i="3"/>
  <c r="AC40" i="3"/>
  <c r="AB10" i="3"/>
  <c r="AB13" i="3"/>
  <c r="AB16" i="3"/>
  <c r="AB17" i="3"/>
  <c r="AB19" i="3"/>
  <c r="AB24" i="3"/>
  <c r="AB25" i="3"/>
  <c r="AB26" i="3"/>
  <c r="AB27" i="3"/>
  <c r="AB29" i="3"/>
  <c r="AB30" i="3"/>
  <c r="AB32" i="3"/>
  <c r="AB33" i="3"/>
  <c r="AB34" i="3"/>
  <c r="AB35" i="3"/>
  <c r="AB36" i="3"/>
  <c r="AB37" i="3"/>
  <c r="AB38" i="3"/>
  <c r="AB39" i="3"/>
  <c r="AB41" i="3"/>
  <c r="AB42" i="3"/>
  <c r="AB43" i="3"/>
  <c r="AB44" i="3"/>
  <c r="AA24" i="3"/>
  <c r="AA25" i="3"/>
  <c r="AA26" i="3"/>
  <c r="AA27" i="3"/>
  <c r="AA29" i="3"/>
  <c r="AA30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W21" i="3" l="1"/>
  <c r="W22" i="3"/>
  <c r="AA22" i="3"/>
  <c r="N9" i="3"/>
  <c r="N13" i="3"/>
  <c r="N15" i="3"/>
  <c r="N16" i="3"/>
  <c r="N18" i="3"/>
  <c r="N22" i="3"/>
  <c r="N25" i="3"/>
  <c r="N26" i="3"/>
  <c r="N27" i="3"/>
  <c r="N36" i="3"/>
  <c r="M13" i="3"/>
  <c r="M15" i="3"/>
  <c r="M16" i="3"/>
  <c r="M18" i="3"/>
  <c r="M21" i="3"/>
  <c r="M22" i="3"/>
  <c r="M24" i="3"/>
  <c r="M25" i="3"/>
  <c r="M26" i="3"/>
  <c r="M27" i="3"/>
  <c r="M36" i="3"/>
  <c r="M37" i="3"/>
  <c r="M40" i="3"/>
  <c r="M7" i="3"/>
  <c r="L10" i="3"/>
  <c r="L13" i="3"/>
  <c r="L15" i="3"/>
  <c r="L16" i="3"/>
  <c r="L17" i="3"/>
  <c r="L19" i="3"/>
  <c r="L22" i="3"/>
  <c r="L24" i="3"/>
  <c r="L25" i="3"/>
  <c r="L26" i="3"/>
  <c r="L27" i="3"/>
  <c r="L29" i="3"/>
  <c r="L30" i="3"/>
  <c r="L32" i="3"/>
  <c r="L33" i="3"/>
  <c r="L34" i="3"/>
  <c r="L35" i="3"/>
  <c r="L36" i="3"/>
  <c r="L37" i="3"/>
  <c r="L38" i="3"/>
  <c r="L39" i="3"/>
  <c r="L41" i="3"/>
  <c r="L42" i="3"/>
  <c r="L43" i="3"/>
  <c r="L44" i="3"/>
  <c r="K9" i="3"/>
  <c r="K10" i="3"/>
  <c r="K13" i="3"/>
  <c r="K14" i="3"/>
  <c r="K15" i="3"/>
  <c r="K16" i="3"/>
  <c r="K17" i="3"/>
  <c r="K18" i="3"/>
  <c r="K19" i="3"/>
  <c r="K21" i="3"/>
  <c r="K22" i="3"/>
  <c r="K24" i="3"/>
  <c r="K25" i="3"/>
  <c r="K26" i="3"/>
  <c r="K27" i="3"/>
  <c r="K29" i="3"/>
  <c r="K30" i="3"/>
  <c r="K32" i="3"/>
  <c r="K33" i="3"/>
  <c r="K34" i="3"/>
  <c r="K35" i="3"/>
  <c r="K36" i="3"/>
  <c r="K37" i="3"/>
  <c r="K38" i="3"/>
  <c r="K39" i="3"/>
  <c r="K40" i="3"/>
  <c r="K41" i="3"/>
  <c r="K42" i="3"/>
  <c r="K43" i="3"/>
  <c r="W20" i="3" l="1"/>
  <c r="W19" i="3"/>
  <c r="AA19" i="3"/>
  <c r="Z7" i="3"/>
  <c r="Y7" i="3"/>
  <c r="X7" i="3"/>
  <c r="W17" i="3" l="1"/>
  <c r="AA17" i="3"/>
  <c r="W18" i="3"/>
  <c r="AA18" i="3"/>
  <c r="AD7" i="3"/>
  <c r="AC7" i="3"/>
  <c r="AB7" i="3"/>
  <c r="W15" i="3" l="1"/>
  <c r="W16" i="3"/>
  <c r="AA16" i="3"/>
  <c r="N7" i="3"/>
  <c r="L7" i="3"/>
  <c r="W14" i="3" l="1"/>
  <c r="AA14" i="3"/>
  <c r="W13" i="3"/>
  <c r="AA13" i="3"/>
  <c r="K7" i="3"/>
  <c r="W12" i="3" l="1"/>
  <c r="W11" i="3"/>
  <c r="AA11" i="3"/>
  <c r="S7" i="3" l="1"/>
  <c r="W9" i="3"/>
  <c r="AA9" i="3"/>
  <c r="W10" i="3"/>
  <c r="AA10" i="3"/>
  <c r="W7" i="3" l="1"/>
  <c r="AA7" i="3"/>
</calcChain>
</file>

<file path=xl/sharedStrings.xml><?xml version="1.0" encoding="utf-8"?>
<sst xmlns="http://schemas.openxmlformats.org/spreadsheetml/2006/main" count="157" uniqueCount="120">
  <si>
    <t>Наименование 
показателя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</si>
  <si>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</si>
  <si>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</si>
  <si>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</si>
  <si>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</si>
  <si>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</si>
  <si>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</si>
  <si>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</si>
  <si>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</si>
  <si>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</si>
  <si>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</si>
  <si>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</si>
  <si>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</si>
  <si>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</si>
  <si>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</si>
  <si>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</si>
  <si>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</si>
  <si>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</si>
  <si>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</si>
  <si>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</si>
  <si>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</si>
  <si>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</si>
  <si>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</si>
  <si>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</si>
  <si>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</si>
  <si>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</si>
  <si>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</si>
  <si>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</si>
  <si>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</si>
  <si>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</si>
  <si>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</si>
  <si>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</si>
  <si>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</si>
  <si>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</si>
  <si>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</si>
  <si>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</si>
  <si>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</si>
  <si>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</si>
  <si>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</si>
  <si>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</si>
  <si>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</si>
  <si>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</si>
  <si>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</si>
  <si>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</si>
  <si>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</si>
  <si>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</si>
  <si>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</si>
  <si>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</si>
  <si>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</si>
  <si>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</si>
  <si>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</si>
  <si>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</si>
  <si>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Мобилизационная и вневойсковая подготовка</t>
  </si>
  <si>
    <t xml:space="preserve"> 000 0203 0000000000 000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</si>
  <si>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</si>
  <si>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</si>
  <si>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Общеэкономические вопросы</t>
  </si>
  <si>
    <t xml:space="preserve"> 000 0401 0000000000 000</t>
  </si>
  <si>
    <t xml:space="preserve">  Лесное хозяйство</t>
  </si>
  <si>
    <t xml:space="preserve"> 000 0407 0000000000 000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</si>
  <si>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</si>
  <si>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</si>
  <si>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</si>
  <si>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</si>
  <si>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</si>
  <si>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</si>
  <si>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</si>
  <si>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</si>
  <si>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</si>
  <si>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</si>
  <si>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</si>
  <si>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</si>
  <si>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</si>
  <si>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</si>
  <si>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</si>
  <si>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</si>
  <si>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</si>
  <si>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</si>
  <si>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</si>
  <si>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</si>
  <si>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</si>
  <si>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</si>
  <si>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</si>
  <si>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</si>
  <si>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</si>
  <si>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</si>
  <si>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</si>
  <si>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</si>
  <si>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</si>
  <si>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</si>
  <si>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</si>
  <si>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</si>
  <si>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</si>
  <si>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</si>
  <si>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</si>
  <si>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</si>
  <si>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</si>
  <si>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</si>
  <si>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Спорт высших достижений</t>
  </si>
  <si>
    <t xml:space="preserve"> 000 1103 0000000000 000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</si>
  <si>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</si>
  <si>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</si>
  <si>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</si>
  <si>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</si>
  <si>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</si>
  <si>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 xml:space="preserve">  Сельское хозяйство и рыболовство</t>
  </si>
  <si>
    <t xml:space="preserve"> 000 0405 0000000000 000</t>
  </si>
  <si>
    <t>30</t>
  </si>
  <si>
    <t xml:space="preserve"> 000 0105 0000000000 000</t>
  </si>
  <si>
    <t>Судебная система</t>
  </si>
  <si>
    <t>Утвержденные бюджетные назначения за 2019 год</t>
  </si>
  <si>
    <t xml:space="preserve"> 000 0602 0000000000 000</t>
  </si>
  <si>
    <t>Сбор, удаление отходов и очистка сточных вод</t>
  </si>
  <si>
    <t>Утвержденные бюджетные назначения за 2020 год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</si>
  <si>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2 квартал 2020 года и с соответствующим предшествующим периодом</t>
  </si>
  <si>
    <t>Исполнено за 2 квартал 2019 года</t>
  </si>
  <si>
    <t xml:space="preserve">% исполнения за 2 квартал 2019 года к утвержденным суммам </t>
  </si>
  <si>
    <t>Исполнено за 2 квартал 2020 года</t>
  </si>
  <si>
    <t xml:space="preserve">% исполнения за 2 квартал 2020 года к утвержденным суммам </t>
  </si>
  <si>
    <t xml:space="preserve">% исполнения за 2 квартал 2019 года к 2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</si>
</sst>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19" applyNumberFormat="1" applyProtection="1"/>
    <xf numFmtId="49" fontId="7" fillId="0" borderId="16" xfId="36" applyProtection="1">
      <alignment horizontal="center" vertical="center" wrapText="1"/>
    </xf>
    <xf numFmtId="0" fontId="7" fillId="0" borderId="22" xfId="44" applyNumberFormat="1" applyProtection="1">
      <alignment horizontal="left" wrapText="1" indent="1"/>
    </xf>
    <xf numFmtId="49" fontId="7" fillId="0" borderId="16" xfId="51" applyProtection="1">
      <alignment horizontal="center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49" fontId="7" fillId="0" borderId="37" xfId="79" applyProtection="1">
      <alignment horizontal="center" wrapText="1"/>
    </xf>
    <xf numFmtId="0" fontId="4" fillId="0" borderId="15" xfId="83" applyNumberFormat="1" applyProtection="1"/>
    <xf numFmtId="0" fontId="17" fillId="0" borderId="1" xfId="5" applyNumberFormat="1" applyFont="1" applyProtection="1"/>
    <xf numFmtId="0" fontId="18" fillId="0" borderId="0" xfId="0" applyFont="1" applyProtection="1"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4" xfId="37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</xf>
    <xf numFmtId="49" fontId="7" fillId="6" borderId="4" xfId="37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</xf>
    <xf numFmtId="49" fontId="7" fillId="5" borderId="4" xfId="37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</xf>
    <xf numFmtId="49" fontId="7" fillId="7" borderId="4" xfId="37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8" borderId="4" xfId="37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</xf>
    <xf numFmtId="49" fontId="7" fillId="9" borderId="4" xfId="37" applyFill="1" applyProtection="1">
      <alignment horizontal="center" vertical="center" wrapText="1"/>
    </xf>
    <xf numFmtId="0" fontId="19" fillId="0" borderId="31" xfId="71" applyNumberFormat="1" applyFont="1" applyProtection="1">
      <alignment horizontal="left" wrapText="1" indent="2"/>
    </xf>
    <xf numFmtId="49" fontId="19" fillId="0" borderId="30" xfId="73" applyFont="1" applyProtection="1">
      <alignment horizontal="center"/>
    </xf>
    <xf numFmtId="4" fontId="19" fillId="6" borderId="30" xfId="66" applyFont="1" applyFill="1" applyProtection="1">
      <alignment horizontal="right"/>
    </xf>
    <xf numFmtId="4" fontId="0" fillId="0" borderId="0" xfId="0" applyNumberFormat="1" applyProtection="1">
      <protection locked="0"/>
    </xf>
    <xf numFmtId="4" fontId="7" fillId="2" borderId="1" xfId="56" applyNumberFormat="1" applyProtection="1"/>
    <xf numFmtId="0" fontId="4" fillId="0" borderId="1" xfId="83" applyNumberFormat="1" applyBorder="1" applyProtection="1"/>
    <xf numFmtId="4" fontId="7" fillId="10" borderId="1" xfId="80" applyFill="1" applyBorder="1" applyProtection="1">
      <alignment horizontal="right"/>
    </xf>
    <xf numFmtId="4" fontId="19" fillId="5" borderId="30" xfId="66" applyFont="1" applyFill="1" applyProtection="1">
      <alignment horizontal="right"/>
    </xf>
    <xf numFmtId="4" fontId="19" fillId="4" borderId="30" xfId="66" applyFont="1" applyFill="1" applyProtection="1">
      <alignment horizontal="right"/>
    </xf>
    <xf numFmtId="4" fontId="19" fillId="9" borderId="30" xfId="66" applyFont="1" applyFill="1" applyProtection="1">
      <alignment horizontal="right"/>
    </xf>
    <xf numFmtId="49" fontId="19" fillId="6" borderId="16" xfId="51" applyFont="1" applyFill="1" applyProtection="1">
      <alignment horizontal="center"/>
    </xf>
    <xf numFmtId="49" fontId="19" fillId="5" borderId="16" xfId="51" applyFont="1" applyFill="1" applyProtection="1">
      <alignment horizontal="center"/>
    </xf>
    <xf numFmtId="0" fontId="19" fillId="6" borderId="34" xfId="76" applyNumberFormat="1" applyFont="1" applyFill="1" applyProtection="1"/>
    <xf numFmtId="0" fontId="19" fillId="5" borderId="34" xfId="76" applyNumberFormat="1" applyFont="1" applyFill="1" applyProtection="1"/>
    <xf numFmtId="0" fontId="19" fillId="0" borderId="34" xfId="76" applyNumberFormat="1" applyFont="1" applyProtection="1"/>
    <xf numFmtId="4" fontId="19" fillId="6" borderId="34" xfId="76" applyNumberFormat="1" applyFont="1" applyFill="1" applyProtection="1"/>
    <xf numFmtId="0" fontId="19" fillId="9" borderId="34" xfId="76" applyNumberFormat="1" applyFont="1" applyFill="1" applyProtection="1"/>
    <xf numFmtId="0" fontId="19" fillId="6" borderId="47" xfId="76" applyNumberFormat="1" applyFont="1" applyFill="1" applyBorder="1" applyProtection="1"/>
    <xf numFmtId="4" fontId="19" fillId="6" borderId="19" xfId="80" applyFont="1" applyFill="1" applyProtection="1">
      <alignment horizontal="right"/>
    </xf>
    <xf numFmtId="4" fontId="19" fillId="5" borderId="19" xfId="80" applyFont="1" applyFill="1" applyProtection="1">
      <alignment horizontal="right"/>
    </xf>
    <xf numFmtId="4" fontId="19" fillId="4" borderId="19" xfId="80" applyFont="1" applyFill="1" applyAlignment="1" applyProtection="1">
      <alignment horizontal="center"/>
    </xf>
    <xf numFmtId="4" fontId="19" fillId="9" borderId="19" xfId="80" applyFont="1" applyFill="1" applyAlignment="1" applyProtection="1">
      <alignment horizontal="center"/>
    </xf>
    <xf numFmtId="4" fontId="19" fillId="6" borderId="49" xfId="66" applyFont="1" applyFill="1" applyBorder="1" applyProtection="1">
      <alignment horizontal="right"/>
    </xf>
    <xf numFmtId="4" fontId="19" fillId="6" borderId="50" xfId="66" applyFont="1" applyFill="1" applyBorder="1" applyProtection="1">
      <alignment horizontal="right"/>
    </xf>
    <xf numFmtId="4" fontId="19" fillId="6" borderId="51" xfId="66" applyFont="1" applyFill="1" applyBorder="1" applyProtection="1">
      <alignment horizontal="right"/>
    </xf>
    <xf numFmtId="0" fontId="18" fillId="6" borderId="48" xfId="0" applyFont="1" applyFill="1" applyBorder="1" applyProtection="1">
      <protection locked="0"/>
    </xf>
    <xf numFmtId="4" fontId="19" fillId="6" borderId="48" xfId="0" applyNumberFormat="1" applyFont="1" applyFill="1" applyBorder="1" applyProtection="1">
      <protection locked="0"/>
    </xf>
    <xf numFmtId="0" fontId="16" fillId="0" borderId="1" xfId="1" applyNumberFormat="1" applyFont="1" applyAlignment="1" applyProtection="1"/>
    <xf numFmtId="0" fontId="0" fillId="0" borderId="0" xfId="0" applyNumberFormat="1" applyAlignment="1"/>
    <xf numFmtId="49" fontId="7" fillId="9" borderId="16" xfId="36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6" borderId="16" xfId="36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  <protection locked="0"/>
    </xf>
    <xf numFmtId="49" fontId="7" fillId="5" borderId="16" xfId="36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  <protection locked="0"/>
    </xf>
    <xf numFmtId="49" fontId="7" fillId="7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  <protection locked="0"/>
    </xf>
    <xf numFmtId="49" fontId="7" fillId="8" borderId="16" xfId="36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topLeftCell="B1" zoomScaleNormal="100" workbookViewId="0">
      <selection activeCell="T7" sqref="T7"/>
    </sheetView>
  </sheetViews>
  <sheetFormatPr defaultRowHeight="15" x14ac:dyDescent="0.25"/>
  <cols>
    <col min="1" max="1" width="41" style="1" customWidth="1"/>
    <col min="2" max="2" width="23.42578125" style="1" customWidth="1"/>
    <col min="3" max="3" width="13.28515625" style="1" bestFit="1" customWidth="1"/>
    <col min="4" max="4" width="13.5703125" style="1" bestFit="1" customWidth="1"/>
    <col min="5" max="5" width="12.28515625" style="1" customWidth="1"/>
    <col min="6" max="6" width="12.42578125" style="1" bestFit="1" customWidth="1"/>
    <col min="7" max="7" width="13.5703125" style="1" bestFit="1" customWidth="1"/>
    <col min="8" max="8" width="12.5703125" style="1" customWidth="1"/>
    <col min="9" max="9" width="12.42578125" style="1" bestFit="1" customWidth="1"/>
    <col min="10" max="10" width="11.5703125" style="1" customWidth="1"/>
    <col min="11" max="11" width="8.7109375" style="1" customWidth="1"/>
    <col min="12" max="12" width="8.42578125" style="1" customWidth="1"/>
    <col min="13" max="13" width="8" style="1" customWidth="1"/>
    <col min="14" max="14" width="8.42578125" style="1" customWidth="1"/>
    <col min="15" max="15" width="13.7109375" style="1" customWidth="1"/>
    <col min="16" max="16" width="12.85546875" style="1" customWidth="1"/>
    <col min="17" max="17" width="14.42578125" style="1" customWidth="1"/>
    <col min="18" max="18" width="12.5703125" style="1" customWidth="1"/>
    <col min="19" max="19" width="13.5703125" style="1" customWidth="1"/>
    <col min="20" max="20" width="13" style="1" customWidth="1"/>
    <col min="21" max="22" width="12.85546875" style="1" customWidth="1"/>
    <col min="23" max="23" width="10.42578125" style="1" bestFit="1" customWidth="1"/>
    <col min="24" max="24" width="9.28515625" style="1" customWidth="1"/>
    <col min="25" max="25" width="8.7109375" style="1" customWidth="1"/>
    <col min="26" max="26" width="8.7109375" style="1" bestFit="1" customWidth="1"/>
    <col min="27" max="27" width="10.42578125" style="1" bestFit="1" customWidth="1"/>
    <col min="28" max="28" width="7.85546875" style="1" bestFit="1" customWidth="1"/>
    <col min="29" max="30" width="8.7109375" style="1" bestFit="1" customWidth="1"/>
    <col min="31" max="16384" width="9.140625" style="1"/>
  </cols>
  <sheetData>
    <row r="1" spans="1:30" x14ac:dyDescent="0.25">
      <c r="A1" s="8"/>
      <c r="B1" s="9"/>
      <c r="C1" s="9"/>
      <c r="D1" s="9"/>
      <c r="E1" s="9"/>
      <c r="F1" s="9"/>
      <c r="G1" s="9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0" s="22" customFormat="1" x14ac:dyDescent="0.25">
      <c r="A2" s="62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x14ac:dyDescent="0.25">
      <c r="A3" s="10"/>
      <c r="B3" s="10"/>
      <c r="C3" s="11"/>
      <c r="D3" s="11"/>
      <c r="E3" s="11"/>
      <c r="F3" s="11"/>
      <c r="G3" s="12"/>
      <c r="H3" s="13"/>
      <c r="I3" s="13"/>
      <c r="J3" s="13"/>
      <c r="K3" s="13"/>
      <c r="L3" s="13"/>
      <c r="M3" s="13"/>
      <c r="N3" s="13"/>
      <c r="W3" s="13"/>
      <c r="X3" s="13"/>
      <c r="Y3" s="13"/>
      <c r="Z3" s="13"/>
      <c r="AA3" s="13"/>
      <c r="AB3" s="13"/>
      <c r="AC3" s="13"/>
      <c r="AD3" s="13"/>
    </row>
    <row r="4" spans="1:30" ht="22.5" customHeight="1" x14ac:dyDescent="0.25">
      <c r="A4" s="66" t="s">
        <v>0</v>
      </c>
      <c r="B4" s="66" t="s">
        <v>36</v>
      </c>
      <c r="C4" s="68" t="s">
        <v>110</v>
      </c>
      <c r="D4" s="69"/>
      <c r="E4" s="69"/>
      <c r="F4" s="69"/>
      <c r="G4" s="70" t="s">
        <v>115</v>
      </c>
      <c r="H4" s="71"/>
      <c r="I4" s="71"/>
      <c r="J4" s="71"/>
      <c r="K4" s="72" t="s">
        <v>116</v>
      </c>
      <c r="L4" s="73"/>
      <c r="M4" s="73"/>
      <c r="N4" s="73"/>
      <c r="O4" s="74" t="s">
        <v>113</v>
      </c>
      <c r="P4" s="75"/>
      <c r="Q4" s="75"/>
      <c r="R4" s="75"/>
      <c r="S4" s="76" t="s">
        <v>117</v>
      </c>
      <c r="T4" s="77"/>
      <c r="U4" s="77"/>
      <c r="V4" s="77"/>
      <c r="W4" s="72" t="s">
        <v>118</v>
      </c>
      <c r="X4" s="73"/>
      <c r="Y4" s="73"/>
      <c r="Z4" s="73"/>
      <c r="AA4" s="64" t="s">
        <v>119</v>
      </c>
      <c r="AB4" s="65"/>
      <c r="AC4" s="65"/>
      <c r="AD4" s="65"/>
    </row>
    <row r="5" spans="1:30" ht="180" x14ac:dyDescent="0.25">
      <c r="A5" s="67"/>
      <c r="B5" s="67"/>
      <c r="C5" s="25" t="s">
        <v>1</v>
      </c>
      <c r="D5" s="25" t="s">
        <v>2</v>
      </c>
      <c r="E5" s="25" t="s">
        <v>3</v>
      </c>
      <c r="F5" s="25" t="s">
        <v>4</v>
      </c>
      <c r="G5" s="27" t="s">
        <v>1</v>
      </c>
      <c r="H5" s="27" t="s">
        <v>2</v>
      </c>
      <c r="I5" s="27" t="s">
        <v>3</v>
      </c>
      <c r="J5" s="27" t="s">
        <v>4</v>
      </c>
      <c r="K5" s="23" t="s">
        <v>1</v>
      </c>
      <c r="L5" s="23" t="s">
        <v>2</v>
      </c>
      <c r="M5" s="23" t="s">
        <v>3</v>
      </c>
      <c r="N5" s="23" t="s">
        <v>4</v>
      </c>
      <c r="O5" s="29" t="s">
        <v>1</v>
      </c>
      <c r="P5" s="29" t="s">
        <v>2</v>
      </c>
      <c r="Q5" s="29" t="s">
        <v>3</v>
      </c>
      <c r="R5" s="29" t="s">
        <v>4</v>
      </c>
      <c r="S5" s="31" t="s">
        <v>1</v>
      </c>
      <c r="T5" s="31" t="s">
        <v>2</v>
      </c>
      <c r="U5" s="31" t="s">
        <v>3</v>
      </c>
      <c r="V5" s="31" t="s">
        <v>4</v>
      </c>
      <c r="W5" s="23" t="s">
        <v>1</v>
      </c>
      <c r="X5" s="23" t="s">
        <v>2</v>
      </c>
      <c r="Y5" s="23" t="s">
        <v>3</v>
      </c>
      <c r="Z5" s="23" t="s">
        <v>4</v>
      </c>
      <c r="AA5" s="33" t="s">
        <v>1</v>
      </c>
      <c r="AB5" s="33" t="s">
        <v>2</v>
      </c>
      <c r="AC5" s="33" t="s">
        <v>3</v>
      </c>
      <c r="AD5" s="33" t="s">
        <v>4</v>
      </c>
    </row>
    <row r="6" spans="1:30" ht="15.75" thickBot="1" x14ac:dyDescent="0.3">
      <c r="A6" s="4" t="s">
        <v>5</v>
      </c>
      <c r="B6" s="4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24" t="s">
        <v>15</v>
      </c>
      <c r="L6" s="24" t="s">
        <v>16</v>
      </c>
      <c r="M6" s="24" t="s">
        <v>17</v>
      </c>
      <c r="N6" s="24" t="s">
        <v>18</v>
      </c>
      <c r="O6" s="30" t="s">
        <v>19</v>
      </c>
      <c r="P6" s="30" t="s">
        <v>20</v>
      </c>
      <c r="Q6" s="30" t="s">
        <v>21</v>
      </c>
      <c r="R6" s="30" t="s">
        <v>22</v>
      </c>
      <c r="S6" s="32" t="s">
        <v>23</v>
      </c>
      <c r="T6" s="32" t="s">
        <v>24</v>
      </c>
      <c r="U6" s="32" t="s">
        <v>25</v>
      </c>
      <c r="V6" s="32" t="s">
        <v>26</v>
      </c>
      <c r="W6" s="24" t="s">
        <v>27</v>
      </c>
      <c r="X6" s="24" t="s">
        <v>28</v>
      </c>
      <c r="Y6" s="24" t="s">
        <v>29</v>
      </c>
      <c r="Z6" s="24" t="s">
        <v>30</v>
      </c>
      <c r="AA6" s="34" t="s">
        <v>31</v>
      </c>
      <c r="AB6" s="34" t="s">
        <v>32</v>
      </c>
      <c r="AC6" s="34" t="s">
        <v>33</v>
      </c>
      <c r="AD6" s="34" t="s">
        <v>107</v>
      </c>
    </row>
    <row r="7" spans="1:30" x14ac:dyDescent="0.25">
      <c r="A7" s="14" t="s">
        <v>37</v>
      </c>
      <c r="B7" s="15" t="s">
        <v>34</v>
      </c>
      <c r="C7" s="37">
        <v>854688735.34000003</v>
      </c>
      <c r="D7" s="37">
        <v>732853722.53999996</v>
      </c>
      <c r="E7" s="37">
        <v>92143808.879999995</v>
      </c>
      <c r="F7" s="37">
        <v>29691203.920000002</v>
      </c>
      <c r="G7" s="42">
        <v>407543905.44</v>
      </c>
      <c r="H7" s="42">
        <v>357841468.04000002</v>
      </c>
      <c r="I7" s="42">
        <v>38162019.109999999</v>
      </c>
      <c r="J7" s="42">
        <v>11540418.289999999</v>
      </c>
      <c r="K7" s="43">
        <f>G7*100/C7</f>
        <v>47.683313069275066</v>
      </c>
      <c r="L7" s="43">
        <f t="shared" ref="L7:N22" si="0">H7*100/D7</f>
        <v>48.828498380243765</v>
      </c>
      <c r="M7" s="43">
        <f>I7*100/E7</f>
        <v>41.415716990491312</v>
      </c>
      <c r="N7" s="43">
        <f t="shared" si="0"/>
        <v>38.868138594495896</v>
      </c>
      <c r="O7" s="37">
        <f>SUM(O9:O44)</f>
        <v>1019487650.9399999</v>
      </c>
      <c r="P7" s="37">
        <f t="shared" ref="P7:V7" si="1">SUM(P9:P44)</f>
        <v>819589541.89999998</v>
      </c>
      <c r="Q7" s="37">
        <f t="shared" si="1"/>
        <v>162085205.40000001</v>
      </c>
      <c r="R7" s="37">
        <f t="shared" si="1"/>
        <v>37812903.640000001</v>
      </c>
      <c r="S7" s="42">
        <f t="shared" si="1"/>
        <v>444067333.99999988</v>
      </c>
      <c r="T7" s="42">
        <f t="shared" si="1"/>
        <v>379349113.39999992</v>
      </c>
      <c r="U7" s="42">
        <f t="shared" si="1"/>
        <v>49457131.620000005</v>
      </c>
      <c r="V7" s="42">
        <f t="shared" si="1"/>
        <v>15261088.979999999</v>
      </c>
      <c r="W7" s="43">
        <f>S7*100/O7</f>
        <v>43.557892397279723</v>
      </c>
      <c r="X7" s="43">
        <f t="shared" ref="X7:X44" si="2">T7*100/P7</f>
        <v>46.285255485395787</v>
      </c>
      <c r="Y7" s="43">
        <f t="shared" ref="Y7:Y37" si="3">U7*100/Q7</f>
        <v>30.513044974060289</v>
      </c>
      <c r="Z7" s="43">
        <f t="shared" ref="Z7:Z36" si="4">V7*100/R7</f>
        <v>40.359473912117679</v>
      </c>
      <c r="AA7" s="44">
        <f>S7*100/G7</f>
        <v>108.96183897550075</v>
      </c>
      <c r="AB7" s="44">
        <f t="shared" ref="AB7:AD22" si="5">T7*100/H7</f>
        <v>106.01038372601236</v>
      </c>
      <c r="AC7" s="44">
        <f t="shared" si="5"/>
        <v>129.59778537252558</v>
      </c>
      <c r="AD7" s="44">
        <f t="shared" si="5"/>
        <v>132.2403451634334</v>
      </c>
    </row>
    <row r="8" spans="1:30" x14ac:dyDescent="0.25">
      <c r="A8" s="5" t="s">
        <v>35</v>
      </c>
      <c r="B8" s="6"/>
      <c r="C8" s="45"/>
      <c r="D8" s="45"/>
      <c r="E8" s="45"/>
      <c r="F8" s="45"/>
      <c r="G8" s="46"/>
      <c r="H8" s="46"/>
      <c r="I8" s="46"/>
      <c r="J8" s="46"/>
      <c r="K8" s="43"/>
      <c r="L8" s="43"/>
      <c r="M8" s="43"/>
      <c r="N8" s="43"/>
      <c r="O8" s="37"/>
      <c r="P8" s="45"/>
      <c r="Q8" s="45"/>
      <c r="R8" s="45"/>
      <c r="S8" s="42"/>
      <c r="T8" s="46"/>
      <c r="U8" s="46"/>
      <c r="V8" s="46"/>
      <c r="W8" s="43"/>
      <c r="X8" s="43"/>
      <c r="Y8" s="43"/>
      <c r="Z8" s="43"/>
      <c r="AA8" s="44"/>
      <c r="AB8" s="44"/>
      <c r="AC8" s="44"/>
      <c r="AD8" s="44"/>
    </row>
    <row r="9" spans="1:30" s="22" customFormat="1" ht="34.5" x14ac:dyDescent="0.25">
      <c r="A9" s="35" t="s">
        <v>38</v>
      </c>
      <c r="B9" s="36" t="s">
        <v>39</v>
      </c>
      <c r="C9" s="37">
        <v>4939006.3</v>
      </c>
      <c r="D9" s="37"/>
      <c r="E9" s="37"/>
      <c r="F9" s="37">
        <v>4939006.3</v>
      </c>
      <c r="G9" s="42">
        <v>2164175.88</v>
      </c>
      <c r="H9" s="42"/>
      <c r="I9" s="42"/>
      <c r="J9" s="42">
        <v>2164175.88</v>
      </c>
      <c r="K9" s="43">
        <f t="shared" ref="K9:L44" si="6">G9*100/C9</f>
        <v>43.818042507862366</v>
      </c>
      <c r="L9" s="43"/>
      <c r="M9" s="43"/>
      <c r="N9" s="43">
        <f t="shared" si="0"/>
        <v>43.818042507862366</v>
      </c>
      <c r="O9" s="37">
        <f t="shared" ref="O9:O44" si="7">SUM(P9:R9)</f>
        <v>9809167.6500000004</v>
      </c>
      <c r="P9" s="37">
        <v>4680944.6500000004</v>
      </c>
      <c r="Q9" s="37"/>
      <c r="R9" s="37">
        <v>5128223</v>
      </c>
      <c r="S9" s="42">
        <f>T9+U9+V9</f>
        <v>4821751.8900000006</v>
      </c>
      <c r="T9" s="42">
        <v>2569520.27</v>
      </c>
      <c r="U9" s="42"/>
      <c r="V9" s="42">
        <v>2252231.62</v>
      </c>
      <c r="W9" s="43">
        <f t="shared" ref="W9:W44" si="8">S9*100/O9</f>
        <v>49.155566119822616</v>
      </c>
      <c r="X9" s="43"/>
      <c r="Y9" s="43"/>
      <c r="Z9" s="43">
        <f t="shared" si="4"/>
        <v>43.918363534503079</v>
      </c>
      <c r="AA9" s="44">
        <f t="shared" ref="AA9:AD44" si="9">S9*100/G9</f>
        <v>222.79852273374385</v>
      </c>
      <c r="AB9" s="44"/>
      <c r="AC9" s="44"/>
      <c r="AD9" s="44">
        <f t="shared" si="5"/>
        <v>104.06878853117983</v>
      </c>
    </row>
    <row r="10" spans="1:30" ht="45.75" x14ac:dyDescent="0.25">
      <c r="A10" s="35" t="s">
        <v>40</v>
      </c>
      <c r="B10" s="36" t="s">
        <v>41</v>
      </c>
      <c r="C10" s="37">
        <v>150000</v>
      </c>
      <c r="D10" s="37">
        <v>150000</v>
      </c>
      <c r="E10" s="37"/>
      <c r="F10" s="37"/>
      <c r="G10" s="42">
        <v>147196</v>
      </c>
      <c r="H10" s="42">
        <v>147196</v>
      </c>
      <c r="I10" s="42"/>
      <c r="J10" s="42"/>
      <c r="K10" s="43">
        <f t="shared" si="6"/>
        <v>98.13066666666667</v>
      </c>
      <c r="L10" s="43">
        <f t="shared" si="0"/>
        <v>98.13066666666667</v>
      </c>
      <c r="M10" s="43"/>
      <c r="N10" s="43"/>
      <c r="O10" s="37">
        <f t="shared" si="7"/>
        <v>150000</v>
      </c>
      <c r="P10" s="37">
        <v>150000</v>
      </c>
      <c r="Q10" s="37"/>
      <c r="R10" s="37"/>
      <c r="S10" s="42">
        <f t="shared" ref="S10:S44" si="10">T10+U10+V10</f>
        <v>112745</v>
      </c>
      <c r="T10" s="42">
        <v>112745</v>
      </c>
      <c r="U10" s="42"/>
      <c r="V10" s="42"/>
      <c r="W10" s="43">
        <f t="shared" si="8"/>
        <v>75.163333333333327</v>
      </c>
      <c r="X10" s="43">
        <f t="shared" si="2"/>
        <v>75.163333333333327</v>
      </c>
      <c r="Y10" s="43"/>
      <c r="Z10" s="43"/>
      <c r="AA10" s="44">
        <f t="shared" si="9"/>
        <v>76.595152042175059</v>
      </c>
      <c r="AB10" s="44">
        <f t="shared" si="5"/>
        <v>76.595152042175059</v>
      </c>
      <c r="AC10" s="44"/>
      <c r="AD10" s="44"/>
    </row>
    <row r="11" spans="1:30" ht="45.75" x14ac:dyDescent="0.25">
      <c r="A11" s="35" t="s">
        <v>42</v>
      </c>
      <c r="B11" s="36" t="s">
        <v>43</v>
      </c>
      <c r="C11" s="37">
        <v>64541496.710000008</v>
      </c>
      <c r="D11" s="37">
        <v>38682686</v>
      </c>
      <c r="E11" s="37">
        <v>13938495.17</v>
      </c>
      <c r="F11" s="37">
        <v>11920315.540000001</v>
      </c>
      <c r="G11" s="42">
        <v>24552820.32</v>
      </c>
      <c r="H11" s="42">
        <v>13721782.17</v>
      </c>
      <c r="I11" s="42">
        <v>6072300</v>
      </c>
      <c r="J11" s="42">
        <v>4758738.1499999994</v>
      </c>
      <c r="K11" s="43">
        <f t="shared" si="6"/>
        <v>38.04191345348179</v>
      </c>
      <c r="L11" s="43">
        <f t="shared" si="0"/>
        <v>35.472671597830619</v>
      </c>
      <c r="M11" s="43">
        <f t="shared" ref="M11:N40" si="11">I11*100/E11</f>
        <v>43.56496110906928</v>
      </c>
      <c r="N11" s="43">
        <f t="shared" si="0"/>
        <v>39.921243141857289</v>
      </c>
      <c r="O11" s="37">
        <f t="shared" si="7"/>
        <v>83942683.430000007</v>
      </c>
      <c r="P11" s="37">
        <v>51486023</v>
      </c>
      <c r="Q11" s="37">
        <v>17057256</v>
      </c>
      <c r="R11" s="37">
        <v>15399404.43</v>
      </c>
      <c r="S11" s="42">
        <f t="shared" si="10"/>
        <v>32513481.530000001</v>
      </c>
      <c r="T11" s="42">
        <v>19899159.539999999</v>
      </c>
      <c r="U11" s="42">
        <v>6906675.3399999999</v>
      </c>
      <c r="V11" s="42">
        <v>5707646.6500000004</v>
      </c>
      <c r="W11" s="43">
        <f t="shared" si="8"/>
        <v>38.732954679859702</v>
      </c>
      <c r="X11" s="43">
        <f t="shared" si="2"/>
        <v>38.649634173530941</v>
      </c>
      <c r="Y11" s="43">
        <f t="shared" si="3"/>
        <v>40.491127881295796</v>
      </c>
      <c r="Z11" s="43">
        <f t="shared" si="4"/>
        <v>37.064073977307707</v>
      </c>
      <c r="AA11" s="44">
        <f t="shared" si="9"/>
        <v>132.4225938456263</v>
      </c>
      <c r="AB11" s="44">
        <f t="shared" si="5"/>
        <v>145.01876865168163</v>
      </c>
      <c r="AC11" s="44">
        <f t="shared" si="5"/>
        <v>113.74068046703884</v>
      </c>
      <c r="AD11" s="44">
        <f t="shared" si="5"/>
        <v>119.94033859585237</v>
      </c>
    </row>
    <row r="12" spans="1:30" x14ac:dyDescent="0.25">
      <c r="A12" s="35" t="s">
        <v>109</v>
      </c>
      <c r="B12" s="36" t="s">
        <v>108</v>
      </c>
      <c r="C12" s="37">
        <v>12300</v>
      </c>
      <c r="D12" s="37">
        <v>12300</v>
      </c>
      <c r="E12" s="37"/>
      <c r="F12" s="37"/>
      <c r="G12" s="42">
        <v>12300</v>
      </c>
      <c r="H12" s="42">
        <v>12300</v>
      </c>
      <c r="I12" s="42"/>
      <c r="J12" s="42"/>
      <c r="K12" s="43"/>
      <c r="L12" s="43"/>
      <c r="M12" s="43"/>
      <c r="N12" s="43"/>
      <c r="O12" s="37">
        <f t="shared" si="7"/>
        <v>34700</v>
      </c>
      <c r="P12" s="37">
        <v>34700</v>
      </c>
      <c r="Q12" s="37"/>
      <c r="R12" s="37"/>
      <c r="S12" s="42">
        <f t="shared" si="10"/>
        <v>34700</v>
      </c>
      <c r="T12" s="42">
        <v>34700</v>
      </c>
      <c r="U12" s="42"/>
      <c r="V12" s="42"/>
      <c r="W12" s="43">
        <f t="shared" si="8"/>
        <v>100</v>
      </c>
      <c r="X12" s="43">
        <f t="shared" si="2"/>
        <v>100</v>
      </c>
      <c r="Y12" s="43"/>
      <c r="Z12" s="43"/>
      <c r="AA12" s="44"/>
      <c r="AB12" s="44"/>
      <c r="AC12" s="44"/>
      <c r="AD12" s="44"/>
    </row>
    <row r="13" spans="1:30" ht="34.5" x14ac:dyDescent="0.25">
      <c r="A13" s="35" t="s">
        <v>44</v>
      </c>
      <c r="B13" s="36" t="s">
        <v>45</v>
      </c>
      <c r="C13" s="37">
        <v>13041333</v>
      </c>
      <c r="D13" s="37">
        <v>13001674</v>
      </c>
      <c r="E13" s="37">
        <v>31335</v>
      </c>
      <c r="F13" s="37">
        <v>8324</v>
      </c>
      <c r="G13" s="42">
        <v>5619715.3099999996</v>
      </c>
      <c r="H13" s="42">
        <v>5618805.3099999996</v>
      </c>
      <c r="I13" s="42"/>
      <c r="J13" s="42">
        <v>910</v>
      </c>
      <c r="K13" s="43">
        <f t="shared" si="6"/>
        <v>43.091571314067359</v>
      </c>
      <c r="L13" s="43">
        <f t="shared" si="0"/>
        <v>43.216014414759208</v>
      </c>
      <c r="M13" s="43">
        <f t="shared" si="11"/>
        <v>0</v>
      </c>
      <c r="N13" s="43">
        <f t="shared" si="0"/>
        <v>10.932244113407016</v>
      </c>
      <c r="O13" s="37">
        <f t="shared" si="7"/>
        <v>20382142</v>
      </c>
      <c r="P13" s="37">
        <f>20342894</f>
        <v>20342894</v>
      </c>
      <c r="Q13" s="37">
        <v>31166</v>
      </c>
      <c r="R13" s="37">
        <v>8082</v>
      </c>
      <c r="S13" s="42">
        <f t="shared" si="10"/>
        <v>7543211.4100000001</v>
      </c>
      <c r="T13" s="42">
        <v>7511241.4100000001</v>
      </c>
      <c r="U13" s="42">
        <v>25114</v>
      </c>
      <c r="V13" s="42">
        <v>6856</v>
      </c>
      <c r="W13" s="43">
        <f t="shared" si="8"/>
        <v>37.008923841272427</v>
      </c>
      <c r="X13" s="43">
        <f t="shared" si="2"/>
        <v>36.923170370941321</v>
      </c>
      <c r="Y13" s="43">
        <f t="shared" si="3"/>
        <v>80.581402810755307</v>
      </c>
      <c r="Z13" s="43">
        <f t="shared" si="4"/>
        <v>84.830487503093295</v>
      </c>
      <c r="AA13" s="44">
        <f t="shared" si="9"/>
        <v>134.2276431081346</v>
      </c>
      <c r="AB13" s="44">
        <f t="shared" si="5"/>
        <v>133.68039993540904</v>
      </c>
      <c r="AC13" s="44" t="e">
        <f t="shared" si="5"/>
        <v>#DIV/0!</v>
      </c>
      <c r="AD13" s="44">
        <f t="shared" si="5"/>
        <v>753.4065934065934</v>
      </c>
    </row>
    <row r="14" spans="1:30" ht="23.25" x14ac:dyDescent="0.25">
      <c r="A14" s="35" t="s">
        <v>46</v>
      </c>
      <c r="B14" s="36" t="s">
        <v>47</v>
      </c>
      <c r="C14" s="37">
        <v>1578173</v>
      </c>
      <c r="D14" s="37">
        <v>1578173</v>
      </c>
      <c r="E14" s="37"/>
      <c r="F14" s="37"/>
      <c r="G14" s="42"/>
      <c r="H14" s="42"/>
      <c r="I14" s="42"/>
      <c r="J14" s="42"/>
      <c r="K14" s="43">
        <f t="shared" si="6"/>
        <v>0</v>
      </c>
      <c r="L14" s="43"/>
      <c r="M14" s="43"/>
      <c r="N14" s="43"/>
      <c r="O14" s="37">
        <f t="shared" si="7"/>
        <v>2600000</v>
      </c>
      <c r="P14" s="37">
        <v>1300000</v>
      </c>
      <c r="Q14" s="37">
        <v>520000</v>
      </c>
      <c r="R14" s="37">
        <v>780000</v>
      </c>
      <c r="S14" s="42">
        <f t="shared" si="10"/>
        <v>2600000</v>
      </c>
      <c r="T14" s="42">
        <v>1300000</v>
      </c>
      <c r="U14" s="42">
        <v>520000</v>
      </c>
      <c r="V14" s="42">
        <v>780000</v>
      </c>
      <c r="W14" s="43">
        <f t="shared" si="8"/>
        <v>100</v>
      </c>
      <c r="X14" s="43">
        <f t="shared" si="2"/>
        <v>100</v>
      </c>
      <c r="Y14" s="43"/>
      <c r="Z14" s="43"/>
      <c r="AA14" s="44" t="e">
        <f t="shared" si="9"/>
        <v>#DIV/0!</v>
      </c>
      <c r="AB14" s="44"/>
      <c r="AC14" s="44"/>
      <c r="AD14" s="44"/>
    </row>
    <row r="15" spans="1:30" s="22" customFormat="1" x14ac:dyDescent="0.25">
      <c r="A15" s="35" t="s">
        <v>48</v>
      </c>
      <c r="B15" s="36" t="s">
        <v>49</v>
      </c>
      <c r="C15" s="37">
        <v>1671500</v>
      </c>
      <c r="D15" s="37">
        <v>1500000</v>
      </c>
      <c r="E15" s="37">
        <v>150000</v>
      </c>
      <c r="F15" s="37">
        <v>21500</v>
      </c>
      <c r="G15" s="42"/>
      <c r="H15" s="42"/>
      <c r="I15" s="42"/>
      <c r="J15" s="42"/>
      <c r="K15" s="43">
        <f t="shared" si="6"/>
        <v>0</v>
      </c>
      <c r="L15" s="43">
        <f t="shared" si="0"/>
        <v>0</v>
      </c>
      <c r="M15" s="43">
        <f t="shared" si="11"/>
        <v>0</v>
      </c>
      <c r="N15" s="43">
        <f t="shared" si="0"/>
        <v>0</v>
      </c>
      <c r="O15" s="37">
        <f t="shared" si="7"/>
        <v>1671500</v>
      </c>
      <c r="P15" s="37">
        <v>1500000</v>
      </c>
      <c r="Q15" s="37">
        <v>150000</v>
      </c>
      <c r="R15" s="37">
        <v>21500</v>
      </c>
      <c r="S15" s="42">
        <f t="shared" si="10"/>
        <v>0</v>
      </c>
      <c r="T15" s="42"/>
      <c r="U15" s="42"/>
      <c r="V15" s="42"/>
      <c r="W15" s="43">
        <f t="shared" si="8"/>
        <v>0</v>
      </c>
      <c r="X15" s="43">
        <f t="shared" si="2"/>
        <v>0</v>
      </c>
      <c r="Y15" s="43">
        <f t="shared" si="3"/>
        <v>0</v>
      </c>
      <c r="Z15" s="43">
        <f t="shared" si="4"/>
        <v>0</v>
      </c>
      <c r="AA15" s="44"/>
      <c r="AB15" s="44"/>
      <c r="AC15" s="44"/>
      <c r="AD15" s="44"/>
    </row>
    <row r="16" spans="1:30" s="22" customFormat="1" x14ac:dyDescent="0.25">
      <c r="A16" s="35" t="s">
        <v>50</v>
      </c>
      <c r="B16" s="36" t="s">
        <v>51</v>
      </c>
      <c r="C16" s="37">
        <v>23441999.329999998</v>
      </c>
      <c r="D16" s="37">
        <v>22723320.330000002</v>
      </c>
      <c r="E16" s="37">
        <v>597058</v>
      </c>
      <c r="F16" s="37">
        <v>121621</v>
      </c>
      <c r="G16" s="42">
        <v>17743414.959999997</v>
      </c>
      <c r="H16" s="42">
        <v>17304261.899999999</v>
      </c>
      <c r="I16" s="42">
        <v>344548</v>
      </c>
      <c r="J16" s="42">
        <v>94605.06</v>
      </c>
      <c r="K16" s="43">
        <f t="shared" si="6"/>
        <v>75.690706710723205</v>
      </c>
      <c r="L16" s="43">
        <f t="shared" si="0"/>
        <v>76.151995609349385</v>
      </c>
      <c r="M16" s="43">
        <f t="shared" si="11"/>
        <v>57.707626394755621</v>
      </c>
      <c r="N16" s="43">
        <f t="shared" si="0"/>
        <v>77.786780243543461</v>
      </c>
      <c r="O16" s="37">
        <f t="shared" si="7"/>
        <v>17927369.050000001</v>
      </c>
      <c r="P16" s="37">
        <f>16236568.1</f>
        <v>16236568.1</v>
      </c>
      <c r="Q16" s="37">
        <v>1404400</v>
      </c>
      <c r="R16" s="37">
        <v>286400.95</v>
      </c>
      <c r="S16" s="42">
        <f t="shared" si="10"/>
        <v>9021849.5800000001</v>
      </c>
      <c r="T16" s="42">
        <v>7924187.2300000004</v>
      </c>
      <c r="U16" s="42">
        <v>874610.48</v>
      </c>
      <c r="V16" s="42">
        <v>223051.87</v>
      </c>
      <c r="W16" s="43">
        <f t="shared" si="8"/>
        <v>50.324448360703542</v>
      </c>
      <c r="X16" s="43">
        <f t="shared" si="2"/>
        <v>48.804569914007878</v>
      </c>
      <c r="Y16" s="43">
        <f t="shared" si="3"/>
        <v>62.276451153517513</v>
      </c>
      <c r="Z16" s="43">
        <f t="shared" si="4"/>
        <v>77.880981190879425</v>
      </c>
      <c r="AA16" s="44">
        <f t="shared" si="9"/>
        <v>50.846184910506096</v>
      </c>
      <c r="AB16" s="44">
        <f t="shared" si="5"/>
        <v>45.793269171451925</v>
      </c>
      <c r="AC16" s="44">
        <f t="shared" si="5"/>
        <v>253.84285498682331</v>
      </c>
      <c r="AD16" s="44">
        <f t="shared" si="5"/>
        <v>235.77160671955602</v>
      </c>
    </row>
    <row r="17" spans="1:30" s="22" customFormat="1" x14ac:dyDescent="0.25">
      <c r="A17" s="35" t="s">
        <v>52</v>
      </c>
      <c r="B17" s="36" t="s">
        <v>53</v>
      </c>
      <c r="C17" s="37">
        <v>1281900</v>
      </c>
      <c r="D17" s="37">
        <v>1281900</v>
      </c>
      <c r="E17" s="37"/>
      <c r="F17" s="37"/>
      <c r="G17" s="42">
        <v>640950</v>
      </c>
      <c r="H17" s="42">
        <v>640950</v>
      </c>
      <c r="I17" s="42"/>
      <c r="J17" s="42"/>
      <c r="K17" s="43">
        <f t="shared" si="6"/>
        <v>50</v>
      </c>
      <c r="L17" s="43">
        <f t="shared" si="0"/>
        <v>50</v>
      </c>
      <c r="M17" s="43"/>
      <c r="N17" s="43"/>
      <c r="O17" s="37">
        <f t="shared" si="7"/>
        <v>0</v>
      </c>
      <c r="P17" s="37"/>
      <c r="Q17" s="37"/>
      <c r="R17" s="37"/>
      <c r="S17" s="42">
        <f t="shared" si="10"/>
        <v>0</v>
      </c>
      <c r="T17" s="42"/>
      <c r="U17" s="42"/>
      <c r="V17" s="42"/>
      <c r="W17" s="43" t="e">
        <f t="shared" si="8"/>
        <v>#DIV/0!</v>
      </c>
      <c r="X17" s="43" t="e">
        <f t="shared" si="2"/>
        <v>#DIV/0!</v>
      </c>
      <c r="Y17" s="43"/>
      <c r="Z17" s="43"/>
      <c r="AA17" s="44">
        <f t="shared" si="9"/>
        <v>0</v>
      </c>
      <c r="AB17" s="44">
        <f t="shared" si="5"/>
        <v>0</v>
      </c>
      <c r="AC17" s="44"/>
      <c r="AD17" s="44"/>
    </row>
    <row r="18" spans="1:30" s="22" customFormat="1" ht="34.5" x14ac:dyDescent="0.25">
      <c r="A18" s="35" t="s">
        <v>54</v>
      </c>
      <c r="B18" s="36" t="s">
        <v>55</v>
      </c>
      <c r="C18" s="37">
        <v>253577.7</v>
      </c>
      <c r="D18" s="37"/>
      <c r="E18" s="37">
        <v>12000</v>
      </c>
      <c r="F18" s="37">
        <v>241577.7</v>
      </c>
      <c r="G18" s="42">
        <v>92957.7</v>
      </c>
      <c r="H18" s="42"/>
      <c r="I18" s="42">
        <v>6000</v>
      </c>
      <c r="J18" s="42">
        <v>86957.7</v>
      </c>
      <c r="K18" s="43">
        <f t="shared" si="6"/>
        <v>36.658467996199981</v>
      </c>
      <c r="L18" s="43"/>
      <c r="M18" s="43">
        <f t="shared" si="11"/>
        <v>50</v>
      </c>
      <c r="N18" s="43">
        <f t="shared" si="0"/>
        <v>35.995747951901187</v>
      </c>
      <c r="O18" s="37">
        <f t="shared" si="7"/>
        <v>624000</v>
      </c>
      <c r="P18" s="37"/>
      <c r="Q18" s="37">
        <v>247000</v>
      </c>
      <c r="R18" s="37">
        <v>377000</v>
      </c>
      <c r="S18" s="42">
        <f t="shared" si="10"/>
        <v>129179.71</v>
      </c>
      <c r="T18" s="42"/>
      <c r="U18" s="42">
        <v>41000</v>
      </c>
      <c r="V18" s="42">
        <v>88179.71</v>
      </c>
      <c r="W18" s="43">
        <f t="shared" si="8"/>
        <v>20.701876602564102</v>
      </c>
      <c r="X18" s="43"/>
      <c r="Y18" s="43">
        <f t="shared" si="3"/>
        <v>16.599190283400809</v>
      </c>
      <c r="Z18" s="43">
        <f t="shared" si="4"/>
        <v>23.389843501326261</v>
      </c>
      <c r="AA18" s="44">
        <f t="shared" si="9"/>
        <v>138.96612114972726</v>
      </c>
      <c r="AB18" s="44"/>
      <c r="AC18" s="44">
        <f t="shared" si="5"/>
        <v>683.33333333333337</v>
      </c>
      <c r="AD18" s="44">
        <f t="shared" si="5"/>
        <v>101.40529245828719</v>
      </c>
    </row>
    <row r="19" spans="1:30" s="22" customFormat="1" x14ac:dyDescent="0.25">
      <c r="A19" s="35" t="s">
        <v>56</v>
      </c>
      <c r="B19" s="36" t="s">
        <v>57</v>
      </c>
      <c r="C19" s="37">
        <v>1901552</v>
      </c>
      <c r="D19" s="37">
        <v>173576</v>
      </c>
      <c r="E19" s="37">
        <v>1060454</v>
      </c>
      <c r="F19" s="37">
        <v>667522</v>
      </c>
      <c r="G19" s="42"/>
      <c r="H19" s="42"/>
      <c r="I19" s="42"/>
      <c r="J19" s="42"/>
      <c r="K19" s="43">
        <f t="shared" si="6"/>
        <v>0</v>
      </c>
      <c r="L19" s="43">
        <f t="shared" si="0"/>
        <v>0</v>
      </c>
      <c r="M19" s="43"/>
      <c r="N19" s="43"/>
      <c r="O19" s="37">
        <f t="shared" si="7"/>
        <v>1841936</v>
      </c>
      <c r="P19" s="37">
        <f>166668</f>
        <v>166668</v>
      </c>
      <c r="Q19" s="37"/>
      <c r="R19" s="37">
        <v>1675268</v>
      </c>
      <c r="S19" s="42">
        <f t="shared" si="10"/>
        <v>33334</v>
      </c>
      <c r="T19" s="42">
        <v>33334</v>
      </c>
      <c r="U19" s="42"/>
      <c r="V19" s="42"/>
      <c r="W19" s="43">
        <f t="shared" si="8"/>
        <v>1.8097262879926339</v>
      </c>
      <c r="X19" s="43">
        <f t="shared" si="2"/>
        <v>20.000239998080016</v>
      </c>
      <c r="Y19" s="43" t="e">
        <f t="shared" si="3"/>
        <v>#DIV/0!</v>
      </c>
      <c r="Z19" s="43">
        <f t="shared" si="4"/>
        <v>0</v>
      </c>
      <c r="AA19" s="44" t="e">
        <f t="shared" si="9"/>
        <v>#DIV/0!</v>
      </c>
      <c r="AB19" s="44" t="e">
        <f t="shared" si="5"/>
        <v>#DIV/0!</v>
      </c>
      <c r="AC19" s="44"/>
      <c r="AD19" s="44"/>
    </row>
    <row r="20" spans="1:30" x14ac:dyDescent="0.25">
      <c r="A20" s="35" t="s">
        <v>105</v>
      </c>
      <c r="B20" s="36" t="s">
        <v>106</v>
      </c>
      <c r="C20" s="37">
        <v>571429</v>
      </c>
      <c r="D20" s="37">
        <v>571429</v>
      </c>
      <c r="E20" s="37"/>
      <c r="F20" s="37"/>
      <c r="G20" s="42"/>
      <c r="H20" s="42"/>
      <c r="I20" s="42"/>
      <c r="J20" s="42"/>
      <c r="K20" s="43"/>
      <c r="L20" s="43"/>
      <c r="M20" s="43"/>
      <c r="N20" s="43"/>
      <c r="O20" s="37">
        <f t="shared" si="7"/>
        <v>950000</v>
      </c>
      <c r="P20" s="37">
        <v>950000</v>
      </c>
      <c r="Q20" s="37"/>
      <c r="R20" s="37"/>
      <c r="S20" s="42">
        <f t="shared" si="10"/>
        <v>0</v>
      </c>
      <c r="T20" s="42"/>
      <c r="U20" s="42"/>
      <c r="V20" s="42"/>
      <c r="W20" s="43">
        <f t="shared" si="8"/>
        <v>0</v>
      </c>
      <c r="X20" s="43">
        <f t="shared" si="2"/>
        <v>0</v>
      </c>
      <c r="Y20" s="43"/>
      <c r="Z20" s="43"/>
      <c r="AA20" s="44"/>
      <c r="AB20" s="44"/>
      <c r="AC20" s="44"/>
      <c r="AD20" s="44"/>
    </row>
    <row r="21" spans="1:30" s="22" customFormat="1" x14ac:dyDescent="0.25">
      <c r="A21" s="35" t="s">
        <v>58</v>
      </c>
      <c r="B21" s="36" t="s">
        <v>59</v>
      </c>
      <c r="C21" s="37">
        <v>50000</v>
      </c>
      <c r="D21" s="37"/>
      <c r="E21" s="37">
        <v>50000</v>
      </c>
      <c r="F21" s="37"/>
      <c r="G21" s="42">
        <v>40000</v>
      </c>
      <c r="H21" s="42"/>
      <c r="I21" s="42">
        <v>40000</v>
      </c>
      <c r="J21" s="42"/>
      <c r="K21" s="43">
        <f t="shared" ref="K21:K43" si="12">G21*100/C22</f>
        <v>0.50230409273280985</v>
      </c>
      <c r="L21" s="43"/>
      <c r="M21" s="43">
        <f t="shared" si="11"/>
        <v>80</v>
      </c>
      <c r="N21" s="43"/>
      <c r="O21" s="37">
        <f t="shared" si="7"/>
        <v>23077.759999999998</v>
      </c>
      <c r="P21" s="37"/>
      <c r="Q21" s="37">
        <v>23077.759999999998</v>
      </c>
      <c r="R21" s="37"/>
      <c r="S21" s="42">
        <f t="shared" si="10"/>
        <v>3150</v>
      </c>
      <c r="T21" s="42"/>
      <c r="U21" s="42">
        <v>3150</v>
      </c>
      <c r="V21" s="42"/>
      <c r="W21" s="43">
        <f t="shared" si="8"/>
        <v>13.6495049779528</v>
      </c>
      <c r="X21" s="43"/>
      <c r="Y21" s="43">
        <f t="shared" si="3"/>
        <v>13.6495049779528</v>
      </c>
      <c r="Z21" s="43"/>
      <c r="AA21" s="44"/>
      <c r="AB21" s="44"/>
      <c r="AC21" s="44"/>
      <c r="AD21" s="44"/>
    </row>
    <row r="22" spans="1:30" s="22" customFormat="1" x14ac:dyDescent="0.25">
      <c r="A22" s="35" t="s">
        <v>60</v>
      </c>
      <c r="B22" s="36" t="s">
        <v>61</v>
      </c>
      <c r="C22" s="37">
        <v>7963303.6200000001</v>
      </c>
      <c r="D22" s="37">
        <v>2500087.62</v>
      </c>
      <c r="E22" s="37">
        <v>4400000</v>
      </c>
      <c r="F22" s="37">
        <v>1063216</v>
      </c>
      <c r="G22" s="42">
        <v>121764.32</v>
      </c>
      <c r="H22" s="42">
        <v>111657.32</v>
      </c>
      <c r="I22" s="42"/>
      <c r="J22" s="42">
        <v>10107</v>
      </c>
      <c r="K22" s="43">
        <f t="shared" si="12"/>
        <v>0.34624021703914465</v>
      </c>
      <c r="L22" s="43">
        <f t="shared" si="0"/>
        <v>4.4661362708559791</v>
      </c>
      <c r="M22" s="43">
        <f t="shared" si="11"/>
        <v>0</v>
      </c>
      <c r="N22" s="43">
        <f t="shared" si="0"/>
        <v>0.95060646190426024</v>
      </c>
      <c r="O22" s="37">
        <f t="shared" si="7"/>
        <v>22995220</v>
      </c>
      <c r="P22" s="37">
        <v>9900000</v>
      </c>
      <c r="Q22" s="37">
        <v>12839500</v>
      </c>
      <c r="R22" s="37">
        <v>255720</v>
      </c>
      <c r="S22" s="42">
        <f t="shared" si="10"/>
        <v>4196004.96</v>
      </c>
      <c r="T22" s="42">
        <v>1263718.3899999999</v>
      </c>
      <c r="U22" s="42">
        <v>2843286.57</v>
      </c>
      <c r="V22" s="42">
        <v>89000</v>
      </c>
      <c r="W22" s="43">
        <f t="shared" si="8"/>
        <v>18.247292089399448</v>
      </c>
      <c r="X22" s="43">
        <f t="shared" si="2"/>
        <v>12.764832222222221</v>
      </c>
      <c r="Y22" s="43">
        <f t="shared" si="3"/>
        <v>22.144838739826316</v>
      </c>
      <c r="Z22" s="43">
        <f t="shared" si="4"/>
        <v>34.803691537619272</v>
      </c>
      <c r="AA22" s="44">
        <f t="shared" si="9"/>
        <v>3446.005332268106</v>
      </c>
      <c r="AB22" s="44"/>
      <c r="AC22" s="44" t="e">
        <f t="shared" si="5"/>
        <v>#DIV/0!</v>
      </c>
      <c r="AD22" s="44">
        <f t="shared" si="5"/>
        <v>880.57781735430888</v>
      </c>
    </row>
    <row r="23" spans="1:30" s="22" customFormat="1" x14ac:dyDescent="0.25">
      <c r="A23" s="35" t="s">
        <v>62</v>
      </c>
      <c r="B23" s="36" t="s">
        <v>63</v>
      </c>
      <c r="C23" s="37">
        <v>35167584.239999995</v>
      </c>
      <c r="D23" s="37">
        <v>23200358</v>
      </c>
      <c r="E23" s="37">
        <v>11967226.24</v>
      </c>
      <c r="F23" s="37"/>
      <c r="G23" s="42">
        <v>7174974.1500000004</v>
      </c>
      <c r="H23" s="42">
        <v>3661782.53</v>
      </c>
      <c r="I23" s="42">
        <v>3513191.62</v>
      </c>
      <c r="J23" s="42"/>
      <c r="K23" s="43">
        <f t="shared" si="12"/>
        <v>82.051033447410632</v>
      </c>
      <c r="L23" s="43">
        <f t="shared" si="6"/>
        <v>15.783301835256163</v>
      </c>
      <c r="M23" s="43">
        <f t="shared" si="11"/>
        <v>29.356774490126124</v>
      </c>
      <c r="N23" s="43"/>
      <c r="O23" s="37">
        <f t="shared" si="7"/>
        <v>49336324.650000006</v>
      </c>
      <c r="P23" s="37">
        <v>23208836.960000001</v>
      </c>
      <c r="Q23" s="37">
        <v>26127487.690000001</v>
      </c>
      <c r="R23" s="37"/>
      <c r="S23" s="42">
        <f t="shared" si="10"/>
        <v>6811020.3200000003</v>
      </c>
      <c r="T23" s="42">
        <v>4015466.84</v>
      </c>
      <c r="U23" s="42">
        <v>2795553.48</v>
      </c>
      <c r="V23" s="42"/>
      <c r="W23" s="43">
        <f t="shared" si="8"/>
        <v>13.805285189601166</v>
      </c>
      <c r="X23" s="43">
        <f t="shared" si="2"/>
        <v>17.301456539681769</v>
      </c>
      <c r="Y23" s="43">
        <f t="shared" si="3"/>
        <v>10.699664327351176</v>
      </c>
      <c r="Z23" s="43"/>
      <c r="AA23" s="44">
        <f t="shared" si="9"/>
        <v>94.927454477309851</v>
      </c>
      <c r="AB23" s="44">
        <f t="shared" si="9"/>
        <v>109.65880161102851</v>
      </c>
      <c r="AC23" s="44">
        <f t="shared" si="9"/>
        <v>79.573043043977194</v>
      </c>
      <c r="AD23" s="44"/>
    </row>
    <row r="24" spans="1:30" s="22" customFormat="1" ht="23.25" x14ac:dyDescent="0.25">
      <c r="A24" s="35" t="s">
        <v>64</v>
      </c>
      <c r="B24" s="36" t="s">
        <v>65</v>
      </c>
      <c r="C24" s="37">
        <v>8744526.2400000002</v>
      </c>
      <c r="D24" s="37">
        <v>3033896.33</v>
      </c>
      <c r="E24" s="37">
        <v>5710629.9100000001</v>
      </c>
      <c r="F24" s="37"/>
      <c r="G24" s="42"/>
      <c r="H24" s="42"/>
      <c r="I24" s="42"/>
      <c r="J24" s="42"/>
      <c r="K24" s="43">
        <f t="shared" si="12"/>
        <v>0</v>
      </c>
      <c r="L24" s="43">
        <f t="shared" si="6"/>
        <v>0</v>
      </c>
      <c r="M24" s="43">
        <f t="shared" si="11"/>
        <v>0</v>
      </c>
      <c r="N24" s="43"/>
      <c r="O24" s="37">
        <f t="shared" si="7"/>
        <v>12090152.48</v>
      </c>
      <c r="P24" s="37">
        <f>4001993.38</f>
        <v>4001993.38</v>
      </c>
      <c r="Q24" s="37">
        <v>8088159.0999999996</v>
      </c>
      <c r="R24" s="37"/>
      <c r="S24" s="42">
        <f t="shared" si="10"/>
        <v>0</v>
      </c>
      <c r="T24" s="42"/>
      <c r="U24" s="42"/>
      <c r="V24" s="42"/>
      <c r="W24" s="43">
        <f t="shared" si="8"/>
        <v>0</v>
      </c>
      <c r="X24" s="43">
        <f t="shared" si="2"/>
        <v>0</v>
      </c>
      <c r="Y24" s="43">
        <f t="shared" si="3"/>
        <v>0</v>
      </c>
      <c r="Z24" s="43"/>
      <c r="AA24" s="44" t="e">
        <f t="shared" si="9"/>
        <v>#DIV/0!</v>
      </c>
      <c r="AB24" s="44" t="e">
        <f t="shared" si="9"/>
        <v>#DIV/0!</v>
      </c>
      <c r="AC24" s="44" t="e">
        <f t="shared" si="9"/>
        <v>#DIV/0!</v>
      </c>
      <c r="AD24" s="44"/>
    </row>
    <row r="25" spans="1:30" s="22" customFormat="1" x14ac:dyDescent="0.25">
      <c r="A25" s="35" t="s">
        <v>66</v>
      </c>
      <c r="B25" s="36" t="s">
        <v>67</v>
      </c>
      <c r="C25" s="37">
        <v>44679432.730000004</v>
      </c>
      <c r="D25" s="37">
        <v>37736410</v>
      </c>
      <c r="E25" s="37">
        <v>3634001.58</v>
      </c>
      <c r="F25" s="37">
        <v>3309021.15</v>
      </c>
      <c r="G25" s="42">
        <v>2716101.59</v>
      </c>
      <c r="H25" s="42">
        <v>277608.57999999996</v>
      </c>
      <c r="I25" s="42">
        <v>1403662.88</v>
      </c>
      <c r="J25" s="42">
        <v>1034830.13</v>
      </c>
      <c r="K25" s="43">
        <f t="shared" si="12"/>
        <v>62.786395783399328</v>
      </c>
      <c r="L25" s="43">
        <f t="shared" si="6"/>
        <v>0.7356518015359701</v>
      </c>
      <c r="M25" s="43">
        <f t="shared" si="11"/>
        <v>38.625819199561271</v>
      </c>
      <c r="N25" s="43">
        <f t="shared" si="11"/>
        <v>31.272998360859678</v>
      </c>
      <c r="O25" s="37">
        <f t="shared" si="7"/>
        <v>13252370.59</v>
      </c>
      <c r="P25" s="37">
        <f>6255537.89</f>
        <v>6255537.8899999997</v>
      </c>
      <c r="Q25" s="37">
        <v>4621900</v>
      </c>
      <c r="R25" s="37">
        <v>2374932.7000000002</v>
      </c>
      <c r="S25" s="42">
        <f t="shared" si="10"/>
        <v>9194324.629999999</v>
      </c>
      <c r="T25" s="42">
        <v>4433637.05</v>
      </c>
      <c r="U25" s="42">
        <v>3141371.75</v>
      </c>
      <c r="V25" s="42">
        <v>1619315.83</v>
      </c>
      <c r="W25" s="43">
        <f t="shared" si="8"/>
        <v>69.378716566663712</v>
      </c>
      <c r="X25" s="43">
        <f t="shared" si="2"/>
        <v>70.875392779372973</v>
      </c>
      <c r="Y25" s="43">
        <f t="shared" si="3"/>
        <v>67.967107682987518</v>
      </c>
      <c r="Z25" s="43">
        <f t="shared" si="4"/>
        <v>68.183651267254845</v>
      </c>
      <c r="AA25" s="44">
        <f t="shared" si="9"/>
        <v>338.51180912566673</v>
      </c>
      <c r="AB25" s="44">
        <f t="shared" si="9"/>
        <v>1597.0821398963967</v>
      </c>
      <c r="AC25" s="44">
        <f t="shared" si="9"/>
        <v>223.79816370152926</v>
      </c>
      <c r="AD25" s="44">
        <f t="shared" si="9"/>
        <v>156.48131833965832</v>
      </c>
    </row>
    <row r="26" spans="1:30" s="22" customFormat="1" x14ac:dyDescent="0.25">
      <c r="A26" s="35" t="s">
        <v>68</v>
      </c>
      <c r="B26" s="36" t="s">
        <v>69</v>
      </c>
      <c r="C26" s="37">
        <v>4325939.6500000004</v>
      </c>
      <c r="D26" s="37">
        <v>2689611</v>
      </c>
      <c r="E26" s="37">
        <v>758165.65</v>
      </c>
      <c r="F26" s="37">
        <v>878163</v>
      </c>
      <c r="G26" s="42">
        <v>2266148.98</v>
      </c>
      <c r="H26" s="42">
        <v>1372613.94</v>
      </c>
      <c r="I26" s="42">
        <v>379735.27</v>
      </c>
      <c r="J26" s="42">
        <v>513799.77</v>
      </c>
      <c r="K26" s="43">
        <f t="shared" si="12"/>
        <v>12.619579437194325</v>
      </c>
      <c r="L26" s="43">
        <f t="shared" si="6"/>
        <v>51.033920518617748</v>
      </c>
      <c r="M26" s="43">
        <f t="shared" si="11"/>
        <v>50.086055732015815</v>
      </c>
      <c r="N26" s="43">
        <f t="shared" si="11"/>
        <v>58.508473939348391</v>
      </c>
      <c r="O26" s="37">
        <f t="shared" si="7"/>
        <v>18429121.579999998</v>
      </c>
      <c r="P26" s="37">
        <f>9351231.58</f>
        <v>9351231.5800000001</v>
      </c>
      <c r="Q26" s="37">
        <v>7600000</v>
      </c>
      <c r="R26" s="37">
        <v>1477890</v>
      </c>
      <c r="S26" s="42">
        <f t="shared" si="10"/>
        <v>1399123.13</v>
      </c>
      <c r="T26" s="42">
        <v>694024.54</v>
      </c>
      <c r="U26" s="42">
        <v>102062.59</v>
      </c>
      <c r="V26" s="42">
        <v>603036</v>
      </c>
      <c r="W26" s="43">
        <f t="shared" si="8"/>
        <v>7.5919143727305105</v>
      </c>
      <c r="X26" s="43">
        <f t="shared" si="2"/>
        <v>7.4217447623086237</v>
      </c>
      <c r="Y26" s="43">
        <f t="shared" si="3"/>
        <v>1.3429288157894737</v>
      </c>
      <c r="Z26" s="43">
        <f t="shared" si="4"/>
        <v>40.803848730284393</v>
      </c>
      <c r="AA26" s="44">
        <f t="shared" si="9"/>
        <v>61.74012134012478</v>
      </c>
      <c r="AB26" s="44">
        <f t="shared" si="9"/>
        <v>50.562253505891107</v>
      </c>
      <c r="AC26" s="44">
        <f t="shared" si="9"/>
        <v>26.877300599441288</v>
      </c>
      <c r="AD26" s="44">
        <f t="shared" si="9"/>
        <v>117.36789995059748</v>
      </c>
    </row>
    <row r="27" spans="1:30" s="22" customFormat="1" x14ac:dyDescent="0.25">
      <c r="A27" s="35" t="s">
        <v>70</v>
      </c>
      <c r="B27" s="36" t="s">
        <v>71</v>
      </c>
      <c r="C27" s="37">
        <v>17957404.93</v>
      </c>
      <c r="D27" s="37">
        <v>520122</v>
      </c>
      <c r="E27" s="37">
        <v>13173769.699999999</v>
      </c>
      <c r="F27" s="37">
        <v>4263513.2300000004</v>
      </c>
      <c r="G27" s="42">
        <v>11657220.77</v>
      </c>
      <c r="H27" s="42">
        <v>97600</v>
      </c>
      <c r="I27" s="42">
        <v>9699368.5500000007</v>
      </c>
      <c r="J27" s="42">
        <v>1860252.22</v>
      </c>
      <c r="K27" s="43">
        <f>G27*100/C29</f>
        <v>8.0192716865963387</v>
      </c>
      <c r="L27" s="43">
        <f t="shared" si="6"/>
        <v>18.764828251833222</v>
      </c>
      <c r="M27" s="43">
        <f t="shared" si="11"/>
        <v>73.626370969579057</v>
      </c>
      <c r="N27" s="43">
        <f t="shared" si="11"/>
        <v>43.631909170831861</v>
      </c>
      <c r="O27" s="37">
        <f t="shared" si="7"/>
        <v>54134473.050000004</v>
      </c>
      <c r="P27" s="37">
        <f>5867956.64</f>
        <v>5867956.6399999997</v>
      </c>
      <c r="Q27" s="37">
        <v>41640242.850000001</v>
      </c>
      <c r="R27" s="37">
        <v>6626273.5599999996</v>
      </c>
      <c r="S27" s="42">
        <f t="shared" si="10"/>
        <v>15830116.169999998</v>
      </c>
      <c r="T27" s="42">
        <v>251027.78</v>
      </c>
      <c r="U27" s="42">
        <v>12715253.109999999</v>
      </c>
      <c r="V27" s="42">
        <v>2863835.28</v>
      </c>
      <c r="W27" s="43">
        <f t="shared" si="8"/>
        <v>29.242209775236734</v>
      </c>
      <c r="X27" s="43">
        <f t="shared" si="2"/>
        <v>4.2779419719774889</v>
      </c>
      <c r="Y27" s="43">
        <f t="shared" si="3"/>
        <v>30.535972510544568</v>
      </c>
      <c r="Z27" s="43">
        <f t="shared" si="4"/>
        <v>43.219394039023044</v>
      </c>
      <c r="AA27" s="44">
        <f t="shared" si="9"/>
        <v>135.79665755957024</v>
      </c>
      <c r="AB27" s="44">
        <f t="shared" si="9"/>
        <v>257.20059426229506</v>
      </c>
      <c r="AC27" s="44">
        <f t="shared" si="9"/>
        <v>131.09361753245267</v>
      </c>
      <c r="AD27" s="44">
        <f t="shared" si="9"/>
        <v>153.948762926352</v>
      </c>
    </row>
    <row r="28" spans="1:30" s="22" customFormat="1" x14ac:dyDescent="0.25">
      <c r="A28" s="35" t="s">
        <v>112</v>
      </c>
      <c r="B28" s="36" t="s">
        <v>111</v>
      </c>
      <c r="C28" s="37">
        <v>1710000</v>
      </c>
      <c r="D28" s="37">
        <v>1230000</v>
      </c>
      <c r="E28" s="37">
        <v>300000</v>
      </c>
      <c r="F28" s="37">
        <v>180000</v>
      </c>
      <c r="G28" s="42"/>
      <c r="H28" s="42"/>
      <c r="I28" s="42"/>
      <c r="J28" s="42"/>
      <c r="K28" s="43"/>
      <c r="L28" s="43"/>
      <c r="M28" s="43"/>
      <c r="N28" s="43"/>
      <c r="O28" s="37">
        <f t="shared" si="7"/>
        <v>62080</v>
      </c>
      <c r="P28" s="37">
        <v>62080</v>
      </c>
      <c r="Q28" s="37"/>
      <c r="R28" s="37"/>
      <c r="S28" s="42">
        <f t="shared" si="10"/>
        <v>0</v>
      </c>
      <c r="T28" s="42"/>
      <c r="U28" s="42"/>
      <c r="V28" s="42"/>
      <c r="W28" s="43">
        <f t="shared" si="8"/>
        <v>0</v>
      </c>
      <c r="X28" s="43">
        <f t="shared" si="2"/>
        <v>0</v>
      </c>
      <c r="Y28" s="43" t="e">
        <f t="shared" si="3"/>
        <v>#DIV/0!</v>
      </c>
      <c r="Z28" s="43" t="e">
        <f t="shared" si="4"/>
        <v>#DIV/0!</v>
      </c>
      <c r="AA28" s="44"/>
      <c r="AB28" s="44"/>
      <c r="AC28" s="44"/>
      <c r="AD28" s="44"/>
    </row>
    <row r="29" spans="1:30" s="22" customFormat="1" x14ac:dyDescent="0.25">
      <c r="A29" s="35" t="s">
        <v>72</v>
      </c>
      <c r="B29" s="36" t="s">
        <v>73</v>
      </c>
      <c r="C29" s="37">
        <v>145365080.84</v>
      </c>
      <c r="D29" s="37">
        <v>145365080.84</v>
      </c>
      <c r="E29" s="37"/>
      <c r="F29" s="37"/>
      <c r="G29" s="42">
        <v>77863756.390000001</v>
      </c>
      <c r="H29" s="42">
        <v>77863756.390000001</v>
      </c>
      <c r="I29" s="42"/>
      <c r="J29" s="42"/>
      <c r="K29" s="43">
        <f t="shared" si="12"/>
        <v>33.687007257133551</v>
      </c>
      <c r="L29" s="43">
        <f t="shared" si="6"/>
        <v>53.56427825724036</v>
      </c>
      <c r="M29" s="43"/>
      <c r="N29" s="43"/>
      <c r="O29" s="37">
        <f t="shared" si="7"/>
        <v>151975858.16</v>
      </c>
      <c r="P29" s="37">
        <v>151975858.16</v>
      </c>
      <c r="Q29" s="37"/>
      <c r="R29" s="37"/>
      <c r="S29" s="42">
        <f t="shared" si="10"/>
        <v>76668047.920000002</v>
      </c>
      <c r="T29" s="42">
        <v>76668047.920000002</v>
      </c>
      <c r="U29" s="42"/>
      <c r="V29" s="42"/>
      <c r="W29" s="43">
        <f t="shared" si="8"/>
        <v>50.447517683554693</v>
      </c>
      <c r="X29" s="43">
        <f t="shared" si="2"/>
        <v>50.447517683554693</v>
      </c>
      <c r="Y29" s="43"/>
      <c r="Z29" s="43"/>
      <c r="AA29" s="44">
        <f t="shared" si="9"/>
        <v>98.464358097481195</v>
      </c>
      <c r="AB29" s="44">
        <f t="shared" si="9"/>
        <v>98.464358097481195</v>
      </c>
      <c r="AC29" s="44"/>
      <c r="AD29" s="44"/>
    </row>
    <row r="30" spans="1:30" s="22" customFormat="1" x14ac:dyDescent="0.25">
      <c r="A30" s="35" t="s">
        <v>74</v>
      </c>
      <c r="B30" s="36" t="s">
        <v>75</v>
      </c>
      <c r="C30" s="37">
        <v>231138835.79999998</v>
      </c>
      <c r="D30" s="37">
        <v>231138835.79999998</v>
      </c>
      <c r="E30" s="37"/>
      <c r="F30" s="37"/>
      <c r="G30" s="42">
        <v>137878150.54000002</v>
      </c>
      <c r="H30" s="42">
        <v>137878150.54000002</v>
      </c>
      <c r="I30" s="42"/>
      <c r="J30" s="42"/>
      <c r="K30" s="43">
        <f t="shared" si="12"/>
        <v>364.95137690734435</v>
      </c>
      <c r="L30" s="43">
        <f t="shared" si="6"/>
        <v>59.651659169601146</v>
      </c>
      <c r="M30" s="43"/>
      <c r="N30" s="43"/>
      <c r="O30" s="37">
        <f t="shared" si="7"/>
        <v>237255977.25999999</v>
      </c>
      <c r="P30" s="37">
        <v>237255977.25999999</v>
      </c>
      <c r="Q30" s="37"/>
      <c r="R30" s="37"/>
      <c r="S30" s="42">
        <f t="shared" si="10"/>
        <v>124727211.26000001</v>
      </c>
      <c r="T30" s="42">
        <v>124727211.26000001</v>
      </c>
      <c r="U30" s="42"/>
      <c r="V30" s="42"/>
      <c r="W30" s="43">
        <f t="shared" si="8"/>
        <v>52.570735077125619</v>
      </c>
      <c r="X30" s="43">
        <f t="shared" si="2"/>
        <v>52.570735077125619</v>
      </c>
      <c r="Y30" s="43"/>
      <c r="Z30" s="43"/>
      <c r="AA30" s="44">
        <f t="shared" si="9"/>
        <v>90.461912037190558</v>
      </c>
      <c r="AB30" s="44">
        <f t="shared" si="9"/>
        <v>90.461912037190558</v>
      </c>
      <c r="AC30" s="44"/>
      <c r="AD30" s="44"/>
    </row>
    <row r="31" spans="1:30" s="22" customFormat="1" x14ac:dyDescent="0.25">
      <c r="A31" s="35" t="s">
        <v>76</v>
      </c>
      <c r="B31" s="36" t="s">
        <v>77</v>
      </c>
      <c r="C31" s="37">
        <v>37779868.57</v>
      </c>
      <c r="D31" s="37">
        <v>37779868.57</v>
      </c>
      <c r="E31" s="37"/>
      <c r="F31" s="37"/>
      <c r="G31" s="42">
        <v>21475631.27</v>
      </c>
      <c r="H31" s="42">
        <v>21475631.27</v>
      </c>
      <c r="I31" s="42"/>
      <c r="J31" s="42"/>
      <c r="K31" s="43">
        <f t="shared" si="12"/>
        <v>1431.565594773856</v>
      </c>
      <c r="L31" s="43">
        <f t="shared" si="6"/>
        <v>56.844113235092706</v>
      </c>
      <c r="M31" s="43"/>
      <c r="N31" s="43"/>
      <c r="O31" s="37">
        <f t="shared" si="7"/>
        <v>40364877.880000003</v>
      </c>
      <c r="P31" s="37">
        <v>40364877.880000003</v>
      </c>
      <c r="Q31" s="37"/>
      <c r="R31" s="37"/>
      <c r="S31" s="42">
        <f t="shared" si="10"/>
        <v>19349993.879999999</v>
      </c>
      <c r="T31" s="42">
        <v>19349993.879999999</v>
      </c>
      <c r="U31" s="42"/>
      <c r="V31" s="42"/>
      <c r="W31" s="43">
        <f t="shared" si="8"/>
        <v>47.937699545444531</v>
      </c>
      <c r="X31" s="43">
        <f t="shared" si="2"/>
        <v>47.937699545444531</v>
      </c>
      <c r="Y31" s="43"/>
      <c r="Z31" s="43"/>
      <c r="AA31" s="44">
        <f t="shared" si="9"/>
        <v>90.102095890567043</v>
      </c>
      <c r="AB31" s="44">
        <f t="shared" si="9"/>
        <v>90.102095890567043</v>
      </c>
      <c r="AC31" s="44"/>
      <c r="AD31" s="44"/>
    </row>
    <row r="32" spans="1:30" s="22" customFormat="1" x14ac:dyDescent="0.25">
      <c r="A32" s="35" t="s">
        <v>78</v>
      </c>
      <c r="B32" s="36" t="s">
        <v>79</v>
      </c>
      <c r="C32" s="37">
        <v>1500150</v>
      </c>
      <c r="D32" s="37">
        <v>1500150</v>
      </c>
      <c r="E32" s="37"/>
      <c r="F32" s="37"/>
      <c r="G32" s="42">
        <v>1173950</v>
      </c>
      <c r="H32" s="42">
        <v>1173950</v>
      </c>
      <c r="I32" s="42"/>
      <c r="J32" s="42"/>
      <c r="K32" s="43">
        <f t="shared" si="12"/>
        <v>5.8765403423656037</v>
      </c>
      <c r="L32" s="43">
        <f t="shared" si="6"/>
        <v>78.255507782555071</v>
      </c>
      <c r="M32" s="43"/>
      <c r="N32" s="43"/>
      <c r="O32" s="37">
        <f t="shared" si="7"/>
        <v>1625816.67</v>
      </c>
      <c r="P32" s="37">
        <v>1625816.67</v>
      </c>
      <c r="Q32" s="37"/>
      <c r="R32" s="37"/>
      <c r="S32" s="42">
        <f t="shared" si="10"/>
        <v>0</v>
      </c>
      <c r="T32" s="42"/>
      <c r="U32" s="42"/>
      <c r="V32" s="42"/>
      <c r="W32" s="43">
        <f t="shared" si="8"/>
        <v>0</v>
      </c>
      <c r="X32" s="43">
        <f t="shared" si="2"/>
        <v>0</v>
      </c>
      <c r="Y32" s="43"/>
      <c r="Z32" s="43"/>
      <c r="AA32" s="44">
        <f t="shared" si="9"/>
        <v>0</v>
      </c>
      <c r="AB32" s="44">
        <f t="shared" si="9"/>
        <v>0</v>
      </c>
      <c r="AC32" s="44"/>
      <c r="AD32" s="44"/>
    </row>
    <row r="33" spans="1:30" s="22" customFormat="1" x14ac:dyDescent="0.25">
      <c r="A33" s="35" t="s">
        <v>80</v>
      </c>
      <c r="B33" s="36" t="s">
        <v>81</v>
      </c>
      <c r="C33" s="37">
        <v>19976890</v>
      </c>
      <c r="D33" s="37">
        <v>19976890</v>
      </c>
      <c r="E33" s="37"/>
      <c r="F33" s="37"/>
      <c r="G33" s="42">
        <v>8274698.2100000009</v>
      </c>
      <c r="H33" s="42">
        <v>8274698.2100000009</v>
      </c>
      <c r="I33" s="42"/>
      <c r="J33" s="42"/>
      <c r="K33" s="43">
        <f t="shared" si="12"/>
        <v>16.026557573685349</v>
      </c>
      <c r="L33" s="43">
        <f t="shared" si="6"/>
        <v>41.4213534238813</v>
      </c>
      <c r="M33" s="43"/>
      <c r="N33" s="43"/>
      <c r="O33" s="37">
        <f t="shared" si="7"/>
        <v>26955193.039999999</v>
      </c>
      <c r="P33" s="37">
        <v>26955193.039999999</v>
      </c>
      <c r="Q33" s="37"/>
      <c r="R33" s="37"/>
      <c r="S33" s="42">
        <f t="shared" si="10"/>
        <v>9596119.0800000001</v>
      </c>
      <c r="T33" s="42">
        <v>9596119.0800000001</v>
      </c>
      <c r="U33" s="42"/>
      <c r="V33" s="42"/>
      <c r="W33" s="43">
        <f t="shared" si="8"/>
        <v>35.600261017459218</v>
      </c>
      <c r="X33" s="43">
        <f t="shared" si="2"/>
        <v>35.600261017459218</v>
      </c>
      <c r="Y33" s="43"/>
      <c r="Z33" s="43"/>
      <c r="AA33" s="44">
        <f t="shared" si="9"/>
        <v>115.96941467186147</v>
      </c>
      <c r="AB33" s="44">
        <f t="shared" si="9"/>
        <v>115.96941467186147</v>
      </c>
      <c r="AC33" s="44"/>
      <c r="AD33" s="44"/>
    </row>
    <row r="34" spans="1:30" s="22" customFormat="1" x14ac:dyDescent="0.25">
      <c r="A34" s="35" t="s">
        <v>82</v>
      </c>
      <c r="B34" s="36" t="s">
        <v>83</v>
      </c>
      <c r="C34" s="37">
        <v>51631163.909999996</v>
      </c>
      <c r="D34" s="37">
        <v>51631163.909999996</v>
      </c>
      <c r="E34" s="37"/>
      <c r="F34" s="37"/>
      <c r="G34" s="42">
        <v>29160449.210000001</v>
      </c>
      <c r="H34" s="42">
        <v>29160449.210000001</v>
      </c>
      <c r="I34" s="42"/>
      <c r="J34" s="42"/>
      <c r="K34" s="43">
        <f t="shared" si="12"/>
        <v>131.69907302172049</v>
      </c>
      <c r="L34" s="43">
        <f t="shared" si="6"/>
        <v>56.478388247901115</v>
      </c>
      <c r="M34" s="43"/>
      <c r="N34" s="43"/>
      <c r="O34" s="37">
        <f t="shared" si="7"/>
        <v>69015881.120000005</v>
      </c>
      <c r="P34" s="37">
        <f>68161091.12</f>
        <v>68161091.120000005</v>
      </c>
      <c r="Q34" s="37">
        <v>278694</v>
      </c>
      <c r="R34" s="37">
        <v>576096</v>
      </c>
      <c r="S34" s="42">
        <f t="shared" si="10"/>
        <v>37530473.460000001</v>
      </c>
      <c r="T34" s="42">
        <v>37254973.460000001</v>
      </c>
      <c r="U34" s="42">
        <v>275500</v>
      </c>
      <c r="V34" s="42"/>
      <c r="W34" s="43">
        <f t="shared" si="8"/>
        <v>54.379474478844408</v>
      </c>
      <c r="X34" s="43">
        <f t="shared" si="2"/>
        <v>54.657243374246029</v>
      </c>
      <c r="Y34" s="43"/>
      <c r="Z34" s="43"/>
      <c r="AA34" s="44">
        <f t="shared" si="9"/>
        <v>128.70334469034745</v>
      </c>
      <c r="AB34" s="44">
        <f t="shared" si="9"/>
        <v>127.75857186460674</v>
      </c>
      <c r="AC34" s="44"/>
      <c r="AD34" s="44"/>
    </row>
    <row r="35" spans="1:30" s="22" customFormat="1" ht="23.25" x14ac:dyDescent="0.25">
      <c r="A35" s="35" t="s">
        <v>84</v>
      </c>
      <c r="B35" s="36" t="s">
        <v>85</v>
      </c>
      <c r="C35" s="37">
        <v>22141727</v>
      </c>
      <c r="D35" s="37">
        <v>22141727</v>
      </c>
      <c r="E35" s="37"/>
      <c r="F35" s="37"/>
      <c r="G35" s="42">
        <v>11689016.390000001</v>
      </c>
      <c r="H35" s="42">
        <v>11689016.390000001</v>
      </c>
      <c r="I35" s="42"/>
      <c r="J35" s="42"/>
      <c r="K35" s="43">
        <f t="shared" si="12"/>
        <v>156.72446701330216</v>
      </c>
      <c r="L35" s="43">
        <f t="shared" si="6"/>
        <v>52.791800702808771</v>
      </c>
      <c r="M35" s="43"/>
      <c r="N35" s="43"/>
      <c r="O35" s="37">
        <f t="shared" si="7"/>
        <v>41354281</v>
      </c>
      <c r="P35" s="37">
        <v>41354281</v>
      </c>
      <c r="Q35" s="37"/>
      <c r="R35" s="37"/>
      <c r="S35" s="42">
        <f t="shared" si="10"/>
        <v>17389773.34</v>
      </c>
      <c r="T35" s="42">
        <v>17389773.34</v>
      </c>
      <c r="U35" s="42"/>
      <c r="V35" s="42"/>
      <c r="W35" s="43">
        <f t="shared" si="8"/>
        <v>42.050721036595945</v>
      </c>
      <c r="X35" s="43">
        <f t="shared" si="2"/>
        <v>42.050721036595945</v>
      </c>
      <c r="Y35" s="43"/>
      <c r="Z35" s="43"/>
      <c r="AA35" s="44">
        <f t="shared" si="9"/>
        <v>148.77020238312798</v>
      </c>
      <c r="AB35" s="44">
        <f t="shared" si="9"/>
        <v>148.77020238312798</v>
      </c>
      <c r="AC35" s="44"/>
      <c r="AD35" s="44"/>
    </row>
    <row r="36" spans="1:30" s="22" customFormat="1" x14ac:dyDescent="0.25">
      <c r="A36" s="35" t="s">
        <v>86</v>
      </c>
      <c r="B36" s="36" t="s">
        <v>87</v>
      </c>
      <c r="C36" s="37">
        <v>7458322.6299999999</v>
      </c>
      <c r="D36" s="37">
        <v>4661695</v>
      </c>
      <c r="E36" s="37">
        <v>719203.63</v>
      </c>
      <c r="F36" s="37">
        <v>2077424</v>
      </c>
      <c r="G36" s="42">
        <v>3714345.74</v>
      </c>
      <c r="H36" s="42">
        <v>2330847.2999999998</v>
      </c>
      <c r="I36" s="42">
        <v>367456.06</v>
      </c>
      <c r="J36" s="42">
        <v>1016042.38</v>
      </c>
      <c r="K36" s="43">
        <f t="shared" si="12"/>
        <v>88.521193537839409</v>
      </c>
      <c r="L36" s="43">
        <f t="shared" si="6"/>
        <v>49.999995709715023</v>
      </c>
      <c r="M36" s="43">
        <f t="shared" si="11"/>
        <v>51.092075272200724</v>
      </c>
      <c r="N36" s="43">
        <f t="shared" si="11"/>
        <v>48.908762967983428</v>
      </c>
      <c r="O36" s="37">
        <f t="shared" si="7"/>
        <v>7733112</v>
      </c>
      <c r="P36" s="37">
        <v>5028353</v>
      </c>
      <c r="Q36" s="37">
        <v>545646</v>
      </c>
      <c r="R36" s="37">
        <v>2159113</v>
      </c>
      <c r="S36" s="42">
        <f t="shared" si="10"/>
        <v>3632022.44</v>
      </c>
      <c r="T36" s="42">
        <v>2347532.12</v>
      </c>
      <c r="U36" s="42">
        <v>256554.3</v>
      </c>
      <c r="V36" s="42">
        <v>1027936.02</v>
      </c>
      <c r="W36" s="43">
        <f t="shared" si="8"/>
        <v>46.967151646064352</v>
      </c>
      <c r="X36" s="43">
        <f t="shared" si="2"/>
        <v>46.685905305375336</v>
      </c>
      <c r="Y36" s="43">
        <f t="shared" si="3"/>
        <v>47.018451523515246</v>
      </c>
      <c r="Z36" s="43">
        <f t="shared" si="4"/>
        <v>47.609181177641005</v>
      </c>
      <c r="AA36" s="44">
        <f t="shared" si="9"/>
        <v>97.783639279632595</v>
      </c>
      <c r="AB36" s="44">
        <f t="shared" si="9"/>
        <v>100.71582638639606</v>
      </c>
      <c r="AC36" s="44">
        <f t="shared" si="9"/>
        <v>69.819041765156896</v>
      </c>
      <c r="AD36" s="44">
        <f t="shared" si="9"/>
        <v>101.17058503012443</v>
      </c>
    </row>
    <row r="37" spans="1:30" s="22" customFormat="1" x14ac:dyDescent="0.25">
      <c r="A37" s="35" t="s">
        <v>88</v>
      </c>
      <c r="B37" s="36" t="s">
        <v>89</v>
      </c>
      <c r="C37" s="37">
        <v>4195996</v>
      </c>
      <c r="D37" s="37">
        <v>4155996</v>
      </c>
      <c r="E37" s="37">
        <v>40000</v>
      </c>
      <c r="F37" s="37"/>
      <c r="G37" s="42">
        <v>1010787.2</v>
      </c>
      <c r="H37" s="42">
        <v>990787.2</v>
      </c>
      <c r="I37" s="42">
        <v>20000</v>
      </c>
      <c r="J37" s="42"/>
      <c r="K37" s="43">
        <f t="shared" si="12"/>
        <v>5.9367015206400398</v>
      </c>
      <c r="L37" s="43">
        <f t="shared" si="6"/>
        <v>23.839945947974925</v>
      </c>
      <c r="M37" s="43">
        <f t="shared" si="11"/>
        <v>50</v>
      </c>
      <c r="N37" s="43"/>
      <c r="O37" s="37">
        <f t="shared" si="7"/>
        <v>3579498</v>
      </c>
      <c r="P37" s="37">
        <v>3534498</v>
      </c>
      <c r="Q37" s="37">
        <v>45000</v>
      </c>
      <c r="R37" s="37"/>
      <c r="S37" s="42">
        <f t="shared" si="10"/>
        <v>891599.44</v>
      </c>
      <c r="T37" s="42">
        <v>891599.44</v>
      </c>
      <c r="U37" s="42"/>
      <c r="V37" s="42"/>
      <c r="W37" s="43">
        <f t="shared" si="8"/>
        <v>24.908505047355803</v>
      </c>
      <c r="X37" s="43">
        <f t="shared" si="2"/>
        <v>25.22563147581354</v>
      </c>
      <c r="Y37" s="43">
        <f t="shared" si="3"/>
        <v>0</v>
      </c>
      <c r="Z37" s="43"/>
      <c r="AA37" s="44">
        <f t="shared" si="9"/>
        <v>88.20842210902552</v>
      </c>
      <c r="AB37" s="44">
        <f t="shared" si="9"/>
        <v>89.988994609538764</v>
      </c>
      <c r="AC37" s="44">
        <f t="shared" si="9"/>
        <v>0</v>
      </c>
      <c r="AD37" s="44"/>
    </row>
    <row r="38" spans="1:30" s="22" customFormat="1" x14ac:dyDescent="0.25">
      <c r="A38" s="35" t="s">
        <v>90</v>
      </c>
      <c r="B38" s="36" t="s">
        <v>91</v>
      </c>
      <c r="C38" s="37">
        <v>17026074.100000001</v>
      </c>
      <c r="D38" s="37">
        <v>17026074.100000001</v>
      </c>
      <c r="E38" s="37"/>
      <c r="F38" s="37"/>
      <c r="G38" s="42">
        <v>750000</v>
      </c>
      <c r="H38" s="42">
        <v>750000</v>
      </c>
      <c r="I38" s="42"/>
      <c r="J38" s="42"/>
      <c r="K38" s="43">
        <f t="shared" si="12"/>
        <v>119.04761904761905</v>
      </c>
      <c r="L38" s="43">
        <f t="shared" si="6"/>
        <v>4.4050084335061124</v>
      </c>
      <c r="M38" s="43"/>
      <c r="N38" s="43"/>
      <c r="O38" s="37">
        <f t="shared" si="7"/>
        <v>22096681.199999999</v>
      </c>
      <c r="P38" s="37">
        <v>22096681.199999999</v>
      </c>
      <c r="Q38" s="37"/>
      <c r="R38" s="37"/>
      <c r="S38" s="42">
        <f t="shared" si="10"/>
        <v>4269481.2</v>
      </c>
      <c r="T38" s="42">
        <v>4269481.2</v>
      </c>
      <c r="U38" s="42"/>
      <c r="V38" s="42"/>
      <c r="W38" s="43">
        <f t="shared" si="8"/>
        <v>19.321821052475521</v>
      </c>
      <c r="X38" s="43">
        <f t="shared" si="2"/>
        <v>19.321821052475521</v>
      </c>
      <c r="Y38" s="43"/>
      <c r="Z38" s="43"/>
      <c r="AA38" s="44">
        <f t="shared" si="9"/>
        <v>569.26415999999995</v>
      </c>
      <c r="AB38" s="44">
        <f t="shared" si="9"/>
        <v>569.26415999999995</v>
      </c>
      <c r="AC38" s="44"/>
      <c r="AD38" s="44"/>
    </row>
    <row r="39" spans="1:30" s="22" customFormat="1" ht="23.25" x14ac:dyDescent="0.25">
      <c r="A39" s="35" t="s">
        <v>92</v>
      </c>
      <c r="B39" s="36" t="s">
        <v>93</v>
      </c>
      <c r="C39" s="37">
        <v>630000</v>
      </c>
      <c r="D39" s="37">
        <v>630000</v>
      </c>
      <c r="E39" s="37"/>
      <c r="F39" s="37"/>
      <c r="G39" s="42">
        <v>65000</v>
      </c>
      <c r="H39" s="42">
        <v>65000</v>
      </c>
      <c r="I39" s="42"/>
      <c r="J39" s="42"/>
      <c r="K39" s="43">
        <f t="shared" si="12"/>
        <v>0.18257673067994101</v>
      </c>
      <c r="L39" s="43">
        <f t="shared" si="6"/>
        <v>10.317460317460318</v>
      </c>
      <c r="M39" s="43"/>
      <c r="N39" s="43"/>
      <c r="O39" s="37">
        <f t="shared" si="7"/>
        <v>572000</v>
      </c>
      <c r="P39" s="59">
        <v>572000</v>
      </c>
      <c r="Q39" s="59"/>
      <c r="R39" s="37"/>
      <c r="S39" s="42">
        <f t="shared" si="10"/>
        <v>5000</v>
      </c>
      <c r="T39" s="42">
        <v>5000</v>
      </c>
      <c r="U39" s="42"/>
      <c r="V39" s="42"/>
      <c r="W39" s="43">
        <f t="shared" si="8"/>
        <v>0.87412587412587417</v>
      </c>
      <c r="X39" s="43">
        <f t="shared" si="2"/>
        <v>0.87412587412587417</v>
      </c>
      <c r="Y39" s="43"/>
      <c r="Z39" s="43"/>
      <c r="AA39" s="44">
        <f t="shared" si="9"/>
        <v>7.6923076923076925</v>
      </c>
      <c r="AB39" s="44">
        <f t="shared" si="9"/>
        <v>7.6923076923076925</v>
      </c>
      <c r="AC39" s="44"/>
      <c r="AD39" s="44"/>
    </row>
    <row r="40" spans="1:30" s="22" customFormat="1" x14ac:dyDescent="0.25">
      <c r="A40" s="35" t="s">
        <v>94</v>
      </c>
      <c r="B40" s="36" t="s">
        <v>95</v>
      </c>
      <c r="C40" s="37">
        <v>35601470</v>
      </c>
      <c r="D40" s="37"/>
      <c r="E40" s="37">
        <v>35601470</v>
      </c>
      <c r="F40" s="37"/>
      <c r="G40" s="42">
        <v>16315756.73</v>
      </c>
      <c r="H40" s="42"/>
      <c r="I40" s="42">
        <v>16315756.73</v>
      </c>
      <c r="J40" s="42"/>
      <c r="K40" s="43">
        <f t="shared" si="12"/>
        <v>202.9042837224996</v>
      </c>
      <c r="L40" s="43"/>
      <c r="M40" s="43">
        <f t="shared" si="11"/>
        <v>45.828884958963776</v>
      </c>
      <c r="N40" s="43"/>
      <c r="O40" s="57">
        <f t="shared" si="7"/>
        <v>40375187</v>
      </c>
      <c r="P40" s="60"/>
      <c r="Q40" s="61">
        <v>39708187</v>
      </c>
      <c r="R40" s="58">
        <v>667000</v>
      </c>
      <c r="S40" s="42">
        <f t="shared" si="10"/>
        <v>18957000</v>
      </c>
      <c r="T40" s="42"/>
      <c r="U40" s="42">
        <v>18957000</v>
      </c>
      <c r="V40" s="42"/>
      <c r="W40" s="43">
        <f t="shared" si="8"/>
        <v>46.952104519045321</v>
      </c>
      <c r="X40" s="43"/>
      <c r="Y40" s="43">
        <f>U40*100/Q41</f>
        <v>1637.7693438123385</v>
      </c>
      <c r="Z40" s="43"/>
      <c r="AA40" s="44">
        <f t="shared" si="9"/>
        <v>116.18829769105045</v>
      </c>
      <c r="AB40" s="44"/>
      <c r="AC40" s="44">
        <f t="shared" si="9"/>
        <v>116.18829769105045</v>
      </c>
      <c r="AD40" s="44"/>
    </row>
    <row r="41" spans="1:30" s="22" customFormat="1" x14ac:dyDescent="0.25">
      <c r="A41" s="35" t="s">
        <v>96</v>
      </c>
      <c r="B41" s="36" t="s">
        <v>97</v>
      </c>
      <c r="C41" s="37">
        <v>8041110.04</v>
      </c>
      <c r="D41" s="37">
        <v>8041110.04</v>
      </c>
      <c r="E41" s="37"/>
      <c r="F41" s="37"/>
      <c r="G41" s="42">
        <v>4308723.78</v>
      </c>
      <c r="H41" s="42">
        <v>4308723.78</v>
      </c>
      <c r="I41" s="42"/>
      <c r="J41" s="42"/>
      <c r="K41" s="43">
        <f t="shared" si="12"/>
        <v>783.40432363636364</v>
      </c>
      <c r="L41" s="43">
        <f t="shared" si="6"/>
        <v>53.583693775691692</v>
      </c>
      <c r="M41" s="43"/>
      <c r="N41" s="43"/>
      <c r="O41" s="37">
        <f>SUM(P41:R41)</f>
        <v>10808919.369999999</v>
      </c>
      <c r="P41" s="37">
        <f>9651430.37</f>
        <v>9651430.3699999992</v>
      </c>
      <c r="Q41" s="37">
        <v>1157489</v>
      </c>
      <c r="R41" s="37"/>
      <c r="S41" s="42">
        <f t="shared" si="10"/>
        <v>6506723.6500000004</v>
      </c>
      <c r="T41" s="42">
        <v>6506723.6500000004</v>
      </c>
      <c r="U41" s="42"/>
      <c r="V41" s="42"/>
      <c r="W41" s="43">
        <f t="shared" si="8"/>
        <v>60.197725852774127</v>
      </c>
      <c r="X41" s="43" t="e">
        <f>T41*100/#REF!</f>
        <v>#REF!</v>
      </c>
      <c r="Y41" s="43"/>
      <c r="Z41" s="43"/>
      <c r="AA41" s="44">
        <f t="shared" si="9"/>
        <v>151.01278202614324</v>
      </c>
      <c r="AB41" s="44">
        <f t="shared" si="9"/>
        <v>151.01278202614324</v>
      </c>
      <c r="AC41" s="44"/>
      <c r="AD41" s="44"/>
    </row>
    <row r="42" spans="1:30" s="22" customFormat="1" x14ac:dyDescent="0.25">
      <c r="A42" s="35" t="s">
        <v>98</v>
      </c>
      <c r="B42" s="36" t="s">
        <v>99</v>
      </c>
      <c r="C42" s="37">
        <v>550000</v>
      </c>
      <c r="D42" s="37">
        <v>550000</v>
      </c>
      <c r="E42" s="37"/>
      <c r="F42" s="37"/>
      <c r="G42" s="42">
        <v>375000</v>
      </c>
      <c r="H42" s="42">
        <v>375000</v>
      </c>
      <c r="I42" s="42"/>
      <c r="J42" s="42"/>
      <c r="K42" s="43">
        <f t="shared" si="12"/>
        <v>4.5328723905764603</v>
      </c>
      <c r="L42" s="43">
        <f t="shared" si="6"/>
        <v>68.181818181818187</v>
      </c>
      <c r="M42" s="43"/>
      <c r="N42" s="43"/>
      <c r="O42" s="37">
        <f t="shared" si="7"/>
        <v>770000</v>
      </c>
      <c r="P42" s="37">
        <v>770000</v>
      </c>
      <c r="Q42" s="37"/>
      <c r="R42" s="37"/>
      <c r="S42" s="42">
        <f t="shared" si="10"/>
        <v>183696</v>
      </c>
      <c r="T42" s="42">
        <v>183696</v>
      </c>
      <c r="U42" s="42"/>
      <c r="V42" s="42"/>
      <c r="W42" s="43">
        <f t="shared" si="8"/>
        <v>23.856623376623375</v>
      </c>
      <c r="X42" s="43">
        <f t="shared" si="2"/>
        <v>23.856623376623375</v>
      </c>
      <c r="Y42" s="43"/>
      <c r="Z42" s="43"/>
      <c r="AA42" s="44">
        <f t="shared" si="9"/>
        <v>48.985599999999998</v>
      </c>
      <c r="AB42" s="44">
        <f t="shared" si="9"/>
        <v>48.985599999999998</v>
      </c>
      <c r="AC42" s="44"/>
      <c r="AD42" s="44"/>
    </row>
    <row r="43" spans="1:30" s="22" customFormat="1" ht="34.5" x14ac:dyDescent="0.25">
      <c r="A43" s="35" t="s">
        <v>100</v>
      </c>
      <c r="B43" s="36" t="s">
        <v>101</v>
      </c>
      <c r="C43" s="37">
        <v>8272900</v>
      </c>
      <c r="D43" s="37">
        <v>8272900</v>
      </c>
      <c r="E43" s="37"/>
      <c r="F43" s="37"/>
      <c r="G43" s="42">
        <v>7860900</v>
      </c>
      <c r="H43" s="42">
        <v>7860900</v>
      </c>
      <c r="I43" s="42"/>
      <c r="J43" s="42"/>
      <c r="K43" s="43">
        <f t="shared" si="12"/>
        <v>26.740767531362717</v>
      </c>
      <c r="L43" s="43">
        <f t="shared" si="6"/>
        <v>95.019884200219991</v>
      </c>
      <c r="M43" s="43"/>
      <c r="N43" s="43"/>
      <c r="O43" s="37">
        <f t="shared" si="7"/>
        <v>54748050</v>
      </c>
      <c r="P43" s="37">
        <f>54748050</f>
        <v>54748050</v>
      </c>
      <c r="Q43" s="37"/>
      <c r="R43" s="37"/>
      <c r="S43" s="42">
        <f t="shared" si="10"/>
        <v>30116200</v>
      </c>
      <c r="T43" s="42">
        <v>30116200</v>
      </c>
      <c r="U43" s="42"/>
      <c r="V43" s="42"/>
      <c r="W43" s="43">
        <f t="shared" si="8"/>
        <v>55.008717205452982</v>
      </c>
      <c r="X43" s="43">
        <f t="shared" si="2"/>
        <v>55.008717205452982</v>
      </c>
      <c r="Y43" s="43"/>
      <c r="Z43" s="43"/>
      <c r="AA43" s="44">
        <f t="shared" si="9"/>
        <v>383.11389281125571</v>
      </c>
      <c r="AB43" s="44">
        <f t="shared" si="9"/>
        <v>383.11389281125571</v>
      </c>
      <c r="AC43" s="44"/>
      <c r="AD43" s="44"/>
    </row>
    <row r="44" spans="1:30" s="22" customFormat="1" ht="15.75" thickBot="1" x14ac:dyDescent="0.3">
      <c r="A44" s="35" t="s">
        <v>102</v>
      </c>
      <c r="B44" s="36" t="s">
        <v>103</v>
      </c>
      <c r="C44" s="37">
        <v>29396688</v>
      </c>
      <c r="D44" s="37">
        <v>29396688</v>
      </c>
      <c r="E44" s="37"/>
      <c r="F44" s="37"/>
      <c r="G44" s="42">
        <v>10678000</v>
      </c>
      <c r="H44" s="42">
        <v>10678000</v>
      </c>
      <c r="I44" s="42"/>
      <c r="J44" s="42"/>
      <c r="K44" s="43"/>
      <c r="L44" s="43">
        <f t="shared" si="6"/>
        <v>36.323819880661389</v>
      </c>
      <c r="M44" s="43"/>
      <c r="N44" s="43"/>
      <c r="O44" s="37">
        <f t="shared" si="7"/>
        <v>0</v>
      </c>
      <c r="P44" s="37"/>
      <c r="Q44" s="37"/>
      <c r="R44" s="37"/>
      <c r="S44" s="42">
        <f t="shared" si="10"/>
        <v>0</v>
      </c>
      <c r="T44" s="42"/>
      <c r="U44" s="42"/>
      <c r="V44" s="42"/>
      <c r="W44" s="43" t="e">
        <f t="shared" si="8"/>
        <v>#DIV/0!</v>
      </c>
      <c r="X44" s="43" t="e">
        <f t="shared" si="2"/>
        <v>#DIV/0!</v>
      </c>
      <c r="Y44" s="43"/>
      <c r="Z44" s="43"/>
      <c r="AA44" s="44">
        <f t="shared" si="9"/>
        <v>0</v>
      </c>
      <c r="AB44" s="44">
        <f t="shared" si="9"/>
        <v>0</v>
      </c>
      <c r="AC44" s="44"/>
      <c r="AD44" s="44"/>
    </row>
    <row r="45" spans="1:30" ht="15.75" thickBot="1" x14ac:dyDescent="0.3">
      <c r="A45" s="16"/>
      <c r="B45" s="17"/>
      <c r="C45" s="37"/>
      <c r="D45" s="47"/>
      <c r="E45" s="47"/>
      <c r="F45" s="47"/>
      <c r="G45" s="48"/>
      <c r="H45" s="48"/>
      <c r="I45" s="48"/>
      <c r="J45" s="48"/>
      <c r="K45" s="49"/>
      <c r="L45" s="49"/>
      <c r="M45" s="49"/>
      <c r="N45" s="49"/>
      <c r="O45" s="50"/>
      <c r="P45" s="47"/>
      <c r="Q45" s="47"/>
      <c r="R45" s="47"/>
      <c r="S45" s="48"/>
      <c r="T45" s="48"/>
      <c r="U45" s="48"/>
      <c r="V45" s="48"/>
      <c r="W45" s="49"/>
      <c r="X45" s="49"/>
      <c r="Y45" s="49"/>
      <c r="Z45" s="49"/>
      <c r="AA45" s="51"/>
      <c r="AB45" s="51"/>
      <c r="AC45" s="51"/>
      <c r="AD45" s="51"/>
    </row>
    <row r="46" spans="1:30" ht="24" thickBot="1" x14ac:dyDescent="0.3">
      <c r="A46" s="18" t="s">
        <v>104</v>
      </c>
      <c r="B46" s="19" t="s">
        <v>34</v>
      </c>
      <c r="C46" s="52">
        <v>-68567376.930000007</v>
      </c>
      <c r="D46" s="53">
        <v>-60763995.810000002</v>
      </c>
      <c r="E46" s="53">
        <v>-7385200.5599999996</v>
      </c>
      <c r="F46" s="53">
        <v>-418180.56</v>
      </c>
      <c r="G46" s="54">
        <v>-9696813.1699999999</v>
      </c>
      <c r="H46" s="54">
        <v>-13795225.32</v>
      </c>
      <c r="I46" s="54">
        <v>3064300.04</v>
      </c>
      <c r="J46" s="54">
        <v>1034112.11</v>
      </c>
      <c r="K46" s="55" t="s">
        <v>34</v>
      </c>
      <c r="L46" s="55" t="s">
        <v>34</v>
      </c>
      <c r="M46" s="55" t="s">
        <v>34</v>
      </c>
      <c r="N46" s="55" t="s">
        <v>34</v>
      </c>
      <c r="O46" s="53">
        <v>-111476509.97</v>
      </c>
      <c r="P46" s="53">
        <v>-104645210.13</v>
      </c>
      <c r="Q46" s="53">
        <v>-6571689.4100000001</v>
      </c>
      <c r="R46" s="53">
        <v>-259610.43</v>
      </c>
      <c r="S46" s="54">
        <v>-7616945.2999999998</v>
      </c>
      <c r="T46" s="54">
        <v>-17540828.309999999</v>
      </c>
      <c r="U46" s="54">
        <v>8414010.9600000009</v>
      </c>
      <c r="V46" s="54">
        <v>1509872.05</v>
      </c>
      <c r="W46" s="55" t="s">
        <v>34</v>
      </c>
      <c r="X46" s="55" t="s">
        <v>34</v>
      </c>
      <c r="Y46" s="55" t="s">
        <v>34</v>
      </c>
      <c r="Z46" s="55" t="s">
        <v>34</v>
      </c>
      <c r="AA46" s="56" t="s">
        <v>34</v>
      </c>
      <c r="AB46" s="56" t="s">
        <v>34</v>
      </c>
      <c r="AC46" s="56" t="s">
        <v>34</v>
      </c>
      <c r="AD46" s="56" t="s">
        <v>34</v>
      </c>
    </row>
    <row r="47" spans="1:30" x14ac:dyDescent="0.25">
      <c r="A47" s="2"/>
      <c r="B47" s="20"/>
      <c r="C47" s="41"/>
      <c r="D47" s="20"/>
      <c r="E47" s="20"/>
      <c r="F47" s="20"/>
      <c r="G47" s="20"/>
      <c r="H47" s="20"/>
      <c r="I47" s="20"/>
      <c r="J47" s="20"/>
    </row>
    <row r="48" spans="1:30" x14ac:dyDescent="0.25">
      <c r="A48" s="3"/>
      <c r="B48" s="3"/>
      <c r="C48" s="40"/>
      <c r="D48" s="7"/>
      <c r="E48" s="7"/>
      <c r="F48" s="7"/>
      <c r="G48" s="7"/>
      <c r="H48" s="7"/>
      <c r="I48" s="7"/>
      <c r="J48" s="7"/>
      <c r="O48" s="38"/>
      <c r="P48" s="38"/>
      <c r="Q48" s="38"/>
      <c r="R48" s="38"/>
      <c r="S48" s="38"/>
      <c r="T48" s="38"/>
      <c r="U48" s="38"/>
      <c r="V48" s="38"/>
    </row>
    <row r="49" spans="3:22" x14ac:dyDescent="0.25">
      <c r="C49" s="39"/>
      <c r="D49" s="38"/>
      <c r="E49" s="38"/>
      <c r="F49" s="38"/>
      <c r="G49" s="38"/>
      <c r="H49" s="38"/>
      <c r="I49" s="38"/>
      <c r="J49" s="38"/>
      <c r="O49" s="38"/>
      <c r="P49" s="38"/>
    </row>
    <row r="50" spans="3:22" x14ac:dyDescent="0.25">
      <c r="C50" s="38"/>
      <c r="D50" s="38"/>
      <c r="G50" s="38"/>
      <c r="H50" s="38"/>
      <c r="I50" s="38"/>
      <c r="J50" s="38"/>
      <c r="O50" s="38"/>
      <c r="P50" s="38"/>
      <c r="Q50" s="38"/>
      <c r="R50" s="38"/>
      <c r="S50" s="38"/>
      <c r="T50" s="38"/>
      <c r="U50" s="38"/>
      <c r="V50" s="38"/>
    </row>
    <row r="51" spans="3:22" x14ac:dyDescent="0.25">
      <c r="C51" s="38"/>
      <c r="D51" s="38"/>
      <c r="E51" s="38"/>
      <c r="F51" s="38"/>
      <c r="G51" s="38"/>
      <c r="H51" s="38"/>
      <c r="I51" s="38"/>
      <c r="J51" s="38"/>
    </row>
  </sheetData>
  <mergeCells count="10">
    <mergeCell ref="A2:S2"/>
    <mergeCell ref="AA4:AD4"/>
    <mergeCell ref="A4:A5"/>
    <mergeCell ref="B4:B5"/>
    <mergeCell ref="C4:F4"/>
    <mergeCell ref="G4:J4"/>
    <mergeCell ref="K4:N4"/>
    <mergeCell ref="O4:R4"/>
    <mergeCell ref="S4:V4"/>
    <mergeCell ref="W4:Z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Сазоненко</cp:lastModifiedBy>
  <dcterms:created xsi:type="dcterms:W3CDTF">2018-08-17T06:48:42Z</dcterms:created>
  <dcterms:modified xsi:type="dcterms:W3CDTF">2020-07-13T12:20:32Z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