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210" windowHeight="12075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C16" i="2" l="1"/>
  <c r="B7" i="7" l="1"/>
  <c r="C11" i="11" l="1"/>
  <c r="B11" i="11"/>
  <c r="B10" i="11"/>
  <c r="C8" i="11"/>
  <c r="B8" i="11"/>
  <c r="C11" i="10"/>
  <c r="B11" i="10"/>
  <c r="C8" i="10"/>
  <c r="B8" i="10"/>
  <c r="C11" i="9"/>
  <c r="B11" i="9"/>
  <c r="C8" i="9"/>
  <c r="B8" i="9"/>
  <c r="C11" i="8"/>
  <c r="B11" i="8"/>
  <c r="C8" i="8"/>
  <c r="B8" i="8"/>
  <c r="C8" i="7"/>
  <c r="C11" i="7"/>
  <c r="B11" i="7"/>
  <c r="B8" i="7"/>
  <c r="B9" i="1" l="1"/>
  <c r="B8" i="6"/>
  <c r="B11" i="6"/>
  <c r="C8" i="6"/>
  <c r="C11" i="5" l="1"/>
  <c r="B11" i="5"/>
  <c r="C8" i="5"/>
  <c r="B8" i="5"/>
  <c r="C15" i="3"/>
  <c r="B15" i="3"/>
  <c r="B16" i="2"/>
  <c r="B10" i="2"/>
  <c r="E12" i="1"/>
  <c r="D12" i="1"/>
  <c r="D13" i="1"/>
  <c r="D10" i="11" l="1"/>
  <c r="D16" i="11"/>
  <c r="D15" i="11"/>
  <c r="D12" i="11"/>
  <c r="D13" i="11"/>
  <c r="D9" i="11"/>
  <c r="D15" i="5"/>
  <c r="D16" i="5"/>
  <c r="D12" i="5"/>
  <c r="D13" i="5"/>
  <c r="D9" i="5"/>
  <c r="D10" i="5"/>
  <c r="D16" i="6"/>
  <c r="D15" i="6"/>
  <c r="D12" i="6"/>
  <c r="D13" i="6"/>
  <c r="D10" i="6"/>
  <c r="E12" i="7"/>
  <c r="D16" i="7"/>
  <c r="D15" i="7"/>
  <c r="D12" i="7"/>
  <c r="D13" i="7"/>
  <c r="D15" i="8"/>
  <c r="D16" i="8"/>
  <c r="D12" i="8"/>
  <c r="D13" i="8"/>
  <c r="D10" i="8"/>
  <c r="D16" i="9"/>
  <c r="D15" i="9"/>
  <c r="D16" i="3" l="1"/>
  <c r="D15" i="3"/>
  <c r="D14" i="3"/>
  <c r="D13" i="3"/>
  <c r="D12" i="3"/>
  <c r="D11" i="3"/>
  <c r="D8" i="11"/>
  <c r="D5" i="11"/>
  <c r="D6" i="11"/>
  <c r="D8" i="1"/>
  <c r="D13" i="2" l="1"/>
  <c r="D16" i="2"/>
  <c r="D15" i="2"/>
  <c r="D14" i="2"/>
  <c r="D12" i="2"/>
  <c r="D10" i="2"/>
  <c r="D9" i="2"/>
  <c r="D10" i="7"/>
  <c r="B7" i="8"/>
  <c r="B7" i="10"/>
  <c r="D12" i="10"/>
  <c r="D13" i="10"/>
  <c r="D14" i="10"/>
  <c r="D15" i="10"/>
  <c r="D16" i="10"/>
  <c r="D12" i="9"/>
  <c r="D13" i="9"/>
  <c r="D9" i="9"/>
  <c r="C7" i="11"/>
  <c r="D10" i="10"/>
  <c r="E16" i="11" l="1"/>
  <c r="E13" i="11"/>
  <c r="E12" i="11"/>
  <c r="E15" i="11"/>
  <c r="D14" i="11"/>
  <c r="D11" i="11"/>
  <c r="B7" i="11"/>
  <c r="D7" i="11" s="1"/>
  <c r="C4" i="11"/>
  <c r="E6" i="11" s="1"/>
  <c r="B4" i="11"/>
  <c r="D11" i="10"/>
  <c r="D9" i="10"/>
  <c r="D8" i="10"/>
  <c r="C7" i="10"/>
  <c r="D6" i="10"/>
  <c r="D5" i="10"/>
  <c r="C4" i="10"/>
  <c r="E6" i="10" s="1"/>
  <c r="B4" i="10"/>
  <c r="D14" i="9"/>
  <c r="D11" i="9"/>
  <c r="D10" i="9"/>
  <c r="D8" i="9"/>
  <c r="C7" i="9"/>
  <c r="B7" i="9"/>
  <c r="D6" i="9"/>
  <c r="D5" i="9"/>
  <c r="C4" i="9"/>
  <c r="E6" i="9" s="1"/>
  <c r="B4" i="9"/>
  <c r="D14" i="8"/>
  <c r="D11" i="8"/>
  <c r="D9" i="8"/>
  <c r="D8" i="8"/>
  <c r="C7" i="8"/>
  <c r="D6" i="8"/>
  <c r="D5" i="8"/>
  <c r="C4" i="8"/>
  <c r="E6" i="8" s="1"/>
  <c r="B4" i="8"/>
  <c r="D14" i="7"/>
  <c r="D11" i="7"/>
  <c r="D9" i="7"/>
  <c r="D8" i="7"/>
  <c r="C7" i="7"/>
  <c r="D6" i="7"/>
  <c r="D5" i="7"/>
  <c r="C4" i="7"/>
  <c r="E6" i="7" s="1"/>
  <c r="B4" i="7"/>
  <c r="D14" i="6"/>
  <c r="D11" i="6"/>
  <c r="D9" i="6"/>
  <c r="D8" i="6"/>
  <c r="C7" i="6"/>
  <c r="B7" i="6"/>
  <c r="D6" i="6"/>
  <c r="D5" i="6"/>
  <c r="C4" i="6"/>
  <c r="E5" i="6" s="1"/>
  <c r="B4" i="6"/>
  <c r="D14" i="5"/>
  <c r="D11" i="5"/>
  <c r="D8" i="5"/>
  <c r="C7" i="5"/>
  <c r="B7" i="5"/>
  <c r="D6" i="5"/>
  <c r="D5" i="5"/>
  <c r="C4" i="5"/>
  <c r="E6" i="5" s="1"/>
  <c r="B4" i="5"/>
  <c r="D10" i="3"/>
  <c r="D9" i="3"/>
  <c r="D8" i="3"/>
  <c r="C7" i="3"/>
  <c r="E14" i="3" s="1"/>
  <c r="B7" i="3"/>
  <c r="D6" i="3"/>
  <c r="D5" i="3"/>
  <c r="C4" i="3"/>
  <c r="E6" i="3" s="1"/>
  <c r="B4" i="3"/>
  <c r="D8" i="2"/>
  <c r="C7" i="2"/>
  <c r="B7" i="2"/>
  <c r="D6" i="2"/>
  <c r="D5" i="2"/>
  <c r="C4" i="2"/>
  <c r="E6" i="2" s="1"/>
  <c r="B4" i="2"/>
  <c r="D17" i="1"/>
  <c r="D16" i="1"/>
  <c r="D15" i="1"/>
  <c r="D14" i="1"/>
  <c r="D11" i="1"/>
  <c r="D9" i="1"/>
  <c r="C7" i="1"/>
  <c r="E8" i="1" s="1"/>
  <c r="B7" i="1"/>
  <c r="E14" i="9" l="1"/>
  <c r="E16" i="9"/>
  <c r="E15" i="9"/>
  <c r="E14" i="8"/>
  <c r="E13" i="8"/>
  <c r="E12" i="8"/>
  <c r="E10" i="8"/>
  <c r="E15" i="8"/>
  <c r="E16" i="8"/>
  <c r="E5" i="8"/>
  <c r="E16" i="7"/>
  <c r="E15" i="7"/>
  <c r="E13" i="7"/>
  <c r="E12" i="6"/>
  <c r="E16" i="6"/>
  <c r="E15" i="6"/>
  <c r="E13" i="6"/>
  <c r="E12" i="5"/>
  <c r="E16" i="5"/>
  <c r="E10" i="5"/>
  <c r="E15" i="5"/>
  <c r="E9" i="5"/>
  <c r="E13" i="5"/>
  <c r="E8" i="9"/>
  <c r="E9" i="9"/>
  <c r="E11" i="9"/>
  <c r="E12" i="9"/>
  <c r="E13" i="9"/>
  <c r="E10" i="9"/>
  <c r="E16" i="2"/>
  <c r="E12" i="2"/>
  <c r="E15" i="2"/>
  <c r="E11" i="2"/>
  <c r="E14" i="2"/>
  <c r="E10" i="2"/>
  <c r="E13" i="2"/>
  <c r="E9" i="2"/>
  <c r="E16" i="3"/>
  <c r="E13" i="3"/>
  <c r="E12" i="3"/>
  <c r="E11" i="3"/>
  <c r="E14" i="10"/>
  <c r="E13" i="10"/>
  <c r="E16" i="10"/>
  <c r="E12" i="10"/>
  <c r="E15" i="10"/>
  <c r="E10" i="10"/>
  <c r="E5" i="10"/>
  <c r="D7" i="9"/>
  <c r="E15" i="1"/>
  <c r="E9" i="1"/>
  <c r="E11" i="1"/>
  <c r="E16" i="1"/>
  <c r="E13" i="1"/>
  <c r="E17" i="1"/>
  <c r="E14" i="1"/>
  <c r="E10" i="11"/>
  <c r="E8" i="11"/>
  <c r="E14" i="11"/>
  <c r="E5" i="11"/>
  <c r="E9" i="11"/>
  <c r="E11" i="11"/>
  <c r="D4" i="11"/>
  <c r="E5" i="7"/>
  <c r="D7" i="10"/>
  <c r="E9" i="10"/>
  <c r="E11" i="10"/>
  <c r="D4" i="10"/>
  <c r="E8" i="10"/>
  <c r="D4" i="9"/>
  <c r="E5" i="9"/>
  <c r="D7" i="8"/>
  <c r="E11" i="8"/>
  <c r="D4" i="8"/>
  <c r="E9" i="8"/>
  <c r="E8" i="8"/>
  <c r="E6" i="6"/>
  <c r="D4" i="6"/>
  <c r="D7" i="7"/>
  <c r="E9" i="7"/>
  <c r="E11" i="7"/>
  <c r="D4" i="7"/>
  <c r="E8" i="7"/>
  <c r="E10" i="7"/>
  <c r="E14" i="7"/>
  <c r="E5" i="5"/>
  <c r="D7" i="6"/>
  <c r="E9" i="6"/>
  <c r="E11" i="6"/>
  <c r="E8" i="6"/>
  <c r="E14" i="6"/>
  <c r="D7" i="5"/>
  <c r="E11" i="5"/>
  <c r="D4" i="5"/>
  <c r="E8" i="5"/>
  <c r="E14" i="5"/>
  <c r="E10" i="3"/>
  <c r="E8" i="3"/>
  <c r="E15" i="3"/>
  <c r="E5" i="3"/>
  <c r="D7" i="3"/>
  <c r="E9" i="3"/>
  <c r="D4" i="3"/>
  <c r="E8" i="2"/>
  <c r="E5" i="2"/>
  <c r="D7" i="2"/>
  <c r="D4" i="2"/>
  <c r="D7" i="1"/>
  <c r="D6" i="1"/>
  <c r="D5" i="1"/>
  <c r="C4" i="1"/>
  <c r="B4" i="1"/>
  <c r="D4" i="1" l="1"/>
  <c r="E6" i="1"/>
  <c r="E5" i="1"/>
</calcChain>
</file>

<file path=xl/sharedStrings.xml><?xml version="1.0" encoding="utf-8"?>
<sst xmlns="http://schemas.openxmlformats.org/spreadsheetml/2006/main" count="203" uniqueCount="34">
  <si>
    <t>Наименование КВД</t>
  </si>
  <si>
    <t>НАЛОГОВЫЕ И НЕНАЛОГОВЫЕ ДОХОДЫ</t>
  </si>
  <si>
    <t>БЕЗВОЗМЕЗДНЫЕ ПОСТУПЛЕНИЯ</t>
  </si>
  <si>
    <t>Исполнено</t>
  </si>
  <si>
    <t>% исполнения к годовому плану</t>
  </si>
  <si>
    <t>Удельный вес к итоговым показателям</t>
  </si>
  <si>
    <t>Поступления всего, в т.ч.</t>
  </si>
  <si>
    <t>рублей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</si>
  <si>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</si>
  <si>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</si>
  <si>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</si>
  <si>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</si>
  <si>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</si>
  <si>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</si>
  <si>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</si>
  <si>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</si>
  <si>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</si>
  <si>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 всего, в т.ч.</t>
  </si>
  <si>
    <t>НАЦИОНАЛЬНАЯ БЕЗОПАСНОСТЬ И ПРАВООХРАНИТЕЛЬНАЯ ДЕЯТЕЛЬНОСТЬ</t>
  </si>
  <si>
    <t>ТРАНСПОРТ</t>
  </si>
  <si>
    <t>ЛЕСНОЕ ХОЗЯЙСТВО</t>
  </si>
  <si>
    <t>ДОРОЖНОЕ ХОЗЯЙСТВО</t>
  </si>
  <si>
    <t xml:space="preserve">Анализ исполнения бюджета МР "Княжпогостский" на 01.04.2020 год </t>
  </si>
  <si>
    <t>Бюджетные назначения 2020 год</t>
  </si>
  <si>
    <t>ОХРАНА ОКРУЖАЮЩЕЙ СРЕДЫ</t>
  </si>
  <si>
    <t xml:space="preserve">Анализ исполнения бюджета городского поселения "Емва" на 01.04.2020 год </t>
  </si>
  <si>
    <t xml:space="preserve">Анализ исполнения бюджета городского поселения "Синдор" на 01.04.2020 год </t>
  </si>
  <si>
    <t xml:space="preserve">Анализ исполнения бюджета сельского поселения "Иоссер" на 01.04.2020 год </t>
  </si>
  <si>
    <t xml:space="preserve">Анализ исполнения бюджета сельского поселения "Мещура" на 01.04.2020 год </t>
  </si>
  <si>
    <t xml:space="preserve">Анализ исполнения бюджета сельского поселения "Серёгово" на 01.04.2020 год </t>
  </si>
  <si>
    <t xml:space="preserve">Анализ исполнения бюджета сельского "Тракт" на 01.04.2020 год </t>
  </si>
  <si>
    <t xml:space="preserve">Анализ исполнения бюджета сельского поселения "Туръя" на 01.04.2020 год </t>
  </si>
  <si>
    <t xml:space="preserve">Анализ исполнения бюджета сельского поселения "Чиньяворык" на 01.04.2020 год </t>
  </si>
  <si>
    <t xml:space="preserve">Анализ исполнения бюджета сельского поселения "Шошка" на 01.04.2020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</si>
</sst>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5" sqref="C5"/>
    </sheetView>
  </sheetViews>
  <sheetFormatPr defaultRowHeight="18.75" x14ac:dyDescent="0.3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22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708596993.43999994</v>
      </c>
      <c r="C4" s="11">
        <f>SUM(C5:C6)</f>
        <v>146817094.26999998</v>
      </c>
      <c r="D4" s="11">
        <f t="shared" ref="D4:D8" si="0">C4*100/B4</f>
        <v>20.719406888427848</v>
      </c>
      <c r="E4" s="11">
        <v>100</v>
      </c>
    </row>
    <row r="5" spans="1:5" x14ac:dyDescent="0.3">
      <c r="A5" s="2" t="s">
        <v>1</v>
      </c>
      <c r="B5" s="17">
        <v>261436726.84999999</v>
      </c>
      <c r="C5" s="17">
        <v>67093787.780000001</v>
      </c>
      <c r="D5" s="17">
        <f t="shared" si="0"/>
        <v>25.663489819659208</v>
      </c>
      <c r="E5" s="17">
        <f>C5*100/C4</f>
        <v>45.69889365649275</v>
      </c>
    </row>
    <row r="6" spans="1:5" x14ac:dyDescent="0.3">
      <c r="A6" s="2" t="s">
        <v>2</v>
      </c>
      <c r="B6" s="17">
        <v>447160266.58999997</v>
      </c>
      <c r="C6" s="17">
        <v>79723306.489999995</v>
      </c>
      <c r="D6" s="17">
        <f t="shared" si="0"/>
        <v>17.828799302308777</v>
      </c>
      <c r="E6" s="17">
        <f>C6*100/C4</f>
        <v>54.301106343507257</v>
      </c>
    </row>
    <row r="7" spans="1:5" s="5" customFormat="1" x14ac:dyDescent="0.3">
      <c r="A7" s="6" t="s">
        <v>17</v>
      </c>
      <c r="B7" s="11">
        <f>SUM(B8:B17)</f>
        <v>793805384.1500001</v>
      </c>
      <c r="C7" s="11">
        <f>SUM(C8:C17)</f>
        <v>144925663.86000001</v>
      </c>
      <c r="D7" s="11">
        <f t="shared" si="0"/>
        <v>18.25707745925472</v>
      </c>
      <c r="E7" s="11">
        <v>100</v>
      </c>
    </row>
    <row r="8" spans="1:5" customFormat="1" x14ac:dyDescent="0.25">
      <c r="A8" s="9" t="s">
        <v>8</v>
      </c>
      <c r="B8" s="10">
        <v>92375271</v>
      </c>
      <c r="C8" s="10">
        <v>14916963.49</v>
      </c>
      <c r="D8" s="12">
        <f t="shared" si="0"/>
        <v>16.148221627409352</v>
      </c>
      <c r="E8" s="12">
        <f>C8*100/C7</f>
        <v>10.292837785038522</v>
      </c>
    </row>
    <row r="9" spans="1:5" customFormat="1" ht="16.5" customHeight="1" x14ac:dyDescent="0.25">
      <c r="A9" s="9" t="s">
        <v>10</v>
      </c>
      <c r="B9" s="10">
        <f>366670+150000+9900000+3201993.38</f>
        <v>13618663.379999999</v>
      </c>
      <c r="C9" s="10">
        <v>794668.29</v>
      </c>
      <c r="D9" s="12">
        <f t="shared" ref="D9:D17" si="1">C9*100/B9</f>
        <v>5.8351415834760143</v>
      </c>
      <c r="E9" s="12">
        <f>C9*100/C7</f>
        <v>0.54832820415275751</v>
      </c>
    </row>
    <row r="10" spans="1:5" customFormat="1" ht="16.5" customHeight="1" x14ac:dyDescent="0.25">
      <c r="A10" s="9" t="s">
        <v>21</v>
      </c>
      <c r="B10" s="10">
        <v>20285397.649999999</v>
      </c>
      <c r="C10" s="10"/>
      <c r="D10" s="12"/>
      <c r="E10" s="12"/>
    </row>
    <row r="11" spans="1:5" customFormat="1" ht="37.5" x14ac:dyDescent="0.25">
      <c r="A11" s="9" t="s">
        <v>11</v>
      </c>
      <c r="B11" s="10">
        <v>13154934.59</v>
      </c>
      <c r="C11" s="10">
        <v>1472608.15</v>
      </c>
      <c r="D11" s="12">
        <f t="shared" si="1"/>
        <v>11.194340343732565</v>
      </c>
      <c r="E11" s="12">
        <f>C11*100/C7</f>
        <v>1.0161127510325279</v>
      </c>
    </row>
    <row r="12" spans="1:5" customFormat="1" x14ac:dyDescent="0.25">
      <c r="A12" s="9" t="s">
        <v>24</v>
      </c>
      <c r="B12" s="10">
        <v>62080</v>
      </c>
      <c r="C12" s="10">
        <v>0</v>
      </c>
      <c r="D12" s="12">
        <f t="shared" si="1"/>
        <v>0</v>
      </c>
      <c r="E12" s="12">
        <f>C12*100/C8</f>
        <v>0</v>
      </c>
    </row>
    <row r="13" spans="1:5" customFormat="1" x14ac:dyDescent="0.25">
      <c r="A13" s="9" t="s">
        <v>12</v>
      </c>
      <c r="B13" s="10">
        <v>452233572.08999997</v>
      </c>
      <c r="C13" s="10">
        <v>94949767.989999995</v>
      </c>
      <c r="D13" s="12">
        <f t="shared" si="1"/>
        <v>20.995736241161644</v>
      </c>
      <c r="E13" s="12">
        <f>C13*100/C7</f>
        <v>65.516186340690254</v>
      </c>
    </row>
    <row r="14" spans="1:5" customFormat="1" x14ac:dyDescent="0.25">
      <c r="A14" s="9" t="s">
        <v>13</v>
      </c>
      <c r="B14" s="10">
        <v>107244960.42</v>
      </c>
      <c r="C14" s="10">
        <v>18345356.960000001</v>
      </c>
      <c r="D14" s="12">
        <f t="shared" si="1"/>
        <v>17.106031731612067</v>
      </c>
      <c r="E14" s="12">
        <f>C14*100/C7</f>
        <v>12.65845984167569</v>
      </c>
    </row>
    <row r="15" spans="1:5" customFormat="1" x14ac:dyDescent="0.25">
      <c r="A15" s="9" t="s">
        <v>14</v>
      </c>
      <c r="B15" s="10">
        <v>31231532.199999999</v>
      </c>
      <c r="C15" s="10">
        <v>1745669.87</v>
      </c>
      <c r="D15" s="12">
        <f t="shared" si="1"/>
        <v>5.5894467771261001</v>
      </c>
      <c r="E15" s="12">
        <f>C15*100/C7</f>
        <v>1.2045277720351439</v>
      </c>
    </row>
    <row r="16" spans="1:5" customFormat="1" x14ac:dyDescent="0.25">
      <c r="A16" s="9" t="s">
        <v>15</v>
      </c>
      <c r="B16" s="10">
        <v>8850922.8200000003</v>
      </c>
      <c r="C16" s="10">
        <v>2184429.11</v>
      </c>
      <c r="D16" s="12">
        <f t="shared" si="1"/>
        <v>24.680241308442454</v>
      </c>
      <c r="E16" s="12">
        <f>C16*100/C7</f>
        <v>1.5072755589446087</v>
      </c>
    </row>
    <row r="17" spans="1:5" customFormat="1" ht="75" x14ac:dyDescent="0.25">
      <c r="A17" s="9" t="s">
        <v>16</v>
      </c>
      <c r="B17" s="10">
        <v>54748050</v>
      </c>
      <c r="C17" s="10">
        <v>10516200</v>
      </c>
      <c r="D17" s="12">
        <f t="shared" si="1"/>
        <v>19.20835536608153</v>
      </c>
      <c r="E17" s="12">
        <f>C17*100/C7</f>
        <v>7.2562717464304871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8" sqref="B8"/>
    </sheetView>
  </sheetViews>
  <sheetFormatPr defaultRowHeight="18.75" x14ac:dyDescent="0.3"/>
  <cols>
    <col min="1" max="1" width="50.140625" style="1" customWidth="1"/>
    <col min="2" max="2" width="22.42578125" style="1" customWidth="1"/>
    <col min="3" max="3" width="20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33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3326428</v>
      </c>
      <c r="C4" s="11">
        <f>SUM(C5:C6)</f>
        <v>615494.24</v>
      </c>
      <c r="D4" s="11">
        <f t="shared" ref="D4:D8" si="0">C4*100/B4</f>
        <v>18.503158342822992</v>
      </c>
      <c r="E4" s="11">
        <v>100</v>
      </c>
    </row>
    <row r="5" spans="1:5" x14ac:dyDescent="0.3">
      <c r="A5" s="2" t="s">
        <v>1</v>
      </c>
      <c r="B5" s="14">
        <v>85000</v>
      </c>
      <c r="C5" s="14">
        <v>40226.03</v>
      </c>
      <c r="D5" s="14">
        <f t="shared" si="0"/>
        <v>47.324741176470589</v>
      </c>
      <c r="E5" s="14">
        <f>C5*100/C4</f>
        <v>6.53556562933879</v>
      </c>
    </row>
    <row r="6" spans="1:5" x14ac:dyDescent="0.3">
      <c r="A6" s="2" t="s">
        <v>2</v>
      </c>
      <c r="B6" s="14">
        <v>3241428</v>
      </c>
      <c r="C6" s="14">
        <v>575268.21</v>
      </c>
      <c r="D6" s="14">
        <f t="shared" si="0"/>
        <v>17.74736967780867</v>
      </c>
      <c r="E6" s="14">
        <f>C6*100/C4</f>
        <v>93.464434370661209</v>
      </c>
    </row>
    <row r="7" spans="1:5" s="5" customFormat="1" x14ac:dyDescent="0.3">
      <c r="A7" s="6" t="s">
        <v>17</v>
      </c>
      <c r="B7" s="11">
        <f>SUM(B8:B16)</f>
        <v>3332435</v>
      </c>
      <c r="C7" s="11">
        <f>SUM(C8:C16)</f>
        <v>678005.67</v>
      </c>
      <c r="D7" s="11">
        <f t="shared" si="0"/>
        <v>20.345653253551831</v>
      </c>
      <c r="E7" s="11">
        <v>100</v>
      </c>
    </row>
    <row r="8" spans="1:5" customFormat="1" x14ac:dyDescent="0.25">
      <c r="A8" s="9" t="s">
        <v>8</v>
      </c>
      <c r="B8" s="10">
        <f>685933+1451471+674+1000+6625</f>
        <v>2145703</v>
      </c>
      <c r="C8" s="10">
        <f>147084.09+274418.94+6625</f>
        <v>428128.03</v>
      </c>
      <c r="D8" s="14">
        <f t="shared" si="0"/>
        <v>19.952809405588752</v>
      </c>
      <c r="E8" s="14">
        <f>C8*100/C7</f>
        <v>63.145199065960611</v>
      </c>
    </row>
    <row r="9" spans="1:5" customFormat="1" ht="37.5" x14ac:dyDescent="0.25">
      <c r="A9" s="9" t="s">
        <v>18</v>
      </c>
      <c r="B9" s="10">
        <v>12000</v>
      </c>
      <c r="C9" s="10">
        <v>2700</v>
      </c>
      <c r="D9" s="14">
        <f>C9*100/B9</f>
        <v>22.5</v>
      </c>
      <c r="E9" s="14">
        <f>C9*100/C7</f>
        <v>0.39822675819215492</v>
      </c>
    </row>
    <row r="10" spans="1:5" customFormat="1" x14ac:dyDescent="0.25">
      <c r="A10" s="9" t="s">
        <v>10</v>
      </c>
      <c r="B10" s="10">
        <f>133335+14000</f>
        <v>147335</v>
      </c>
      <c r="C10" s="10">
        <v>0</v>
      </c>
      <c r="D10" s="14">
        <f>C10*100/B10</f>
        <v>0</v>
      </c>
      <c r="E10" s="14">
        <f>C10*100/C7</f>
        <v>0</v>
      </c>
    </row>
    <row r="11" spans="1:5" customFormat="1" ht="37.5" x14ac:dyDescent="0.25">
      <c r="A11" s="9" t="s">
        <v>11</v>
      </c>
      <c r="B11" s="10">
        <f>132000+3500+600556</f>
        <v>736056</v>
      </c>
      <c r="C11" s="10">
        <f>32914.02+3500+162207</f>
        <v>198621.02</v>
      </c>
      <c r="D11" s="14">
        <f t="shared" ref="D11:D16" si="1">C11*100/B11</f>
        <v>26.984498462073539</v>
      </c>
      <c r="E11" s="14">
        <f>C11*100/C7</f>
        <v>29.294890704970062</v>
      </c>
    </row>
    <row r="12" spans="1:5" customFormat="1" x14ac:dyDescent="0.25">
      <c r="A12" s="9" t="s">
        <v>12</v>
      </c>
      <c r="B12" s="10">
        <v>0</v>
      </c>
      <c r="C12" s="10"/>
      <c r="D12" s="14" t="e">
        <f t="shared" si="1"/>
        <v>#DIV/0!</v>
      </c>
      <c r="E12" s="14">
        <f>C12*100/C7</f>
        <v>0</v>
      </c>
    </row>
    <row r="13" spans="1:5" customFormat="1" x14ac:dyDescent="0.25">
      <c r="A13" s="9" t="s">
        <v>13</v>
      </c>
      <c r="B13" s="10">
        <v>0</v>
      </c>
      <c r="C13" s="10"/>
      <c r="D13" s="14" t="e">
        <f t="shared" si="1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291341</v>
      </c>
      <c r="C14" s="10">
        <v>48556.62</v>
      </c>
      <c r="D14" s="14">
        <f t="shared" si="1"/>
        <v>16.66659344204901</v>
      </c>
      <c r="E14" s="14">
        <f>C14*100/C7</f>
        <v>7.1616834708771675</v>
      </c>
    </row>
    <row r="15" spans="1:5" customFormat="1" x14ac:dyDescent="0.25">
      <c r="A15" s="9" t="s">
        <v>15</v>
      </c>
      <c r="B15" s="10">
        <v>0</v>
      </c>
      <c r="C15" s="10">
        <v>0</v>
      </c>
      <c r="D15" s="14" t="e">
        <f t="shared" si="1"/>
        <v>#DIV/0!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4" t="e">
        <f t="shared" si="1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7" sqref="C17"/>
    </sheetView>
  </sheetViews>
  <sheetFormatPr defaultRowHeight="18.75" x14ac:dyDescent="0.3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25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126560632.03</v>
      </c>
      <c r="C4" s="11">
        <f>SUM(C5:C6)</f>
        <v>13615206.07</v>
      </c>
      <c r="D4" s="11">
        <f>C4*100/B4</f>
        <v>10.757852462978096</v>
      </c>
      <c r="E4" s="11">
        <v>100</v>
      </c>
    </row>
    <row r="5" spans="1:5" x14ac:dyDescent="0.3">
      <c r="A5" s="2" t="s">
        <v>1</v>
      </c>
      <c r="B5" s="17">
        <v>32652812.370000001</v>
      </c>
      <c r="C5" s="17">
        <v>6687104.0700000003</v>
      </c>
      <c r="D5" s="17">
        <f>C5*100/B5</f>
        <v>20.479412291431974</v>
      </c>
      <c r="E5" s="17">
        <f>C5*100/C4</f>
        <v>49.114967747234395</v>
      </c>
    </row>
    <row r="6" spans="1:5" x14ac:dyDescent="0.3">
      <c r="A6" s="2" t="s">
        <v>2</v>
      </c>
      <c r="B6" s="17">
        <v>93907819.659999996</v>
      </c>
      <c r="C6" s="17">
        <v>6928102</v>
      </c>
      <c r="D6" s="17">
        <f>C6*100/B6</f>
        <v>7.3775560172557419</v>
      </c>
      <c r="E6" s="17">
        <f>C6*100/C4</f>
        <v>50.885032252765598</v>
      </c>
    </row>
    <row r="7" spans="1:5" s="5" customFormat="1" x14ac:dyDescent="0.3">
      <c r="A7" s="6" t="s">
        <v>17</v>
      </c>
      <c r="B7" s="11">
        <f>SUM(B8:B17)</f>
        <v>128539023.02</v>
      </c>
      <c r="C7" s="11">
        <f>SUM(C8:C17)</f>
        <v>10824605.210000001</v>
      </c>
      <c r="D7" s="11">
        <f>C7*100/B7</f>
        <v>8.4212599066633231</v>
      </c>
      <c r="E7" s="11">
        <v>100</v>
      </c>
    </row>
    <row r="8" spans="1:5" customFormat="1" x14ac:dyDescent="0.25">
      <c r="A8" s="9" t="s">
        <v>8</v>
      </c>
      <c r="B8" s="10">
        <v>12179010</v>
      </c>
      <c r="C8" s="10">
        <v>2394951.9700000002</v>
      </c>
      <c r="D8" s="12">
        <f>C8*100/B8</f>
        <v>19.664586612540759</v>
      </c>
      <c r="E8" s="12">
        <f>C8*100/C7</f>
        <v>22.12507452731387</v>
      </c>
    </row>
    <row r="9" spans="1:5" customFormat="1" x14ac:dyDescent="0.25">
      <c r="A9" s="9" t="s">
        <v>9</v>
      </c>
      <c r="B9" s="10"/>
      <c r="C9" s="10"/>
      <c r="D9" s="12">
        <f>C9*100/B8</f>
        <v>0</v>
      </c>
      <c r="E9" s="12">
        <f>C9*100/C7</f>
        <v>0</v>
      </c>
    </row>
    <row r="10" spans="1:5" customFormat="1" x14ac:dyDescent="0.25">
      <c r="A10" s="9" t="s">
        <v>10</v>
      </c>
      <c r="B10" s="10">
        <f>13900000+7703559.66</f>
        <v>21603559.66</v>
      </c>
      <c r="C10" s="10">
        <v>1028997.21</v>
      </c>
      <c r="D10" s="12">
        <f>C10*100/B8</f>
        <v>8.4489396921424653</v>
      </c>
      <c r="E10" s="12">
        <f>C10*100/C7</f>
        <v>9.5060945876288443</v>
      </c>
    </row>
    <row r="11" spans="1:5" customFormat="1" x14ac:dyDescent="0.25">
      <c r="A11" s="9" t="s">
        <v>21</v>
      </c>
      <c r="B11" s="10">
        <v>23760016.16</v>
      </c>
      <c r="C11" s="10">
        <v>687169.2</v>
      </c>
      <c r="D11" s="12"/>
      <c r="E11" s="12">
        <f>C11*100/C7</f>
        <v>6.3482148925411011</v>
      </c>
    </row>
    <row r="12" spans="1:5" customFormat="1" ht="37.5" x14ac:dyDescent="0.25">
      <c r="A12" s="9" t="s">
        <v>11</v>
      </c>
      <c r="B12" s="10">
        <v>39822477.200000003</v>
      </c>
      <c r="C12" s="10">
        <v>1890950.99</v>
      </c>
      <c r="D12" s="12">
        <f>C12*100/B8</f>
        <v>15.526311169791304</v>
      </c>
      <c r="E12" s="12">
        <f>C12*100/C7</f>
        <v>17.469006520931583</v>
      </c>
    </row>
    <row r="13" spans="1:5" customFormat="1" x14ac:dyDescent="0.25">
      <c r="A13" s="9" t="s">
        <v>12</v>
      </c>
      <c r="B13" s="10"/>
      <c r="C13" s="10"/>
      <c r="D13" s="12">
        <f>C13*100/B8</f>
        <v>0</v>
      </c>
      <c r="E13" s="12">
        <f>C13*100/C7</f>
        <v>0</v>
      </c>
    </row>
    <row r="14" spans="1:5" customFormat="1" x14ac:dyDescent="0.25">
      <c r="A14" s="9" t="s">
        <v>13</v>
      </c>
      <c r="B14" s="10">
        <v>278694</v>
      </c>
      <c r="C14" s="10">
        <v>0</v>
      </c>
      <c r="D14" s="12">
        <f>C14*100/B8</f>
        <v>0</v>
      </c>
      <c r="E14" s="12">
        <f>C14*100/C7</f>
        <v>0</v>
      </c>
    </row>
    <row r="15" spans="1:5" customFormat="1" x14ac:dyDescent="0.25">
      <c r="A15" s="9" t="s">
        <v>14</v>
      </c>
      <c r="B15" s="10">
        <v>435216</v>
      </c>
      <c r="C15" s="10">
        <v>72535.839999999997</v>
      </c>
      <c r="D15" s="12">
        <f>C15*100/B8</f>
        <v>0.59558075738504201</v>
      </c>
      <c r="E15" s="12">
        <f>C15*100/C7</f>
        <v>0.67010148262026081</v>
      </c>
    </row>
    <row r="16" spans="1:5" customFormat="1" x14ac:dyDescent="0.25">
      <c r="A16" s="9" t="s">
        <v>15</v>
      </c>
      <c r="B16" s="10">
        <f>30393050+67000</f>
        <v>30460050</v>
      </c>
      <c r="C16" s="10">
        <f>4750000</f>
        <v>4750000</v>
      </c>
      <c r="D16" s="12">
        <f>C16*100/B8</f>
        <v>39.001528038814321</v>
      </c>
      <c r="E16" s="12">
        <f>C16*100/C7</f>
        <v>43.881507988964337</v>
      </c>
    </row>
    <row r="17" spans="1:5" customFormat="1" ht="75" x14ac:dyDescent="0.25">
      <c r="A17" s="9" t="s">
        <v>16</v>
      </c>
      <c r="B17" s="10"/>
      <c r="C17" s="10"/>
      <c r="D17" s="12"/>
      <c r="E17" s="12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7" sqref="C17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26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21072404.640000001</v>
      </c>
      <c r="C4" s="11">
        <f>SUM(C5:C6)</f>
        <v>4361386.24</v>
      </c>
      <c r="D4" s="11">
        <f>C4*100/B4</f>
        <v>20.697145458763362</v>
      </c>
      <c r="E4" s="11">
        <v>100</v>
      </c>
    </row>
    <row r="5" spans="1:5" x14ac:dyDescent="0.3">
      <c r="A5" s="2" t="s">
        <v>1</v>
      </c>
      <c r="B5" s="14">
        <v>19336152.84</v>
      </c>
      <c r="C5" s="14">
        <v>4257132.54</v>
      </c>
      <c r="D5" s="14">
        <f>C5*100/B5</f>
        <v>22.016440267235705</v>
      </c>
      <c r="E5" s="14">
        <f>C5*100/C4</f>
        <v>97.60962010097046</v>
      </c>
    </row>
    <row r="6" spans="1:5" x14ac:dyDescent="0.3">
      <c r="A6" s="2" t="s">
        <v>2</v>
      </c>
      <c r="B6" s="14">
        <v>1736251.8</v>
      </c>
      <c r="C6" s="14">
        <v>104253.7</v>
      </c>
      <c r="D6" s="14">
        <f>C6*100/B6</f>
        <v>6.0045265323843005</v>
      </c>
      <c r="E6" s="14">
        <f>C6*100/C4</f>
        <v>2.3903798990295342</v>
      </c>
    </row>
    <row r="7" spans="1:5" s="5" customFormat="1" x14ac:dyDescent="0.3">
      <c r="A7" s="6" t="s">
        <v>17</v>
      </c>
      <c r="B7" s="16">
        <f>SUM(B8:B17)</f>
        <v>25665703.060000002</v>
      </c>
      <c r="C7" s="16">
        <f>SUM(C8:C17)</f>
        <v>3780514.93</v>
      </c>
      <c r="D7" s="16">
        <f>C7*100/B7</f>
        <v>14.729831951854583</v>
      </c>
      <c r="E7" s="16">
        <v>100</v>
      </c>
    </row>
    <row r="8" spans="1:5" customFormat="1" x14ac:dyDescent="0.25">
      <c r="A8" s="9" t="s">
        <v>8</v>
      </c>
      <c r="B8" s="10">
        <v>6242709</v>
      </c>
      <c r="C8" s="10">
        <v>1273558.5900000001</v>
      </c>
      <c r="D8" s="14">
        <f>C8*100/B8</f>
        <v>20.400736122731335</v>
      </c>
      <c r="E8" s="14">
        <f>C8*100/C7</f>
        <v>33.687437123810014</v>
      </c>
    </row>
    <row r="9" spans="1:5" customFormat="1" ht="37.5" x14ac:dyDescent="0.25">
      <c r="A9" s="9" t="s">
        <v>18</v>
      </c>
      <c r="B9" s="10">
        <v>312000</v>
      </c>
      <c r="C9" s="10">
        <v>38000</v>
      </c>
      <c r="D9" s="14">
        <f t="shared" ref="D9:D10" si="0">C9*100/B9</f>
        <v>12.179487179487179</v>
      </c>
      <c r="E9" s="14">
        <f>C9*100/C7</f>
        <v>1.0051540783096444</v>
      </c>
    </row>
    <row r="10" spans="1:5" customFormat="1" x14ac:dyDescent="0.25">
      <c r="A10" s="9" t="s">
        <v>10</v>
      </c>
      <c r="B10" s="10">
        <v>746794.53</v>
      </c>
      <c r="C10" s="10">
        <v>0</v>
      </c>
      <c r="D10" s="14">
        <f t="shared" si="0"/>
        <v>0</v>
      </c>
      <c r="E10" s="14">
        <f>C10*100/C7</f>
        <v>0</v>
      </c>
    </row>
    <row r="11" spans="1:5" customFormat="1" x14ac:dyDescent="0.25">
      <c r="A11" s="9" t="s">
        <v>20</v>
      </c>
      <c r="B11" s="10">
        <v>50000</v>
      </c>
      <c r="C11" s="10">
        <v>3150</v>
      </c>
      <c r="D11" s="14">
        <f t="shared" ref="D11:D16" si="1">C11*100/B11</f>
        <v>6.3</v>
      </c>
      <c r="E11" s="14">
        <f>C11*100/C7</f>
        <v>8.3321982807246842E-2</v>
      </c>
    </row>
    <row r="12" spans="1:5" customFormat="1" x14ac:dyDescent="0.25">
      <c r="A12" s="9" t="s">
        <v>21</v>
      </c>
      <c r="B12" s="10">
        <v>2167471.5299999998</v>
      </c>
      <c r="C12" s="10">
        <v>11387</v>
      </c>
      <c r="D12" s="14">
        <f t="shared" si="1"/>
        <v>0.52535868833303667</v>
      </c>
      <c r="E12" s="14">
        <f>C12*100/C7</f>
        <v>0.30120235499241899</v>
      </c>
    </row>
    <row r="13" spans="1:5" customFormat="1" ht="37.5" x14ac:dyDescent="0.25">
      <c r="A13" s="9" t="s">
        <v>11</v>
      </c>
      <c r="B13" s="10">
        <v>7363161</v>
      </c>
      <c r="C13" s="10">
        <v>316811.99</v>
      </c>
      <c r="D13" s="14">
        <f t="shared" si="1"/>
        <v>4.3026628101707951</v>
      </c>
      <c r="E13" s="14">
        <f>C13*100/C7</f>
        <v>8.3801279948919554</v>
      </c>
    </row>
    <row r="14" spans="1:5" customFormat="1" x14ac:dyDescent="0.25">
      <c r="A14" s="9" t="s">
        <v>13</v>
      </c>
      <c r="B14" s="10"/>
      <c r="C14" s="10"/>
      <c r="D14" s="14" t="e">
        <f t="shared" si="1"/>
        <v>#DIV/0!</v>
      </c>
      <c r="E14" s="14">
        <f>C14*100/C7</f>
        <v>0</v>
      </c>
    </row>
    <row r="15" spans="1:5" customFormat="1" x14ac:dyDescent="0.25">
      <c r="A15" s="9" t="s">
        <v>14</v>
      </c>
      <c r="B15" s="10">
        <f>110430+45000</f>
        <v>155430</v>
      </c>
      <c r="C15" s="10">
        <f>27607.35+20000</f>
        <v>47607.35</v>
      </c>
      <c r="D15" s="14">
        <f t="shared" si="1"/>
        <v>30.629447339638421</v>
      </c>
      <c r="E15" s="14">
        <f>C15*100/C7</f>
        <v>1.2592821581582803</v>
      </c>
    </row>
    <row r="16" spans="1:5" customFormat="1" x14ac:dyDescent="0.25">
      <c r="A16" s="9" t="s">
        <v>15</v>
      </c>
      <c r="B16" s="10">
        <v>8628137</v>
      </c>
      <c r="C16" s="10">
        <v>2090000</v>
      </c>
      <c r="D16" s="14">
        <f t="shared" si="1"/>
        <v>24.223073880259435</v>
      </c>
      <c r="E16" s="14">
        <f>C16*100/C7</f>
        <v>55.283474307030446</v>
      </c>
    </row>
    <row r="17" spans="1:5" customFormat="1" ht="75" x14ac:dyDescent="0.25">
      <c r="A17" s="9" t="s">
        <v>16</v>
      </c>
      <c r="B17" s="10"/>
      <c r="C17" s="10"/>
      <c r="D17" s="12"/>
      <c r="E17" s="12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2" sqref="C12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27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3808111</v>
      </c>
      <c r="C4" s="11">
        <f>SUM(C5:C6)</f>
        <v>788724.51</v>
      </c>
      <c r="D4" s="11">
        <f>C4*100/B4</f>
        <v>20.711699580185556</v>
      </c>
      <c r="E4" s="11">
        <v>100</v>
      </c>
    </row>
    <row r="5" spans="1:5" x14ac:dyDescent="0.3">
      <c r="A5" s="2" t="s">
        <v>1</v>
      </c>
      <c r="B5" s="14">
        <v>151500</v>
      </c>
      <c r="C5" s="14">
        <v>58568.71</v>
      </c>
      <c r="D5" s="14">
        <f>C5*100/B5</f>
        <v>38.659214521452142</v>
      </c>
      <c r="E5" s="14">
        <f>C5*100/C4</f>
        <v>7.4257499617959128</v>
      </c>
    </row>
    <row r="6" spans="1:5" x14ac:dyDescent="0.3">
      <c r="A6" s="2" t="s">
        <v>2</v>
      </c>
      <c r="B6" s="14">
        <v>3656611</v>
      </c>
      <c r="C6" s="14">
        <v>730155.8</v>
      </c>
      <c r="D6" s="14">
        <f>C6*100/B6</f>
        <v>19.968101611027262</v>
      </c>
      <c r="E6" s="14">
        <f>C6*100/C4</f>
        <v>92.574250038204084</v>
      </c>
    </row>
    <row r="7" spans="1:5" s="5" customFormat="1" x14ac:dyDescent="0.3">
      <c r="A7" s="6" t="s">
        <v>17</v>
      </c>
      <c r="B7" s="16">
        <f>SUM(B8:B16)</f>
        <v>3829170.57</v>
      </c>
      <c r="C7" s="16">
        <f>SUM(C8:C16)</f>
        <v>752881.55</v>
      </c>
      <c r="D7" s="16">
        <f>C7*100/B7</f>
        <v>19.661739696281014</v>
      </c>
      <c r="E7" s="16">
        <v>100</v>
      </c>
    </row>
    <row r="8" spans="1:5" customFormat="1" x14ac:dyDescent="0.25">
      <c r="A8" s="9" t="s">
        <v>8</v>
      </c>
      <c r="B8" s="10">
        <f>685933+2070962+344+1000+8592.61</f>
        <v>2766831.61</v>
      </c>
      <c r="C8" s="10">
        <f>141624.35+293179.41+7592.61</f>
        <v>442396.37</v>
      </c>
      <c r="D8" s="14">
        <f>C8*100/B8</f>
        <v>15.98927699109235</v>
      </c>
      <c r="E8" s="14">
        <f>C8*100/C7</f>
        <v>58.760421211012542</v>
      </c>
    </row>
    <row r="9" spans="1:5" customFormat="1" x14ac:dyDescent="0.25">
      <c r="A9" s="9" t="s">
        <v>9</v>
      </c>
      <c r="B9" s="10">
        <v>66667</v>
      </c>
      <c r="C9" s="10">
        <v>0</v>
      </c>
      <c r="D9" s="14">
        <f t="shared" ref="D9:D10" si="0">C9*100/B9</f>
        <v>0</v>
      </c>
      <c r="E9" s="14">
        <f>C9*100/C7</f>
        <v>0</v>
      </c>
    </row>
    <row r="10" spans="1:5" customFormat="1" x14ac:dyDescent="0.25">
      <c r="A10" s="9" t="s">
        <v>10</v>
      </c>
      <c r="B10" s="10">
        <v>0</v>
      </c>
      <c r="C10" s="10">
        <v>0</v>
      </c>
      <c r="D10" s="14" t="e">
        <f t="shared" si="0"/>
        <v>#DIV/0!</v>
      </c>
      <c r="E10" s="14">
        <f>C10*100/C7</f>
        <v>0</v>
      </c>
    </row>
    <row r="11" spans="1:5" customFormat="1" ht="37.5" x14ac:dyDescent="0.25">
      <c r="A11" s="9" t="s">
        <v>11</v>
      </c>
      <c r="B11" s="10">
        <f>119257.96+300000+500334</f>
        <v>919591.96</v>
      </c>
      <c r="C11" s="10">
        <f>92635.18+198830</f>
        <v>291465.18</v>
      </c>
      <c r="D11" s="14">
        <f t="shared" ref="D11:D16" si="1">C11*100/B11</f>
        <v>31.695055272123085</v>
      </c>
      <c r="E11" s="14">
        <f>C11*100/C7</f>
        <v>38.713284978227982</v>
      </c>
    </row>
    <row r="12" spans="1:5" customFormat="1" x14ac:dyDescent="0.25">
      <c r="A12" s="9" t="s">
        <v>12</v>
      </c>
      <c r="B12" s="10">
        <v>0</v>
      </c>
      <c r="C12" s="10">
        <v>0</v>
      </c>
      <c r="D12" s="14" t="e">
        <f t="shared" si="1"/>
        <v>#DIV/0!</v>
      </c>
      <c r="E12" s="14">
        <f>C12*100/C7</f>
        <v>0</v>
      </c>
    </row>
    <row r="13" spans="1:5" customFormat="1" x14ac:dyDescent="0.25">
      <c r="A13" s="9" t="s">
        <v>13</v>
      </c>
      <c r="B13" s="10">
        <v>0</v>
      </c>
      <c r="C13" s="10">
        <v>0</v>
      </c>
      <c r="D13" s="14" t="e">
        <f t="shared" si="1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76080</v>
      </c>
      <c r="C14" s="10">
        <v>19020</v>
      </c>
      <c r="D14" s="14">
        <f t="shared" si="1"/>
        <v>25</v>
      </c>
      <c r="E14" s="14">
        <f>C14*100/C7</f>
        <v>2.5262938107594746</v>
      </c>
    </row>
    <row r="15" spans="1:5" customFormat="1" x14ac:dyDescent="0.25">
      <c r="A15" s="9" t="s">
        <v>15</v>
      </c>
      <c r="B15" s="10">
        <v>0</v>
      </c>
      <c r="C15" s="10"/>
      <c r="D15" s="14" t="e">
        <f t="shared" si="1"/>
        <v>#DIV/0!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4" t="e">
        <f t="shared" si="1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9" sqref="B9"/>
    </sheetView>
  </sheetViews>
  <sheetFormatPr defaultRowHeight="18.75" x14ac:dyDescent="0.3"/>
  <cols>
    <col min="1" max="1" width="50.140625" style="1" customWidth="1"/>
    <col min="2" max="3" width="20.5703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3">
      <c r="A1" s="18" t="s">
        <v>28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2793533</v>
      </c>
      <c r="C4" s="11">
        <f>SUM(C5:C6)</f>
        <v>594781.73</v>
      </c>
      <c r="D4" s="11">
        <f>C4*100/B4</f>
        <v>21.291380126885919</v>
      </c>
      <c r="E4" s="11">
        <v>100</v>
      </c>
    </row>
    <row r="5" spans="1:5" x14ac:dyDescent="0.3">
      <c r="A5" s="2" t="s">
        <v>1</v>
      </c>
      <c r="B5" s="14">
        <v>24500</v>
      </c>
      <c r="C5" s="14">
        <v>5505.27</v>
      </c>
      <c r="D5" s="14">
        <f>C5*100/B5</f>
        <v>22.470489795918368</v>
      </c>
      <c r="E5" s="14">
        <f>C5*100/C4</f>
        <v>0.92559500776864823</v>
      </c>
    </row>
    <row r="6" spans="1:5" x14ac:dyDescent="0.3">
      <c r="A6" s="2" t="s">
        <v>2</v>
      </c>
      <c r="B6" s="14">
        <v>2769033</v>
      </c>
      <c r="C6" s="14">
        <v>589276.46</v>
      </c>
      <c r="D6" s="14">
        <f>C6*100/B6</f>
        <v>21.280947536558791</v>
      </c>
      <c r="E6" s="14">
        <f>C6*100/C4</f>
        <v>99.074404992231351</v>
      </c>
    </row>
    <row r="7" spans="1:5" s="5" customFormat="1" x14ac:dyDescent="0.3">
      <c r="A7" s="6" t="s">
        <v>17</v>
      </c>
      <c r="B7" s="16">
        <f>SUM(B8:B16)</f>
        <v>3794743.7</v>
      </c>
      <c r="C7" s="16">
        <f>SUM(C8:C16)</f>
        <v>544586.32000000007</v>
      </c>
      <c r="D7" s="16">
        <f>C7*100/B7</f>
        <v>14.351069875944455</v>
      </c>
      <c r="E7" s="16">
        <v>100</v>
      </c>
    </row>
    <row r="8" spans="1:5" customFormat="1" x14ac:dyDescent="0.25">
      <c r="A8" s="9" t="s">
        <v>8</v>
      </c>
      <c r="B8" s="10">
        <f>665933+1203145.7+466+160000+1000+4000</f>
        <v>2034544.7</v>
      </c>
      <c r="C8" s="10">
        <f>110304.76+145134.26+466+160000+4000</f>
        <v>419905.02</v>
      </c>
      <c r="D8" s="14">
        <f>C8*100/B8</f>
        <v>20.638770925013347</v>
      </c>
      <c r="E8" s="14">
        <f>C8*100/C7</f>
        <v>77.105319134714946</v>
      </c>
    </row>
    <row r="9" spans="1:5" customFormat="1" ht="37.5" x14ac:dyDescent="0.25">
      <c r="A9" s="9" t="s">
        <v>18</v>
      </c>
      <c r="B9" s="10">
        <v>12000</v>
      </c>
      <c r="C9" s="10">
        <v>0</v>
      </c>
      <c r="D9" s="14">
        <f t="shared" ref="D9:D16" si="0">C9*100/B9</f>
        <v>0</v>
      </c>
      <c r="E9" s="14">
        <f>C9*100/C7</f>
        <v>0</v>
      </c>
    </row>
    <row r="10" spans="1:5" customFormat="1" x14ac:dyDescent="0.25">
      <c r="A10" s="9" t="s">
        <v>10</v>
      </c>
      <c r="B10" s="10">
        <v>0</v>
      </c>
      <c r="C10" s="10">
        <v>0</v>
      </c>
      <c r="D10" s="14" t="e">
        <f t="shared" si="0"/>
        <v>#DIV/0!</v>
      </c>
      <c r="E10" s="14"/>
    </row>
    <row r="11" spans="1:5" customFormat="1" ht="37.5" x14ac:dyDescent="0.25">
      <c r="A11" s="9" t="s">
        <v>11</v>
      </c>
      <c r="B11" s="10">
        <f>2000+1351111</f>
        <v>1353111</v>
      </c>
      <c r="C11" s="10">
        <v>70000</v>
      </c>
      <c r="D11" s="14">
        <f t="shared" si="0"/>
        <v>5.1732636864233603</v>
      </c>
      <c r="E11" s="14">
        <f>C11*100/C7</f>
        <v>12.853793315998095</v>
      </c>
    </row>
    <row r="12" spans="1:5" customFormat="1" x14ac:dyDescent="0.25">
      <c r="A12" s="9" t="s">
        <v>12</v>
      </c>
      <c r="B12" s="10">
        <v>0</v>
      </c>
      <c r="C12" s="10">
        <v>0</v>
      </c>
      <c r="D12" s="14" t="e">
        <f t="shared" si="0"/>
        <v>#DIV/0!</v>
      </c>
      <c r="E12" s="14">
        <f>C12*100/C7</f>
        <v>0</v>
      </c>
    </row>
    <row r="13" spans="1:5" customFormat="1" x14ac:dyDescent="0.25">
      <c r="A13" s="9" t="s">
        <v>13</v>
      </c>
      <c r="B13" s="10">
        <v>0</v>
      </c>
      <c r="C13" s="10">
        <v>0</v>
      </c>
      <c r="D13" s="14" t="e">
        <f t="shared" si="0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328088</v>
      </c>
      <c r="C14" s="10">
        <v>54681.3</v>
      </c>
      <c r="D14" s="14">
        <f t="shared" si="0"/>
        <v>16.666656506790861</v>
      </c>
      <c r="E14" s="14">
        <f>C14*100/C7</f>
        <v>10.040887549286952</v>
      </c>
    </row>
    <row r="15" spans="1:5" customFormat="1" x14ac:dyDescent="0.25">
      <c r="A15" s="9" t="s">
        <v>15</v>
      </c>
      <c r="B15" s="10">
        <v>67000</v>
      </c>
      <c r="C15" s="10">
        <v>0</v>
      </c>
      <c r="D15" s="14">
        <f t="shared" si="0"/>
        <v>0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4" t="e">
        <f t="shared" si="0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7" sqref="B7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29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7">
        <f>SUM(B5:B6)</f>
        <v>3932739</v>
      </c>
      <c r="C4" s="7">
        <f>SUM(C5:C6)</f>
        <v>594781.73</v>
      </c>
      <c r="D4" s="7">
        <f>C4*100/B4</f>
        <v>15.123854646850452</v>
      </c>
      <c r="E4" s="7">
        <v>100</v>
      </c>
    </row>
    <row r="5" spans="1:5" x14ac:dyDescent="0.3">
      <c r="A5" s="2" t="s">
        <v>1</v>
      </c>
      <c r="B5" s="13">
        <v>435500</v>
      </c>
      <c r="C5" s="13">
        <v>5505.27</v>
      </c>
      <c r="D5" s="13">
        <f>C5*100/B5</f>
        <v>1.2641262916188289</v>
      </c>
      <c r="E5" s="13">
        <f>C5*100/C4</f>
        <v>0.92559500776864823</v>
      </c>
    </row>
    <row r="6" spans="1:5" x14ac:dyDescent="0.3">
      <c r="A6" s="2" t="s">
        <v>2</v>
      </c>
      <c r="B6" s="13">
        <v>3497239</v>
      </c>
      <c r="C6" s="13">
        <v>589276.46</v>
      </c>
      <c r="D6" s="13">
        <f>C6*100/B6</f>
        <v>16.8497623410925</v>
      </c>
      <c r="E6" s="13">
        <f>C6*100/C4</f>
        <v>99.074404992231351</v>
      </c>
    </row>
    <row r="7" spans="1:5" s="5" customFormat="1" x14ac:dyDescent="0.3">
      <c r="A7" s="6" t="s">
        <v>17</v>
      </c>
      <c r="B7" s="15">
        <f>SUM(B8:B16)</f>
        <v>3949475</v>
      </c>
      <c r="C7" s="15">
        <f>SUM(C8:C16)</f>
        <v>898474.55</v>
      </c>
      <c r="D7" s="15">
        <f>C7*100/B7</f>
        <v>22.749214769051584</v>
      </c>
      <c r="E7" s="15">
        <v>100</v>
      </c>
    </row>
    <row r="8" spans="1:5" customFormat="1" x14ac:dyDescent="0.3">
      <c r="A8" s="9" t="s">
        <v>8</v>
      </c>
      <c r="B8" s="10">
        <f>668433+1991504+1226+2000+8500</f>
        <v>2671663</v>
      </c>
      <c r="C8" s="10">
        <f>160023.78+285611.1+5000</f>
        <v>450634.88</v>
      </c>
      <c r="D8" s="13">
        <f>C8*100/B8</f>
        <v>16.867205182689585</v>
      </c>
      <c r="E8" s="13">
        <f>C8*100/C7</f>
        <v>50.155553098304232</v>
      </c>
    </row>
    <row r="9" spans="1:5" customFormat="1" ht="37.5" x14ac:dyDescent="0.3">
      <c r="A9" s="9" t="s">
        <v>18</v>
      </c>
      <c r="B9" s="10">
        <v>83667</v>
      </c>
      <c r="C9" s="10">
        <v>1800</v>
      </c>
      <c r="D9" s="13">
        <f t="shared" ref="D9:D16" si="0">C9*100/B9</f>
        <v>2.1513858510523862</v>
      </c>
      <c r="E9" s="13">
        <f>C9*100/C7</f>
        <v>0.20033956443173598</v>
      </c>
    </row>
    <row r="10" spans="1:5" customFormat="1" x14ac:dyDescent="0.3">
      <c r="A10" s="9" t="s">
        <v>10</v>
      </c>
      <c r="B10" s="10">
        <v>0</v>
      </c>
      <c r="C10" s="10">
        <v>0</v>
      </c>
      <c r="D10" s="13">
        <f>C10*100/B9</f>
        <v>0</v>
      </c>
      <c r="E10" s="13">
        <f>C10*100/C7</f>
        <v>0</v>
      </c>
    </row>
    <row r="11" spans="1:5" customFormat="1" ht="37.5" x14ac:dyDescent="0.3">
      <c r="A11" s="9" t="s">
        <v>11</v>
      </c>
      <c r="B11" s="10">
        <f>60000+12000+886111</f>
        <v>958111</v>
      </c>
      <c r="C11" s="10">
        <f>6500+380531.2</f>
        <v>387031.2</v>
      </c>
      <c r="D11" s="13">
        <f t="shared" si="0"/>
        <v>40.395236042587968</v>
      </c>
      <c r="E11" s="13">
        <f>C11*100/C7</f>
        <v>43.076478905273383</v>
      </c>
    </row>
    <row r="12" spans="1:5" customFormat="1" x14ac:dyDescent="0.3">
      <c r="A12" s="9" t="s">
        <v>12</v>
      </c>
      <c r="B12" s="10">
        <v>0</v>
      </c>
      <c r="C12" s="10">
        <v>0</v>
      </c>
      <c r="D12" s="13" t="e">
        <f t="shared" si="0"/>
        <v>#DIV/0!</v>
      </c>
      <c r="E12" s="13" t="e">
        <f>C12*100/C1</f>
        <v>#DIV/0!</v>
      </c>
    </row>
    <row r="13" spans="1:5" customFormat="1" x14ac:dyDescent="0.3">
      <c r="A13" s="9" t="s">
        <v>13</v>
      </c>
      <c r="B13" s="10">
        <v>0</v>
      </c>
      <c r="C13" s="10">
        <v>0</v>
      </c>
      <c r="D13" s="13" t="e">
        <f t="shared" si="0"/>
        <v>#DIV/0!</v>
      </c>
      <c r="E13" s="13">
        <f>C13*100/C7</f>
        <v>0</v>
      </c>
    </row>
    <row r="14" spans="1:5" customFormat="1" x14ac:dyDescent="0.3">
      <c r="A14" s="9" t="s">
        <v>14</v>
      </c>
      <c r="B14" s="10">
        <v>236034</v>
      </c>
      <c r="C14" s="10">
        <v>59008.47</v>
      </c>
      <c r="D14" s="13">
        <f t="shared" si="0"/>
        <v>24.9999872899667</v>
      </c>
      <c r="E14" s="13">
        <f>C14*100/C7</f>
        <v>6.5676284319906442</v>
      </c>
    </row>
    <row r="15" spans="1:5" customFormat="1" x14ac:dyDescent="0.3">
      <c r="A15" s="9" t="s">
        <v>15</v>
      </c>
      <c r="B15" s="10">
        <v>0</v>
      </c>
      <c r="C15" s="10">
        <v>0</v>
      </c>
      <c r="D15" s="13" t="e">
        <f t="shared" si="0"/>
        <v>#DIV/0!</v>
      </c>
      <c r="E15" s="13">
        <f>C15*100/C7</f>
        <v>0</v>
      </c>
    </row>
    <row r="16" spans="1:5" customFormat="1" ht="75" x14ac:dyDescent="0.3">
      <c r="A16" s="9" t="s">
        <v>16</v>
      </c>
      <c r="B16" s="10">
        <v>0</v>
      </c>
      <c r="C16" s="10">
        <v>0</v>
      </c>
      <c r="D16" s="13" t="e">
        <f t="shared" si="0"/>
        <v>#DIV/0!</v>
      </c>
      <c r="E16" s="13">
        <f>C16*100/C7</f>
        <v>0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5" sqref="B25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30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7950071</v>
      </c>
      <c r="C4" s="11">
        <f>SUM(C5:C6)</f>
        <v>1618953.62</v>
      </c>
      <c r="D4" s="11">
        <f>C4*100/B4</f>
        <v>20.364014610687125</v>
      </c>
      <c r="E4" s="11">
        <v>100</v>
      </c>
    </row>
    <row r="5" spans="1:5" x14ac:dyDescent="0.3">
      <c r="A5" s="2" t="s">
        <v>1</v>
      </c>
      <c r="B5" s="14">
        <v>187400</v>
      </c>
      <c r="C5" s="14">
        <v>69182.33</v>
      </c>
      <c r="D5" s="14">
        <f>C5*100/B5</f>
        <v>36.916931696905017</v>
      </c>
      <c r="E5" s="14">
        <f>C5*100/C4</f>
        <v>4.2732743634743526</v>
      </c>
    </row>
    <row r="6" spans="1:5" x14ac:dyDescent="0.3">
      <c r="A6" s="2" t="s">
        <v>2</v>
      </c>
      <c r="B6" s="14">
        <v>7762671</v>
      </c>
      <c r="C6" s="14">
        <v>1549771.29</v>
      </c>
      <c r="D6" s="14">
        <f>C6*100/B6</f>
        <v>19.964407740583106</v>
      </c>
      <c r="E6" s="14">
        <f>C6*100/C4</f>
        <v>95.726725636525643</v>
      </c>
    </row>
    <row r="7" spans="1:5" s="5" customFormat="1" x14ac:dyDescent="0.3">
      <c r="A7" s="6" t="s">
        <v>17</v>
      </c>
      <c r="B7" s="16">
        <f>SUM(B8:B16)</f>
        <v>7955390</v>
      </c>
      <c r="C7" s="16">
        <f>SUM(C8:C16)</f>
        <v>1707610.6400000001</v>
      </c>
      <c r="D7" s="16">
        <f>C7*100/B7</f>
        <v>21.464826237305775</v>
      </c>
      <c r="E7" s="16">
        <v>100</v>
      </c>
    </row>
    <row r="8" spans="1:5" customFormat="1" x14ac:dyDescent="0.25">
      <c r="A8" s="9" t="s">
        <v>8</v>
      </c>
      <c r="B8" s="10">
        <f>878930+3519662+2912+360000+10000+9000</f>
        <v>4780504</v>
      </c>
      <c r="C8" s="10">
        <f>148238.25+539246.87+2912+360000+8000</f>
        <v>1058397.1200000001</v>
      </c>
      <c r="D8" s="14">
        <f>C8*100/B8</f>
        <v>22.139864750662277</v>
      </c>
      <c r="E8" s="14">
        <f>C8*100/C7</f>
        <v>61.981173881652559</v>
      </c>
    </row>
    <row r="9" spans="1:5" customFormat="1" ht="37.5" x14ac:dyDescent="0.25">
      <c r="A9" s="9" t="s">
        <v>18</v>
      </c>
      <c r="B9" s="10">
        <v>17800</v>
      </c>
      <c r="C9" s="10">
        <v>4440</v>
      </c>
      <c r="D9" s="14">
        <f t="shared" ref="D9:D16" si="0">C9*100/B9</f>
        <v>24.943820224719101</v>
      </c>
      <c r="E9" s="14">
        <f>C9*100/C7</f>
        <v>0.26001243468475926</v>
      </c>
    </row>
    <row r="10" spans="1:5" customFormat="1" x14ac:dyDescent="0.25">
      <c r="A10" s="9" t="s">
        <v>10</v>
      </c>
      <c r="B10" s="10">
        <v>0</v>
      </c>
      <c r="C10" s="10">
        <v>0</v>
      </c>
      <c r="D10" s="14" t="e">
        <f>C10*100/B10</f>
        <v>#DIV/0!</v>
      </c>
      <c r="E10" s="14">
        <f>C10*100/C7</f>
        <v>0</v>
      </c>
    </row>
    <row r="11" spans="1:5" customFormat="1" ht="37.5" x14ac:dyDescent="0.25">
      <c r="A11" s="9" t="s">
        <v>11</v>
      </c>
      <c r="B11" s="10">
        <f>60000+1053770+1150000</f>
        <v>2263770</v>
      </c>
      <c r="C11" s="10">
        <f>3806.28+417638.57</f>
        <v>421444.85000000003</v>
      </c>
      <c r="D11" s="14">
        <f t="shared" si="0"/>
        <v>18.61694650958357</v>
      </c>
      <c r="E11" s="14">
        <f>C11*100/C7</f>
        <v>24.680383228345306</v>
      </c>
    </row>
    <row r="12" spans="1:5" customFormat="1" x14ac:dyDescent="0.25">
      <c r="A12" s="9" t="s">
        <v>12</v>
      </c>
      <c r="B12" s="10">
        <v>0</v>
      </c>
      <c r="C12" s="10">
        <v>0</v>
      </c>
      <c r="D12" s="14" t="e">
        <f t="shared" si="0"/>
        <v>#DIV/0!</v>
      </c>
      <c r="E12" s="14">
        <f>C12*100/C7</f>
        <v>0</v>
      </c>
    </row>
    <row r="13" spans="1:5" customFormat="1" x14ac:dyDescent="0.25">
      <c r="A13" s="9" t="s">
        <v>13</v>
      </c>
      <c r="B13" s="10">
        <v>0</v>
      </c>
      <c r="C13" s="10">
        <v>0</v>
      </c>
      <c r="D13" s="14" t="e">
        <f t="shared" si="0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893316</v>
      </c>
      <c r="C14" s="10">
        <v>223328.67</v>
      </c>
      <c r="D14" s="14">
        <f t="shared" si="0"/>
        <v>24.999963058984726</v>
      </c>
      <c r="E14" s="14">
        <f>C14*100/C7</f>
        <v>13.078430455317378</v>
      </c>
    </row>
    <row r="15" spans="1:5" customFormat="1" x14ac:dyDescent="0.25">
      <c r="A15" s="9" t="s">
        <v>15</v>
      </c>
      <c r="B15" s="10">
        <v>0</v>
      </c>
      <c r="C15" s="10">
        <v>0</v>
      </c>
      <c r="D15" s="14" t="e">
        <f t="shared" si="0"/>
        <v>#DIV/0!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4" t="e">
        <f t="shared" si="0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6" sqref="C26"/>
    </sheetView>
  </sheetViews>
  <sheetFormatPr defaultRowHeight="18.75" x14ac:dyDescent="0.3"/>
  <cols>
    <col min="1" max="1" width="50.140625" style="1" customWidth="1"/>
    <col min="2" max="2" width="20.85546875" style="1" customWidth="1"/>
    <col min="3" max="3" width="19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31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3581001</v>
      </c>
      <c r="C4" s="11">
        <f>SUM(C5:C6)</f>
        <v>459765.25</v>
      </c>
      <c r="D4" s="11">
        <f t="shared" ref="D4:D9" si="0">C4*100/B4</f>
        <v>12.839014845290464</v>
      </c>
      <c r="E4" s="11">
        <v>100</v>
      </c>
    </row>
    <row r="5" spans="1:5" x14ac:dyDescent="0.3">
      <c r="A5" s="2" t="s">
        <v>1</v>
      </c>
      <c r="B5" s="14">
        <v>61800</v>
      </c>
      <c r="C5" s="14">
        <v>16431.48</v>
      </c>
      <c r="D5" s="14">
        <f t="shared" si="0"/>
        <v>26.588155339805827</v>
      </c>
      <c r="E5" s="14">
        <f>C5*100/C4</f>
        <v>3.5738847161676528</v>
      </c>
    </row>
    <row r="6" spans="1:5" x14ac:dyDescent="0.3">
      <c r="A6" s="2" t="s">
        <v>2</v>
      </c>
      <c r="B6" s="14">
        <v>3519201</v>
      </c>
      <c r="C6" s="14">
        <v>443333.77</v>
      </c>
      <c r="D6" s="14">
        <f t="shared" si="0"/>
        <v>12.597568879981564</v>
      </c>
      <c r="E6" s="14">
        <f>C6*100/C4</f>
        <v>96.426115283832345</v>
      </c>
    </row>
    <row r="7" spans="1:5" s="5" customFormat="1" x14ac:dyDescent="0.3">
      <c r="A7" s="6" t="s">
        <v>17</v>
      </c>
      <c r="B7" s="16">
        <f>SUM(B8:B16)</f>
        <v>3673801</v>
      </c>
      <c r="C7" s="16">
        <f>SUM(C8:C16)</f>
        <v>556530.12</v>
      </c>
      <c r="D7" s="16">
        <f t="shared" si="0"/>
        <v>15.148619100490201</v>
      </c>
      <c r="E7" s="16">
        <v>100</v>
      </c>
    </row>
    <row r="8" spans="1:5" customFormat="1" x14ac:dyDescent="0.25">
      <c r="A8" s="9" t="s">
        <v>8</v>
      </c>
      <c r="B8" s="10">
        <f>684133+2049862+418+1500+9800</f>
        <v>2745713</v>
      </c>
      <c r="C8" s="10">
        <f>70750.99+233413.56+4000</f>
        <v>308164.55</v>
      </c>
      <c r="D8" s="14">
        <f t="shared" si="0"/>
        <v>11.223480021400634</v>
      </c>
      <c r="E8" s="14">
        <f>C8*100/C7</f>
        <v>55.372483703128232</v>
      </c>
    </row>
    <row r="9" spans="1:5" customFormat="1" x14ac:dyDescent="0.25">
      <c r="A9" s="9" t="s">
        <v>9</v>
      </c>
      <c r="B9" s="10">
        <v>18600</v>
      </c>
      <c r="C9" s="10">
        <v>2700</v>
      </c>
      <c r="D9" s="14">
        <f t="shared" si="0"/>
        <v>14.516129032258064</v>
      </c>
      <c r="E9" s="14">
        <f>C9*100/C7</f>
        <v>0.48514894396012204</v>
      </c>
    </row>
    <row r="10" spans="1:5" customFormat="1" x14ac:dyDescent="0.25">
      <c r="A10" s="9" t="s">
        <v>10</v>
      </c>
      <c r="B10" s="10">
        <v>93000</v>
      </c>
      <c r="C10" s="10">
        <v>30750</v>
      </c>
      <c r="D10" s="14">
        <f t="shared" ref="D10:D16" si="1">C10*100/B10</f>
        <v>33.064516129032256</v>
      </c>
      <c r="E10" s="14">
        <f>C10*100/C7</f>
        <v>5.5253074173236119</v>
      </c>
    </row>
    <row r="11" spans="1:5" customFormat="1" ht="37.5" x14ac:dyDescent="0.25">
      <c r="A11" s="9" t="s">
        <v>11</v>
      </c>
      <c r="B11" s="10">
        <f>8000+474234</f>
        <v>482234</v>
      </c>
      <c r="C11" s="10">
        <f>4000+127352.1</f>
        <v>131352.1</v>
      </c>
      <c r="D11" s="14">
        <f t="shared" si="1"/>
        <v>27.238249480542642</v>
      </c>
      <c r="E11" s="14">
        <f>C11*100/C7</f>
        <v>23.601975037757168</v>
      </c>
    </row>
    <row r="12" spans="1:5" customFormat="1" x14ac:dyDescent="0.25">
      <c r="A12" s="9" t="s">
        <v>12</v>
      </c>
      <c r="B12" s="10"/>
      <c r="C12" s="10"/>
      <c r="D12" s="14" t="e">
        <f t="shared" si="1"/>
        <v>#DIV/0!</v>
      </c>
      <c r="E12" s="14">
        <f>C12*100/C7</f>
        <v>0</v>
      </c>
    </row>
    <row r="13" spans="1:5" customFormat="1" x14ac:dyDescent="0.25">
      <c r="A13" s="9" t="s">
        <v>19</v>
      </c>
      <c r="B13" s="10"/>
      <c r="C13" s="10"/>
      <c r="D13" s="14" t="e">
        <f t="shared" si="1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334254</v>
      </c>
      <c r="C14" s="10">
        <v>83563.47</v>
      </c>
      <c r="D14" s="14">
        <f t="shared" si="1"/>
        <v>24.99999102478953</v>
      </c>
      <c r="E14" s="14">
        <f>C14*100/C7</f>
        <v>15.015084897830867</v>
      </c>
    </row>
    <row r="15" spans="1:5" customFormat="1" x14ac:dyDescent="0.25">
      <c r="A15" s="9" t="s">
        <v>15</v>
      </c>
      <c r="B15" s="10">
        <v>0</v>
      </c>
      <c r="C15" s="10">
        <v>0</v>
      </c>
      <c r="D15" s="14" t="e">
        <f t="shared" si="1"/>
        <v>#DIV/0!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2" t="e">
        <f t="shared" si="1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2" sqref="C12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8" t="s">
        <v>32</v>
      </c>
      <c r="B1" s="18"/>
      <c r="C1" s="18"/>
      <c r="D1" s="18"/>
      <c r="E1" s="18"/>
    </row>
    <row r="2" spans="1:5" x14ac:dyDescent="0.3">
      <c r="E2" s="4" t="s">
        <v>7</v>
      </c>
    </row>
    <row r="3" spans="1:5" s="3" customFormat="1" ht="79.5" customHeight="1" x14ac:dyDescent="0.3">
      <c r="A3" s="8" t="s">
        <v>0</v>
      </c>
      <c r="B3" s="8" t="s">
        <v>23</v>
      </c>
      <c r="C3" s="8" t="s">
        <v>3</v>
      </c>
      <c r="D3" s="8" t="s">
        <v>4</v>
      </c>
      <c r="E3" s="8" t="s">
        <v>5</v>
      </c>
    </row>
    <row r="4" spans="1:5" s="5" customFormat="1" x14ac:dyDescent="0.3">
      <c r="A4" s="6" t="s">
        <v>6</v>
      </c>
      <c r="B4" s="11">
        <f>SUM(B5:B6)</f>
        <v>6536939.2799999993</v>
      </c>
      <c r="C4" s="11">
        <f>SUM(C5:C6)</f>
        <v>1691846.73</v>
      </c>
      <c r="D4" s="11">
        <f>C4*100/B4</f>
        <v>25.881328516791733</v>
      </c>
      <c r="E4" s="11">
        <v>100</v>
      </c>
    </row>
    <row r="5" spans="1:5" x14ac:dyDescent="0.3">
      <c r="A5" s="2" t="s">
        <v>1</v>
      </c>
      <c r="B5" s="14">
        <v>2927000</v>
      </c>
      <c r="C5" s="14">
        <v>636275.89</v>
      </c>
      <c r="D5" s="14">
        <f>C5*100/B5</f>
        <v>21.738158182439356</v>
      </c>
      <c r="E5" s="14">
        <f>C5*100/C4</f>
        <v>37.608364795550955</v>
      </c>
    </row>
    <row r="6" spans="1:5" x14ac:dyDescent="0.3">
      <c r="A6" s="2" t="s">
        <v>2</v>
      </c>
      <c r="B6" s="14">
        <v>3609939.28</v>
      </c>
      <c r="C6" s="14">
        <v>1055570.8400000001</v>
      </c>
      <c r="D6" s="14">
        <f>C6*100/B6</f>
        <v>29.240681300323704</v>
      </c>
      <c r="E6" s="14">
        <f>C6*100/C4</f>
        <v>62.391635204449052</v>
      </c>
    </row>
    <row r="7" spans="1:5" s="5" customFormat="1" x14ac:dyDescent="0.3">
      <c r="A7" s="6" t="s">
        <v>17</v>
      </c>
      <c r="B7" s="11">
        <f>SUM(B8:B16)</f>
        <v>6636798.3799999999</v>
      </c>
      <c r="C7" s="11">
        <f>SUM(C8:C16)</f>
        <v>1365482.73</v>
      </c>
      <c r="D7" s="11">
        <f>C7*100/B7</f>
        <v>20.574419348264126</v>
      </c>
      <c r="E7" s="11">
        <v>100</v>
      </c>
    </row>
    <row r="8" spans="1:5" customFormat="1" x14ac:dyDescent="0.25">
      <c r="A8" s="9" t="s">
        <v>8</v>
      </c>
      <c r="B8" s="10">
        <f>878928+2910008.75+2042+260000+5000+20700</f>
        <v>4076678.75</v>
      </c>
      <c r="C8" s="10">
        <f>147530.56+476534.32+2042+260000+8000</f>
        <v>894106.88</v>
      </c>
      <c r="D8" s="14">
        <f>C8*100/B8</f>
        <v>21.932237854160082</v>
      </c>
      <c r="E8" s="14">
        <f>C8*100/C7</f>
        <v>65.479178927440557</v>
      </c>
    </row>
    <row r="9" spans="1:5" customFormat="1" ht="37.5" x14ac:dyDescent="0.25">
      <c r="A9" s="9" t="s">
        <v>18</v>
      </c>
      <c r="B9" s="10">
        <v>82000</v>
      </c>
      <c r="C9" s="10">
        <v>38999.800000000003</v>
      </c>
      <c r="D9" s="14">
        <f t="shared" ref="D9:D16" si="0">C9*100/B9</f>
        <v>47.560731707317082</v>
      </c>
      <c r="E9" s="14">
        <f>C9*100/C7</f>
        <v>2.856118143654589</v>
      </c>
    </row>
    <row r="10" spans="1:5" customFormat="1" x14ac:dyDescent="0.25">
      <c r="A10" s="9" t="s">
        <v>10</v>
      </c>
      <c r="B10" s="10">
        <v>66667</v>
      </c>
      <c r="C10" s="10">
        <v>0</v>
      </c>
      <c r="D10" s="14">
        <f t="shared" si="0"/>
        <v>0</v>
      </c>
      <c r="E10" s="14">
        <f>C10*100/C7</f>
        <v>0</v>
      </c>
    </row>
    <row r="11" spans="1:5" customFormat="1" ht="37.5" x14ac:dyDescent="0.25">
      <c r="A11" s="9" t="s">
        <v>11</v>
      </c>
      <c r="B11" s="10">
        <f>1443125.28+6000+962327.35</f>
        <v>2411452.63</v>
      </c>
      <c r="C11" s="10">
        <f>356522.25+75853.8</f>
        <v>432376.05</v>
      </c>
      <c r="D11" s="14">
        <f t="shared" si="0"/>
        <v>17.930107546835785</v>
      </c>
      <c r="E11" s="14">
        <f>C11*100/C7</f>
        <v>31.664702928904859</v>
      </c>
    </row>
    <row r="12" spans="1:5" customFormat="1" x14ac:dyDescent="0.25">
      <c r="A12" s="9" t="s">
        <v>12</v>
      </c>
      <c r="B12" s="10">
        <v>0</v>
      </c>
      <c r="C12" s="10">
        <v>0</v>
      </c>
      <c r="D12" s="14" t="e">
        <f t="shared" si="0"/>
        <v>#DIV/0!</v>
      </c>
      <c r="E12" s="14">
        <f>C12*100/C7</f>
        <v>0</v>
      </c>
    </row>
    <row r="13" spans="1:5" customFormat="1" x14ac:dyDescent="0.25">
      <c r="A13" s="9" t="s">
        <v>13</v>
      </c>
      <c r="B13" s="10">
        <v>0</v>
      </c>
      <c r="C13" s="10">
        <v>0</v>
      </c>
      <c r="D13" s="14" t="e">
        <f t="shared" si="0"/>
        <v>#DIV/0!</v>
      </c>
      <c r="E13" s="14">
        <f>C13*100/C7</f>
        <v>0</v>
      </c>
    </row>
    <row r="14" spans="1:5" customFormat="1" x14ac:dyDescent="0.25">
      <c r="A14" s="9" t="s">
        <v>14</v>
      </c>
      <c r="B14" s="10">
        <v>0</v>
      </c>
      <c r="C14" s="10">
        <v>0</v>
      </c>
      <c r="D14" s="14" t="e">
        <f t="shared" si="0"/>
        <v>#DIV/0!</v>
      </c>
      <c r="E14" s="14">
        <f>C14*100/C7</f>
        <v>0</v>
      </c>
    </row>
    <row r="15" spans="1:5" customFormat="1" x14ac:dyDescent="0.25">
      <c r="A15" s="9" t="s">
        <v>15</v>
      </c>
      <c r="B15" s="10">
        <v>0</v>
      </c>
      <c r="C15" s="10">
        <v>0</v>
      </c>
      <c r="D15" s="14" t="e">
        <f t="shared" si="0"/>
        <v>#DIV/0!</v>
      </c>
      <c r="E15" s="14">
        <f>C15*100/C7</f>
        <v>0</v>
      </c>
    </row>
    <row r="16" spans="1:5" customFormat="1" ht="75" x14ac:dyDescent="0.25">
      <c r="A16" s="9" t="s">
        <v>16</v>
      </c>
      <c r="B16" s="10">
        <v>0</v>
      </c>
      <c r="C16" s="10">
        <v>0</v>
      </c>
      <c r="D16" s="14" t="e">
        <f t="shared" si="0"/>
        <v>#DIV/0!</v>
      </c>
      <c r="E16" s="14">
        <f>C16*100/C7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dcterms:created xsi:type="dcterms:W3CDTF">2017-08-31T10:49:57Z</dcterms:created>
  <dcterms:modified xsi:type="dcterms:W3CDTF">2020-04-16T07:16:15Z</dcterms:modified>
</cp:coreProperties>
</file>