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7740"/>
  </bookViews>
  <sheets>
    <sheet name="Приложение 2 к программе от 22." sheetId="3" r:id="rId1"/>
    <sheet name="паспорт" sheetId="4" r:id="rId2"/>
  </sheets>
  <calcPr calcId="125725" fullPrecision="0"/>
</workbook>
</file>

<file path=xl/calcChain.xml><?xml version="1.0" encoding="utf-8"?>
<calcChain xmlns="http://schemas.openxmlformats.org/spreadsheetml/2006/main">
  <c r="D37" i="3"/>
  <c r="D42"/>
  <c r="D39" s="1"/>
  <c r="D22"/>
  <c r="I55"/>
  <c r="I52"/>
  <c r="I53"/>
  <c r="D54"/>
  <c r="D51" s="1"/>
  <c r="E54"/>
  <c r="E51" s="1"/>
  <c r="F54"/>
  <c r="F51" s="1"/>
  <c r="E50"/>
  <c r="D50"/>
  <c r="F48"/>
  <c r="I37"/>
  <c r="F31"/>
  <c r="E31"/>
  <c r="D31"/>
  <c r="D27"/>
  <c r="F21"/>
  <c r="F15" s="1"/>
  <c r="D21"/>
  <c r="E21"/>
  <c r="E15" s="1"/>
  <c r="F42"/>
  <c r="F39" s="1"/>
  <c r="E42"/>
  <c r="E39" s="1"/>
  <c r="F32"/>
  <c r="E32"/>
  <c r="D32"/>
  <c r="F22"/>
  <c r="E22"/>
  <c r="I49"/>
  <c r="I47"/>
  <c r="I46"/>
  <c r="I43"/>
  <c r="I41"/>
  <c r="I40"/>
  <c r="I36"/>
  <c r="I35"/>
  <c r="I54" l="1"/>
  <c r="I51"/>
  <c r="D15"/>
  <c r="D10" s="1"/>
  <c r="E48"/>
  <c r="E16"/>
  <c r="I50"/>
  <c r="D48"/>
  <c r="I48" s="1"/>
  <c r="D16"/>
  <c r="F16"/>
  <c r="F13" s="1"/>
  <c r="D29"/>
  <c r="I42"/>
  <c r="I39"/>
  <c r="I33"/>
  <c r="I32"/>
  <c r="I31"/>
  <c r="I30"/>
  <c r="I28"/>
  <c r="I27"/>
  <c r="I26"/>
  <c r="I25"/>
  <c r="I23"/>
  <c r="I17"/>
  <c r="I14"/>
  <c r="I12"/>
  <c r="I9"/>
  <c r="D19" l="1"/>
  <c r="F24" l="1"/>
  <c r="F34"/>
  <c r="F45"/>
  <c r="F11" s="1"/>
  <c r="E45"/>
  <c r="E11" s="1"/>
  <c r="D45"/>
  <c r="E34"/>
  <c r="I45" l="1"/>
  <c r="D11"/>
  <c r="D8" s="1"/>
  <c r="I20"/>
  <c r="I21" l="1"/>
  <c r="E24"/>
  <c r="D34"/>
  <c r="I34" s="1"/>
  <c r="G7" i="4"/>
  <c r="G9" l="1"/>
  <c r="F9"/>
  <c r="E9"/>
  <c r="D9"/>
  <c r="F10" i="3"/>
  <c r="F8" s="1"/>
  <c r="I15"/>
  <c r="F19"/>
  <c r="F29"/>
  <c r="E29"/>
  <c r="D24"/>
  <c r="I24" s="1"/>
  <c r="E10" l="1"/>
  <c r="E8" s="1"/>
  <c r="I29"/>
  <c r="I10" l="1"/>
  <c r="D13" l="1"/>
  <c r="I22" l="1"/>
  <c r="E19"/>
  <c r="I19" s="1"/>
  <c r="I16"/>
  <c r="E13" l="1"/>
  <c r="I13" s="1"/>
  <c r="I11"/>
  <c r="I8" s="1"/>
</calcChain>
</file>

<file path=xl/sharedStrings.xml><?xml version="1.0" encoding="utf-8"?>
<sst xmlns="http://schemas.openxmlformats.org/spreadsheetml/2006/main" count="85" uniqueCount="42">
  <si>
    <t>Наименование муниципальной программы, подпрограммы, основного мероприятия</t>
  </si>
  <si>
    <t>Источник финансирования</t>
  </si>
  <si>
    <t>Федеральный бюджет</t>
  </si>
  <si>
    <t>Всего</t>
  </si>
  <si>
    <t>Бюджет РК</t>
  </si>
  <si>
    <t>Средства от приносящей доход деятельности</t>
  </si>
  <si>
    <t>Таблица 3</t>
  </si>
  <si>
    <t>Приложение 1</t>
  </si>
  <si>
    <t xml:space="preserve">Объемы финансирования Программы </t>
  </si>
  <si>
    <t>Год</t>
  </si>
  <si>
    <t>Средства федерального  бюджета (тыс.руб.)</t>
  </si>
  <si>
    <t>Средства республиканского бюджета (тыс.руб.)</t>
  </si>
  <si>
    <t>Средства местного бюджета (тыс.руб.)</t>
  </si>
  <si>
    <t>Средства от приносящей доход деятельности (тыс.руб.)</t>
  </si>
  <si>
    <t>(тыс.руб.)</t>
  </si>
  <si>
    <t>Итого</t>
  </si>
  <si>
    <t>Бюджет муниципального округа "Княжпогостский"</t>
  </si>
  <si>
    <t>Обеспечение дорожной деятельности</t>
  </si>
  <si>
    <t>Задача 1.1. Обеспечение устойчивого безопасного функционирования существующей сети автомобильных дорог</t>
  </si>
  <si>
    <t>Подпрограмма 2 Транспортное обслуживание населения</t>
  </si>
  <si>
    <t>Оценка расходов, годы</t>
  </si>
  <si>
    <t>Транспортное обслуживание населения</t>
  </si>
  <si>
    <t>Подпрограмма 1</t>
  </si>
  <si>
    <t xml:space="preserve">Основное мероприятие 1.1. </t>
  </si>
  <si>
    <t>Основное мероприятие 1.2.</t>
  </si>
  <si>
    <t xml:space="preserve">  Содержание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</si>
  <si>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</t>
  </si>
  <si>
    <t>Основное мероприятие 1.3.</t>
  </si>
  <si>
    <t xml:space="preserve"> Оборудование и содержание ледовых перправ</t>
  </si>
  <si>
    <t xml:space="preserve">Основное мероприятие 1.4. </t>
  </si>
  <si>
    <t>Основное мероприятие 1.5.</t>
  </si>
  <si>
    <t>Организация муниципальных перевозок автомобильным транспортом</t>
  </si>
  <si>
    <t>Организация муниципальных перевозок водным транспортом</t>
  </si>
  <si>
    <t xml:space="preserve"> Реализация народных проектов в сфере дорожной деятельности прошедших отбор в рамках проекта "Народный бюджет"</t>
  </si>
  <si>
    <t xml:space="preserve"> Содержание улично-дорожной сети </t>
  </si>
  <si>
    <t>Сатус</t>
  </si>
  <si>
    <t>"Развитие дорожной и транспортной системы"</t>
  </si>
  <si>
    <t xml:space="preserve">Ресурсное обеспечение
и прогнозная (справочная) оценка расходов федерального
бюджета, республиканского бюджета Республики Коми, бюджета
муниципального округа «Княжпогостский» и внебюджетных источников на реализацию
целей муниципальной программы "Развитие дорожной и транспортной системы"
</t>
  </si>
  <si>
    <t>Муниципальная Программа</t>
  </si>
  <si>
    <t xml:space="preserve">Основное мероприятие 2.2.  </t>
  </si>
  <si>
    <t xml:space="preserve">Основное мероприятие 2.1.  </t>
  </si>
  <si>
    <t xml:space="preserve">Подпрограмма 2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</si>
</sst>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4" fontId="2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justify" wrapText="1"/>
    </xf>
    <xf numFmtId="165" fontId="3" fillId="0" borderId="7" xfId="0" applyNumberFormat="1" applyFont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2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workbookViewId="0">
      <selection activeCell="E12" sqref="E12"/>
    </sheetView>
  </sheetViews>
  <sheetFormatPr defaultRowHeight="15"/>
  <cols>
    <col min="1" max="1" width="15.7109375" customWidth="1"/>
    <col min="2" max="2" width="21.7109375" customWidth="1"/>
    <col min="3" max="3" width="26.28515625" customWidth="1"/>
    <col min="4" max="4" width="11" customWidth="1"/>
    <col min="5" max="5" width="11.5703125" customWidth="1"/>
    <col min="6" max="6" width="11.85546875" customWidth="1"/>
    <col min="7" max="7" width="9.85546875" customWidth="1"/>
    <col min="8" max="8" width="10.5703125" customWidth="1"/>
    <col min="9" max="9" width="11" customWidth="1"/>
    <col min="11" max="11" width="15.42578125" customWidth="1"/>
    <col min="12" max="12" width="9.5703125" bestFit="1" customWidth="1"/>
  </cols>
  <sheetData>
    <row r="1" spans="1:11">
      <c r="A1" s="58" t="s">
        <v>7</v>
      </c>
      <c r="B1" s="58"/>
      <c r="C1" s="58"/>
      <c r="D1" s="58"/>
      <c r="E1" s="58"/>
      <c r="F1" s="58"/>
      <c r="G1" s="58"/>
      <c r="H1" s="58"/>
      <c r="I1" s="58"/>
    </row>
    <row r="2" spans="1:11" ht="13.5" customHeight="1">
      <c r="A2" s="58" t="s">
        <v>6</v>
      </c>
      <c r="B2" s="58"/>
      <c r="C2" s="58"/>
      <c r="D2" s="58"/>
      <c r="E2" s="58"/>
      <c r="F2" s="58"/>
      <c r="G2" s="58"/>
      <c r="H2" s="58"/>
      <c r="I2" s="58"/>
    </row>
    <row r="3" spans="1:11" ht="79.5" customHeight="1">
      <c r="A3" s="78" t="s">
        <v>37</v>
      </c>
      <c r="B3" s="79"/>
      <c r="C3" s="79"/>
      <c r="D3" s="79"/>
      <c r="E3" s="79"/>
      <c r="F3" s="79"/>
      <c r="G3" s="79"/>
      <c r="H3" s="79"/>
      <c r="I3" s="79"/>
    </row>
    <row r="4" spans="1:11" ht="15.75" thickBot="1">
      <c r="A4" s="59"/>
      <c r="B4" s="59"/>
      <c r="C4" s="59"/>
      <c r="D4" s="59"/>
      <c r="E4" s="59"/>
      <c r="F4" s="59"/>
      <c r="G4" s="59"/>
      <c r="H4" s="59"/>
      <c r="I4" s="59"/>
    </row>
    <row r="5" spans="1:11" ht="43.5" customHeight="1">
      <c r="A5" s="65" t="s">
        <v>35</v>
      </c>
      <c r="B5" s="67" t="s">
        <v>0</v>
      </c>
      <c r="C5" s="69" t="s">
        <v>20</v>
      </c>
      <c r="D5" s="70"/>
      <c r="E5" s="70"/>
      <c r="F5" s="70"/>
      <c r="G5" s="70"/>
      <c r="H5" s="70"/>
      <c r="I5" s="71"/>
    </row>
    <row r="6" spans="1:11" ht="90.75" customHeight="1">
      <c r="A6" s="66"/>
      <c r="B6" s="68"/>
      <c r="C6" s="7" t="s">
        <v>1</v>
      </c>
      <c r="D6" s="26">
        <v>2026</v>
      </c>
      <c r="E6" s="26">
        <v>2027</v>
      </c>
      <c r="F6" s="8">
        <v>2028</v>
      </c>
      <c r="G6" s="34">
        <v>2029</v>
      </c>
      <c r="H6" s="34">
        <v>2030</v>
      </c>
      <c r="I6" s="8" t="s">
        <v>3</v>
      </c>
    </row>
    <row r="7" spans="1:11">
      <c r="A7" s="9">
        <v>1</v>
      </c>
      <c r="B7" s="9">
        <v>2</v>
      </c>
      <c r="C7" s="9">
        <v>4</v>
      </c>
      <c r="D7" s="22">
        <v>7</v>
      </c>
      <c r="E7" s="9">
        <v>8</v>
      </c>
      <c r="F7" s="9">
        <v>9</v>
      </c>
      <c r="G7" s="9"/>
      <c r="H7" s="9"/>
      <c r="I7" s="9">
        <v>10</v>
      </c>
      <c r="K7" s="1"/>
    </row>
    <row r="8" spans="1:11" ht="15" customHeight="1">
      <c r="A8" s="60" t="s">
        <v>38</v>
      </c>
      <c r="B8" s="72" t="s">
        <v>36</v>
      </c>
      <c r="C8" s="2" t="s">
        <v>3</v>
      </c>
      <c r="D8" s="19">
        <f>D10+D11</f>
        <v>93178.315000000002</v>
      </c>
      <c r="E8" s="19">
        <f t="shared" ref="E8:F8" si="0">E10+E11</f>
        <v>79738.226999999999</v>
      </c>
      <c r="F8" s="19">
        <f t="shared" si="0"/>
        <v>60033.347000000002</v>
      </c>
      <c r="G8" s="19">
        <v>0</v>
      </c>
      <c r="H8" s="19">
        <v>0</v>
      </c>
      <c r="I8" s="19">
        <f>I10+I11</f>
        <v>232949.889</v>
      </c>
      <c r="J8" s="1"/>
      <c r="K8" s="1"/>
    </row>
    <row r="9" spans="1:11">
      <c r="A9" s="61"/>
      <c r="B9" s="73"/>
      <c r="C9" s="2" t="s">
        <v>2</v>
      </c>
      <c r="D9" s="50">
        <v>0</v>
      </c>
      <c r="E9" s="50">
        <v>0</v>
      </c>
      <c r="F9" s="19">
        <v>0</v>
      </c>
      <c r="G9" s="19">
        <v>0</v>
      </c>
      <c r="H9" s="19">
        <v>0</v>
      </c>
      <c r="I9" s="51">
        <f t="shared" ref="I9:I17" si="1">D9+E9+F9</f>
        <v>0</v>
      </c>
    </row>
    <row r="10" spans="1:11">
      <c r="A10" s="61"/>
      <c r="B10" s="73"/>
      <c r="C10" s="2" t="s">
        <v>4</v>
      </c>
      <c r="D10" s="19">
        <f>D15+D47</f>
        <v>15243.419</v>
      </c>
      <c r="E10" s="19">
        <f t="shared" ref="E10:F10" si="2">E15</f>
        <v>13290.673000000001</v>
      </c>
      <c r="F10" s="19">
        <f t="shared" si="2"/>
        <v>13339.785</v>
      </c>
      <c r="G10" s="19">
        <v>0</v>
      </c>
      <c r="H10" s="19">
        <v>0</v>
      </c>
      <c r="I10" s="51">
        <f t="shared" si="1"/>
        <v>41873.877</v>
      </c>
    </row>
    <row r="11" spans="1:11" ht="30">
      <c r="A11" s="61"/>
      <c r="B11" s="73"/>
      <c r="C11" s="3" t="s">
        <v>16</v>
      </c>
      <c r="D11" s="19">
        <f>D16+D45</f>
        <v>77934.895999999993</v>
      </c>
      <c r="E11" s="19">
        <f t="shared" ref="E11:F11" si="3">E16+E45</f>
        <v>66447.554000000004</v>
      </c>
      <c r="F11" s="19">
        <f t="shared" si="3"/>
        <v>46693.561999999998</v>
      </c>
      <c r="G11" s="19">
        <v>0</v>
      </c>
      <c r="H11" s="19">
        <v>0</v>
      </c>
      <c r="I11" s="45">
        <f t="shared" si="1"/>
        <v>191076.01199999999</v>
      </c>
      <c r="K11" s="1"/>
    </row>
    <row r="12" spans="1:11" ht="49.5" customHeight="1" thickBot="1">
      <c r="A12" s="62"/>
      <c r="B12" s="74"/>
      <c r="C12" s="3" t="s">
        <v>5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45">
        <f t="shared" si="1"/>
        <v>0</v>
      </c>
    </row>
    <row r="13" spans="1:11" ht="15" customHeight="1">
      <c r="A13" s="63" t="s">
        <v>22</v>
      </c>
      <c r="B13" s="80" t="s">
        <v>17</v>
      </c>
      <c r="C13" s="2" t="s">
        <v>3</v>
      </c>
      <c r="D13" s="19">
        <f>D15+D16</f>
        <v>60603.459000000003</v>
      </c>
      <c r="E13" s="19">
        <f t="shared" ref="E13" si="4">E15+E16</f>
        <v>46066.69</v>
      </c>
      <c r="F13" s="19">
        <f>F15+F16</f>
        <v>46066.69</v>
      </c>
      <c r="G13" s="19">
        <v>0</v>
      </c>
      <c r="H13" s="19">
        <v>0</v>
      </c>
      <c r="I13" s="51">
        <f t="shared" si="1"/>
        <v>152736.83900000001</v>
      </c>
    </row>
    <row r="14" spans="1:11" ht="15" customHeight="1">
      <c r="A14" s="63"/>
      <c r="B14" s="81"/>
      <c r="C14" s="2" t="s">
        <v>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51">
        <f t="shared" si="1"/>
        <v>0</v>
      </c>
    </row>
    <row r="15" spans="1:11">
      <c r="A15" s="63"/>
      <c r="B15" s="81"/>
      <c r="C15" s="2" t="s">
        <v>4</v>
      </c>
      <c r="D15" s="19">
        <f t="shared" ref="D15:F16" si="5">D21+D26+D31+D36+D41</f>
        <v>15243.419</v>
      </c>
      <c r="E15" s="19">
        <f t="shared" si="5"/>
        <v>13290.673000000001</v>
      </c>
      <c r="F15" s="19">
        <f t="shared" si="5"/>
        <v>13339.785</v>
      </c>
      <c r="G15" s="19">
        <v>0</v>
      </c>
      <c r="H15" s="19">
        <v>0</v>
      </c>
      <c r="I15" s="51">
        <f t="shared" si="1"/>
        <v>41873.877</v>
      </c>
    </row>
    <row r="16" spans="1:11" ht="39.75" customHeight="1">
      <c r="A16" s="63"/>
      <c r="B16" s="81"/>
      <c r="C16" s="3" t="s">
        <v>16</v>
      </c>
      <c r="D16" s="19">
        <f t="shared" si="5"/>
        <v>45360.04</v>
      </c>
      <c r="E16" s="19">
        <f t="shared" si="5"/>
        <v>32776.017</v>
      </c>
      <c r="F16" s="19">
        <f t="shared" si="5"/>
        <v>32726.904999999999</v>
      </c>
      <c r="G16" s="19">
        <v>0</v>
      </c>
      <c r="H16" s="19">
        <v>0</v>
      </c>
      <c r="I16" s="45">
        <f t="shared" si="1"/>
        <v>110862.962</v>
      </c>
      <c r="K16" s="1"/>
    </row>
    <row r="17" spans="1:13" ht="52.5" customHeight="1" thickBot="1">
      <c r="A17" s="64"/>
      <c r="B17" s="81"/>
      <c r="C17" s="3" t="s">
        <v>5</v>
      </c>
      <c r="D17" s="35">
        <v>0</v>
      </c>
      <c r="E17" s="35">
        <v>0</v>
      </c>
      <c r="F17" s="35">
        <v>0</v>
      </c>
      <c r="G17" s="19">
        <v>0</v>
      </c>
      <c r="H17" s="19">
        <v>0</v>
      </c>
      <c r="I17" s="36">
        <f t="shared" si="1"/>
        <v>0</v>
      </c>
    </row>
    <row r="18" spans="1:13">
      <c r="A18" s="6" t="s">
        <v>18</v>
      </c>
      <c r="B18" s="6"/>
      <c r="C18" s="6"/>
      <c r="D18" s="26"/>
      <c r="E18" s="26"/>
      <c r="F18" s="19"/>
      <c r="G18" s="19"/>
      <c r="H18" s="19"/>
      <c r="I18" s="8"/>
    </row>
    <row r="19" spans="1:13" ht="12" customHeight="1">
      <c r="A19" s="55" t="s">
        <v>23</v>
      </c>
      <c r="B19" s="54" t="s">
        <v>25</v>
      </c>
      <c r="C19" s="2" t="s">
        <v>3</v>
      </c>
      <c r="D19" s="19">
        <f>D22+D21</f>
        <v>36040.04</v>
      </c>
      <c r="E19" s="19">
        <f t="shared" ref="E19:F19" si="6">E22+E21</f>
        <v>30164.94</v>
      </c>
      <c r="F19" s="19">
        <f t="shared" si="6"/>
        <v>30164.94</v>
      </c>
      <c r="G19" s="19">
        <v>0</v>
      </c>
      <c r="H19" s="19">
        <v>0</v>
      </c>
      <c r="I19" s="43">
        <f>SUM(D19:F19)</f>
        <v>96369.919999999998</v>
      </c>
    </row>
    <row r="20" spans="1:13" ht="21" customHeight="1">
      <c r="A20" s="56"/>
      <c r="B20" s="54"/>
      <c r="C20" s="2" t="s">
        <v>2</v>
      </c>
      <c r="D20" s="35">
        <v>0</v>
      </c>
      <c r="E20" s="35">
        <v>0</v>
      </c>
      <c r="F20" s="38">
        <v>0</v>
      </c>
      <c r="G20" s="19">
        <v>0</v>
      </c>
      <c r="H20" s="19">
        <v>0</v>
      </c>
      <c r="I20" s="37">
        <f>SUM(D20:F20)</f>
        <v>0</v>
      </c>
    </row>
    <row r="21" spans="1:13" ht="21" customHeight="1">
      <c r="A21" s="56"/>
      <c r="B21" s="54"/>
      <c r="C21" s="2" t="s">
        <v>4</v>
      </c>
      <c r="D21" s="47">
        <f>12061.43681</f>
        <v>12061.437</v>
      </c>
      <c r="E21" s="46">
        <f>12061.43681</f>
        <v>12061.437</v>
      </c>
      <c r="F21" s="46">
        <f>12061.43681</f>
        <v>12061.437</v>
      </c>
      <c r="G21" s="19">
        <v>0</v>
      </c>
      <c r="H21" s="19">
        <v>0</v>
      </c>
      <c r="I21" s="43">
        <f>SUM(D21:F21)</f>
        <v>36184.311000000002</v>
      </c>
    </row>
    <row r="22" spans="1:13" ht="30">
      <c r="A22" s="56"/>
      <c r="B22" s="54"/>
      <c r="C22" s="3" t="s">
        <v>16</v>
      </c>
      <c r="D22" s="45">
        <f>23856.77071+121.8327</f>
        <v>23978.602999999999</v>
      </c>
      <c r="E22" s="45">
        <f>17981.67071+121.8327</f>
        <v>18103.503000000001</v>
      </c>
      <c r="F22" s="45">
        <f>17981.67071+121.8327</f>
        <v>18103.503000000001</v>
      </c>
      <c r="G22" s="19">
        <v>0</v>
      </c>
      <c r="H22" s="19">
        <v>0</v>
      </c>
      <c r="I22" s="43">
        <f>SUM(D22:F22)</f>
        <v>60185.608999999997</v>
      </c>
      <c r="K22" s="1"/>
    </row>
    <row r="23" spans="1:13" ht="29.25" customHeight="1">
      <c r="A23" s="57"/>
      <c r="B23" s="54"/>
      <c r="C23" s="3" t="s">
        <v>5</v>
      </c>
      <c r="D23" s="39">
        <v>0</v>
      </c>
      <c r="E23" s="35">
        <v>0</v>
      </c>
      <c r="F23" s="35">
        <v>0</v>
      </c>
      <c r="G23" s="19">
        <v>0</v>
      </c>
      <c r="H23" s="19">
        <v>0</v>
      </c>
      <c r="I23" s="37">
        <f t="shared" ref="I23:I37" si="7">SUM(D23:F23)</f>
        <v>0</v>
      </c>
      <c r="K23" s="1"/>
    </row>
    <row r="24" spans="1:13" ht="15" customHeight="1">
      <c r="A24" s="55" t="s">
        <v>24</v>
      </c>
      <c r="B24" s="54" t="s">
        <v>26</v>
      </c>
      <c r="C24" s="2" t="s">
        <v>3</v>
      </c>
      <c r="D24" s="19">
        <f t="shared" ref="D24" si="8">D27</f>
        <v>4824.5290000000005</v>
      </c>
      <c r="E24" s="35">
        <f>E27</f>
        <v>0</v>
      </c>
      <c r="F24" s="38">
        <f>F27</f>
        <v>0</v>
      </c>
      <c r="G24" s="19">
        <v>0</v>
      </c>
      <c r="H24" s="19">
        <v>0</v>
      </c>
      <c r="I24" s="43">
        <f t="shared" si="7"/>
        <v>4824.5290000000005</v>
      </c>
      <c r="K24" s="20"/>
      <c r="L24" s="4"/>
      <c r="M24" s="4"/>
    </row>
    <row r="25" spans="1:13">
      <c r="A25" s="56"/>
      <c r="B25" s="54"/>
      <c r="C25" s="2" t="s">
        <v>2</v>
      </c>
      <c r="D25" s="35">
        <v>0</v>
      </c>
      <c r="E25" s="35">
        <v>0</v>
      </c>
      <c r="F25" s="35">
        <v>0</v>
      </c>
      <c r="G25" s="19">
        <v>0</v>
      </c>
      <c r="H25" s="19">
        <v>0</v>
      </c>
      <c r="I25" s="37">
        <f t="shared" si="7"/>
        <v>0</v>
      </c>
      <c r="K25" s="21"/>
      <c r="L25" s="5"/>
      <c r="M25" s="5"/>
    </row>
    <row r="26" spans="1:13">
      <c r="A26" s="56"/>
      <c r="B26" s="54"/>
      <c r="C26" s="2" t="s">
        <v>4</v>
      </c>
      <c r="D26" s="35">
        <v>0</v>
      </c>
      <c r="E26" s="35">
        <v>0</v>
      </c>
      <c r="F26" s="35">
        <v>0</v>
      </c>
      <c r="G26" s="19">
        <v>0</v>
      </c>
      <c r="H26" s="19">
        <v>0</v>
      </c>
      <c r="I26" s="37">
        <f t="shared" si="7"/>
        <v>0</v>
      </c>
      <c r="K26" s="1"/>
      <c r="L26" s="1"/>
    </row>
    <row r="27" spans="1:13" ht="30">
      <c r="A27" s="56"/>
      <c r="B27" s="54"/>
      <c r="C27" s="3" t="s">
        <v>16</v>
      </c>
      <c r="D27" s="19">
        <f>4824.529</f>
        <v>4824.5290000000005</v>
      </c>
      <c r="E27" s="35">
        <v>0</v>
      </c>
      <c r="F27" s="38">
        <v>0</v>
      </c>
      <c r="G27" s="19">
        <v>0</v>
      </c>
      <c r="H27" s="19">
        <v>0</v>
      </c>
      <c r="I27" s="43">
        <f t="shared" si="7"/>
        <v>4824.5290000000005</v>
      </c>
    </row>
    <row r="28" spans="1:13" ht="48" customHeight="1">
      <c r="A28" s="57"/>
      <c r="B28" s="54"/>
      <c r="C28" s="3" t="s">
        <v>5</v>
      </c>
      <c r="D28" s="40">
        <v>0</v>
      </c>
      <c r="E28" s="40">
        <v>0</v>
      </c>
      <c r="F28" s="40">
        <v>0</v>
      </c>
      <c r="G28" s="19">
        <v>0</v>
      </c>
      <c r="H28" s="19">
        <v>0</v>
      </c>
      <c r="I28" s="37">
        <f t="shared" si="7"/>
        <v>0</v>
      </c>
    </row>
    <row r="29" spans="1:13" ht="15" customHeight="1">
      <c r="A29" s="75" t="s">
        <v>27</v>
      </c>
      <c r="B29" s="54" t="s">
        <v>28</v>
      </c>
      <c r="C29" s="2" t="s">
        <v>3</v>
      </c>
      <c r="D29" s="19">
        <f>D31+D32</f>
        <v>1980</v>
      </c>
      <c r="E29" s="19">
        <f t="shared" ref="E29:F29" si="9">E31+E32</f>
        <v>2110</v>
      </c>
      <c r="F29" s="42">
        <f t="shared" si="9"/>
        <v>2110</v>
      </c>
      <c r="G29" s="19">
        <v>0</v>
      </c>
      <c r="H29" s="19">
        <v>0</v>
      </c>
      <c r="I29" s="43">
        <f t="shared" si="7"/>
        <v>6200</v>
      </c>
    </row>
    <row r="30" spans="1:13">
      <c r="A30" s="76"/>
      <c r="B30" s="54"/>
      <c r="C30" s="2" t="s">
        <v>2</v>
      </c>
      <c r="D30" s="35">
        <v>0</v>
      </c>
      <c r="E30" s="35">
        <v>0</v>
      </c>
      <c r="F30" s="35">
        <v>0</v>
      </c>
      <c r="G30" s="19">
        <v>0</v>
      </c>
      <c r="H30" s="19">
        <v>0</v>
      </c>
      <c r="I30" s="37">
        <f t="shared" si="7"/>
        <v>0</v>
      </c>
    </row>
    <row r="31" spans="1:13">
      <c r="A31" s="76"/>
      <c r="B31" s="54"/>
      <c r="C31" s="2" t="s">
        <v>4</v>
      </c>
      <c r="D31" s="19">
        <f>1181.98159</f>
        <v>1181.982</v>
      </c>
      <c r="E31" s="19">
        <f>1229.236</f>
        <v>1229.2360000000001</v>
      </c>
      <c r="F31" s="19">
        <f>1278.34776</f>
        <v>1278.348</v>
      </c>
      <c r="G31" s="19">
        <v>0</v>
      </c>
      <c r="H31" s="19">
        <v>0</v>
      </c>
      <c r="I31" s="43">
        <f t="shared" si="7"/>
        <v>3689.5659999999998</v>
      </c>
    </row>
    <row r="32" spans="1:13" ht="30">
      <c r="A32" s="76"/>
      <c r="B32" s="54"/>
      <c r="C32" s="3" t="s">
        <v>16</v>
      </c>
      <c r="D32" s="19">
        <f>735.80838+62.20956</f>
        <v>798.01800000000003</v>
      </c>
      <c r="E32" s="19">
        <f>816.0675+64.69664</f>
        <v>880.76400000000001</v>
      </c>
      <c r="F32" s="19">
        <f>764.37101+67.28146</f>
        <v>831.65200000000004</v>
      </c>
      <c r="G32" s="19">
        <v>0</v>
      </c>
      <c r="H32" s="19">
        <v>0</v>
      </c>
      <c r="I32" s="43">
        <f t="shared" si="7"/>
        <v>2510.4340000000002</v>
      </c>
    </row>
    <row r="33" spans="1:18" ht="27.75" customHeight="1">
      <c r="A33" s="77"/>
      <c r="B33" s="54"/>
      <c r="C33" s="3" t="s">
        <v>5</v>
      </c>
      <c r="D33" s="35">
        <v>0</v>
      </c>
      <c r="E33" s="35">
        <v>0</v>
      </c>
      <c r="F33" s="35">
        <v>0</v>
      </c>
      <c r="G33" s="19">
        <v>0</v>
      </c>
      <c r="H33" s="19">
        <v>0</v>
      </c>
      <c r="I33" s="37">
        <f t="shared" si="7"/>
        <v>0</v>
      </c>
    </row>
    <row r="34" spans="1:18" ht="15" customHeight="1">
      <c r="A34" s="55" t="s">
        <v>29</v>
      </c>
      <c r="B34" s="54" t="s">
        <v>33</v>
      </c>
      <c r="C34" s="2" t="s">
        <v>3</v>
      </c>
      <c r="D34" s="44">
        <f>D36+D37</f>
        <v>2223.89</v>
      </c>
      <c r="E34" s="35">
        <f>E37+E36</f>
        <v>0</v>
      </c>
      <c r="F34" s="35">
        <f>F37+F36</f>
        <v>0</v>
      </c>
      <c r="G34" s="19">
        <v>0</v>
      </c>
      <c r="H34" s="19">
        <v>0</v>
      </c>
      <c r="I34" s="43">
        <f t="shared" si="7"/>
        <v>2223.89</v>
      </c>
    </row>
    <row r="35" spans="1:18">
      <c r="A35" s="56"/>
      <c r="B35" s="54"/>
      <c r="C35" s="2" t="s">
        <v>2</v>
      </c>
      <c r="D35" s="35">
        <v>0</v>
      </c>
      <c r="E35" s="35">
        <v>0</v>
      </c>
      <c r="F35" s="35">
        <v>0</v>
      </c>
      <c r="G35" s="19">
        <v>0</v>
      </c>
      <c r="H35" s="19">
        <v>0</v>
      </c>
      <c r="I35" s="43">
        <f t="shared" si="7"/>
        <v>0</v>
      </c>
    </row>
    <row r="36" spans="1:18">
      <c r="A36" s="56"/>
      <c r="B36" s="54"/>
      <c r="C36" s="2" t="s">
        <v>4</v>
      </c>
      <c r="D36" s="35">
        <v>2000</v>
      </c>
      <c r="E36" s="35">
        <v>0</v>
      </c>
      <c r="F36" s="35">
        <v>0</v>
      </c>
      <c r="G36" s="19">
        <v>0</v>
      </c>
      <c r="H36" s="19">
        <v>0</v>
      </c>
      <c r="I36" s="43">
        <f t="shared" si="7"/>
        <v>2000</v>
      </c>
    </row>
    <row r="37" spans="1:18" ht="30">
      <c r="A37" s="56"/>
      <c r="B37" s="54"/>
      <c r="C37" s="3" t="s">
        <v>16</v>
      </c>
      <c r="D37" s="19">
        <f>223.89</f>
        <v>223.89</v>
      </c>
      <c r="E37" s="35">
        <v>0</v>
      </c>
      <c r="F37" s="35">
        <v>0</v>
      </c>
      <c r="G37" s="19">
        <v>0</v>
      </c>
      <c r="H37" s="19">
        <v>0</v>
      </c>
      <c r="I37" s="43">
        <f t="shared" si="7"/>
        <v>223.89</v>
      </c>
    </row>
    <row r="38" spans="1:18" ht="54" customHeight="1">
      <c r="A38" s="57"/>
      <c r="B38" s="55"/>
      <c r="C38" s="3" t="s">
        <v>5</v>
      </c>
      <c r="D38" s="40">
        <v>0</v>
      </c>
      <c r="E38" s="40">
        <v>0</v>
      </c>
      <c r="F38" s="40">
        <v>0</v>
      </c>
      <c r="G38" s="19">
        <v>0</v>
      </c>
      <c r="H38" s="19">
        <v>0</v>
      </c>
      <c r="I38" s="40">
        <v>0</v>
      </c>
    </row>
    <row r="39" spans="1:18" ht="15" customHeight="1">
      <c r="A39" s="55" t="s">
        <v>30</v>
      </c>
      <c r="B39" s="54" t="s">
        <v>34</v>
      </c>
      <c r="C39" s="3" t="s">
        <v>3</v>
      </c>
      <c r="D39" s="35">
        <f>D40+D41+D42+D43</f>
        <v>15535</v>
      </c>
      <c r="E39" s="19">
        <f>E40+E41+E42+E43</f>
        <v>13791.75</v>
      </c>
      <c r="F39" s="42">
        <f>F40+F41+F42+F43</f>
        <v>13791.75</v>
      </c>
      <c r="G39" s="19">
        <v>0</v>
      </c>
      <c r="H39" s="19">
        <v>0</v>
      </c>
      <c r="I39" s="19">
        <f>D39+E39+F39</f>
        <v>43118.5</v>
      </c>
      <c r="K39" s="29"/>
      <c r="L39" s="30"/>
      <c r="M39" s="30"/>
      <c r="N39" s="31"/>
      <c r="O39" s="24"/>
      <c r="P39" s="24"/>
      <c r="Q39" s="33"/>
      <c r="R39" s="24"/>
    </row>
    <row r="40" spans="1:18">
      <c r="A40" s="56"/>
      <c r="B40" s="54"/>
      <c r="C40" s="2" t="s">
        <v>2</v>
      </c>
      <c r="D40" s="35">
        <v>0</v>
      </c>
      <c r="E40" s="35">
        <v>0</v>
      </c>
      <c r="F40" s="35">
        <v>0</v>
      </c>
      <c r="G40" s="19">
        <v>0</v>
      </c>
      <c r="H40" s="19">
        <v>0</v>
      </c>
      <c r="I40" s="35">
        <f>D40+E40+F40</f>
        <v>0</v>
      </c>
      <c r="K40" s="29"/>
      <c r="L40" s="30"/>
      <c r="M40" s="30"/>
      <c r="N40" s="31"/>
      <c r="O40" s="24"/>
      <c r="P40" s="24"/>
      <c r="Q40" s="24"/>
      <c r="R40" s="24"/>
    </row>
    <row r="41" spans="1:18">
      <c r="A41" s="56"/>
      <c r="B41" s="54"/>
      <c r="C41" s="2" t="s">
        <v>4</v>
      </c>
      <c r="D41" s="40">
        <v>0</v>
      </c>
      <c r="E41" s="40">
        <v>0</v>
      </c>
      <c r="F41" s="40">
        <v>0</v>
      </c>
      <c r="G41" s="19">
        <v>0</v>
      </c>
      <c r="H41" s="19">
        <v>0</v>
      </c>
      <c r="I41" s="35">
        <f>D41+E41+F41</f>
        <v>0</v>
      </c>
      <c r="K41" s="29"/>
      <c r="L41" s="30"/>
      <c r="M41" s="30"/>
      <c r="N41" s="31"/>
      <c r="O41" s="33"/>
      <c r="P41" s="33"/>
      <c r="Q41" s="33"/>
      <c r="R41" s="23"/>
    </row>
    <row r="42" spans="1:18" ht="30" customHeight="1">
      <c r="A42" s="56"/>
      <c r="B42" s="54"/>
      <c r="C42" s="3" t="s">
        <v>16</v>
      </c>
      <c r="D42" s="19">
        <f>14627.26035+907.73965</f>
        <v>15535</v>
      </c>
      <c r="E42" s="19">
        <f>1149.16755+12642.58245</f>
        <v>13791.75</v>
      </c>
      <c r="F42" s="19">
        <f>1016.10588+12775.64412</f>
        <v>13791.75</v>
      </c>
      <c r="G42" s="19">
        <v>0</v>
      </c>
      <c r="H42" s="19">
        <v>0</v>
      </c>
      <c r="I42" s="19">
        <f>D42+E42+F42</f>
        <v>43118.5</v>
      </c>
      <c r="K42" s="29"/>
      <c r="L42" s="30"/>
      <c r="M42" s="30"/>
      <c r="N42" s="32"/>
      <c r="O42" s="33"/>
      <c r="P42" s="33"/>
      <c r="Q42" s="33"/>
      <c r="R42" s="23"/>
    </row>
    <row r="43" spans="1:18" ht="28.5" customHeight="1">
      <c r="A43" s="57"/>
      <c r="B43" s="54"/>
      <c r="C43" s="3" t="s">
        <v>5</v>
      </c>
      <c r="D43" s="35">
        <v>0</v>
      </c>
      <c r="E43" s="35">
        <v>0</v>
      </c>
      <c r="F43" s="35">
        <v>0</v>
      </c>
      <c r="G43" s="19">
        <v>0</v>
      </c>
      <c r="H43" s="19">
        <v>0</v>
      </c>
      <c r="I43" s="35">
        <f>D43+E43+F43</f>
        <v>0</v>
      </c>
      <c r="K43" s="29"/>
      <c r="L43" s="30"/>
      <c r="M43" s="30"/>
      <c r="N43" s="32"/>
      <c r="O43" s="24"/>
      <c r="P43" s="24"/>
      <c r="Q43" s="24"/>
      <c r="R43" s="24"/>
    </row>
    <row r="44" spans="1:18" ht="19.5" customHeight="1">
      <c r="A44" s="82" t="s">
        <v>19</v>
      </c>
      <c r="B44" s="83"/>
      <c r="C44" s="83"/>
      <c r="D44" s="83"/>
      <c r="E44" s="83"/>
      <c r="F44" s="83"/>
      <c r="G44" s="83"/>
      <c r="H44" s="83"/>
      <c r="I44" s="84"/>
      <c r="K44" s="29"/>
      <c r="L44" s="30"/>
      <c r="M44" s="30"/>
      <c r="N44" s="32"/>
      <c r="O44" s="24"/>
      <c r="P44" s="24"/>
      <c r="Q44" s="24"/>
      <c r="R44" s="24"/>
    </row>
    <row r="45" spans="1:18" ht="15" customHeight="1">
      <c r="A45" s="55" t="s">
        <v>41</v>
      </c>
      <c r="B45" s="55" t="s">
        <v>21</v>
      </c>
      <c r="C45" s="27" t="s">
        <v>3</v>
      </c>
      <c r="D45" s="19">
        <f>D50+D51</f>
        <v>32574.856</v>
      </c>
      <c r="E45" s="19">
        <f>E50+E51</f>
        <v>33671.536999999997</v>
      </c>
      <c r="F45" s="19">
        <f>F50+F51</f>
        <v>13966.656999999999</v>
      </c>
      <c r="G45" s="19">
        <v>0</v>
      </c>
      <c r="H45" s="19">
        <v>0</v>
      </c>
      <c r="I45" s="19">
        <f>D45+E45+F45</f>
        <v>80213.05</v>
      </c>
    </row>
    <row r="46" spans="1:18">
      <c r="A46" s="56"/>
      <c r="B46" s="56"/>
      <c r="C46" s="27" t="s">
        <v>2</v>
      </c>
      <c r="D46" s="35">
        <v>0</v>
      </c>
      <c r="E46" s="35">
        <v>0</v>
      </c>
      <c r="F46" s="35">
        <v>0</v>
      </c>
      <c r="G46" s="19">
        <v>0</v>
      </c>
      <c r="H46" s="19">
        <v>0</v>
      </c>
      <c r="I46" s="35">
        <f>D46+E46+F46</f>
        <v>0</v>
      </c>
    </row>
    <row r="47" spans="1:18">
      <c r="A47" s="56"/>
      <c r="B47" s="56"/>
      <c r="C47" s="27" t="s">
        <v>4</v>
      </c>
      <c r="D47" s="38">
        <v>0</v>
      </c>
      <c r="E47" s="38">
        <v>0</v>
      </c>
      <c r="F47" s="38">
        <v>0</v>
      </c>
      <c r="G47" s="19">
        <v>0</v>
      </c>
      <c r="H47" s="19">
        <v>0</v>
      </c>
      <c r="I47" s="37">
        <f t="shared" ref="I47" si="10">SUM(D47:F47)</f>
        <v>0</v>
      </c>
    </row>
    <row r="48" spans="1:18" ht="30">
      <c r="A48" s="56"/>
      <c r="B48" s="56"/>
      <c r="C48" s="28" t="s">
        <v>16</v>
      </c>
      <c r="D48" s="42">
        <f>D50+D54</f>
        <v>32574.856</v>
      </c>
      <c r="E48" s="42">
        <f>E50+E54</f>
        <v>33671.536999999997</v>
      </c>
      <c r="F48" s="42">
        <f>F50+F54</f>
        <v>13966.656999999999</v>
      </c>
      <c r="G48" s="19">
        <v>0</v>
      </c>
      <c r="H48" s="19">
        <v>0</v>
      </c>
      <c r="I48" s="19">
        <f>D48+E48+F48</f>
        <v>80213.05</v>
      </c>
    </row>
    <row r="49" spans="1:17" ht="26.25" customHeight="1">
      <c r="A49" s="57"/>
      <c r="B49" s="57"/>
      <c r="C49" s="28" t="s">
        <v>5</v>
      </c>
      <c r="D49" s="35">
        <v>0</v>
      </c>
      <c r="E49" s="35">
        <v>0</v>
      </c>
      <c r="F49" s="35">
        <v>0</v>
      </c>
      <c r="G49" s="19">
        <v>0</v>
      </c>
      <c r="H49" s="19">
        <v>0</v>
      </c>
      <c r="I49" s="35">
        <f>D49+E49+F49</f>
        <v>0</v>
      </c>
    </row>
    <row r="50" spans="1:17" ht="82.5" customHeight="1">
      <c r="A50" s="53" t="s">
        <v>40</v>
      </c>
      <c r="B50" s="52" t="s">
        <v>31</v>
      </c>
      <c r="C50" s="52" t="s">
        <v>16</v>
      </c>
      <c r="D50" s="42">
        <f>18608.19932</f>
        <v>18608.199000000001</v>
      </c>
      <c r="E50" s="42">
        <f>19704.88</f>
        <v>19704.88</v>
      </c>
      <c r="F50" s="42">
        <v>0</v>
      </c>
      <c r="G50" s="19">
        <v>0</v>
      </c>
      <c r="H50" s="19">
        <v>0</v>
      </c>
      <c r="I50" s="43">
        <f t="shared" ref="I50" si="11">SUM(D50:F50)</f>
        <v>38313.078999999998</v>
      </c>
      <c r="J50" s="1"/>
      <c r="L50" s="23"/>
      <c r="M50" s="24"/>
      <c r="N50" s="24"/>
      <c r="O50" s="24"/>
      <c r="P50" s="23"/>
      <c r="Q50" s="23"/>
    </row>
    <row r="51" spans="1:17" ht="15.75" customHeight="1">
      <c r="A51" s="55" t="s">
        <v>39</v>
      </c>
      <c r="B51" s="55" t="s">
        <v>32</v>
      </c>
      <c r="C51" s="3" t="s">
        <v>3</v>
      </c>
      <c r="D51" s="48">
        <f>D52+D53+D54+D55</f>
        <v>13966.656999999999</v>
      </c>
      <c r="E51" s="48">
        <f>E52+E53+E54+E55</f>
        <v>13966.656999999999</v>
      </c>
      <c r="F51" s="49">
        <f>F52+F53+F54+F55</f>
        <v>13966.656999999999</v>
      </c>
      <c r="G51" s="19">
        <v>0</v>
      </c>
      <c r="H51" s="19">
        <v>0</v>
      </c>
      <c r="I51" s="49">
        <f>SUM(D51:F51)</f>
        <v>41899.970999999998</v>
      </c>
      <c r="L51" s="23"/>
      <c r="M51" s="24"/>
      <c r="N51" s="24"/>
      <c r="O51" s="24"/>
      <c r="P51" s="23"/>
      <c r="Q51" s="23"/>
    </row>
    <row r="52" spans="1:17" ht="13.5" customHeight="1">
      <c r="A52" s="56"/>
      <c r="B52" s="56"/>
      <c r="C52" s="2" t="s">
        <v>2</v>
      </c>
      <c r="D52" s="48">
        <v>0</v>
      </c>
      <c r="E52" s="48">
        <v>0</v>
      </c>
      <c r="F52" s="49">
        <v>0</v>
      </c>
      <c r="G52" s="19">
        <v>0</v>
      </c>
      <c r="H52" s="19">
        <v>0</v>
      </c>
      <c r="I52" s="41">
        <f t="shared" ref="I52:I55" si="12">SUM(D52:F52)</f>
        <v>0</v>
      </c>
      <c r="L52" s="23"/>
      <c r="M52" s="24"/>
      <c r="N52" s="24"/>
      <c r="O52" s="24"/>
      <c r="P52" s="23"/>
      <c r="Q52" s="23"/>
    </row>
    <row r="53" spans="1:17" ht="21" customHeight="1">
      <c r="A53" s="56"/>
      <c r="B53" s="56"/>
      <c r="C53" s="2" t="s">
        <v>4</v>
      </c>
      <c r="D53" s="48">
        <v>0</v>
      </c>
      <c r="E53" s="48">
        <v>0</v>
      </c>
      <c r="F53" s="49">
        <v>0</v>
      </c>
      <c r="G53" s="19">
        <v>0</v>
      </c>
      <c r="H53" s="19">
        <v>0</v>
      </c>
      <c r="I53" s="41">
        <f t="shared" si="12"/>
        <v>0</v>
      </c>
      <c r="L53" s="23"/>
      <c r="M53" s="24"/>
      <c r="N53" s="24"/>
      <c r="O53" s="24"/>
      <c r="P53" s="23"/>
      <c r="Q53" s="23"/>
    </row>
    <row r="54" spans="1:17" ht="48.75" customHeight="1">
      <c r="A54" s="56"/>
      <c r="B54" s="56"/>
      <c r="C54" s="3" t="s">
        <v>16</v>
      </c>
      <c r="D54" s="19">
        <f>13966.65707</f>
        <v>13966.656999999999</v>
      </c>
      <c r="E54" s="19">
        <f t="shared" ref="E54:F54" si="13">13966.65707</f>
        <v>13966.656999999999</v>
      </c>
      <c r="F54" s="19">
        <f t="shared" si="13"/>
        <v>13966.656999999999</v>
      </c>
      <c r="G54" s="19">
        <v>0</v>
      </c>
      <c r="H54" s="19">
        <v>0</v>
      </c>
      <c r="I54" s="19">
        <f>D54+E54+F54</f>
        <v>41899.970999999998</v>
      </c>
      <c r="L54" s="23"/>
      <c r="M54" s="24"/>
      <c r="N54" s="24"/>
      <c r="O54" s="24"/>
      <c r="P54" s="23"/>
      <c r="Q54" s="23"/>
    </row>
    <row r="55" spans="1:17" ht="45" customHeight="1">
      <c r="A55" s="57"/>
      <c r="B55" s="57"/>
      <c r="C55" s="3" t="s">
        <v>5</v>
      </c>
      <c r="D55" s="48">
        <v>0</v>
      </c>
      <c r="E55" s="48">
        <v>0</v>
      </c>
      <c r="F55" s="49">
        <v>0</v>
      </c>
      <c r="G55" s="48">
        <v>0</v>
      </c>
      <c r="H55" s="48">
        <v>0</v>
      </c>
      <c r="I55" s="49">
        <f t="shared" si="12"/>
        <v>0</v>
      </c>
      <c r="L55" s="24"/>
      <c r="M55" s="24"/>
      <c r="N55" s="24"/>
      <c r="O55" s="24"/>
      <c r="P55" s="24"/>
      <c r="Q55" s="24"/>
    </row>
    <row r="56" spans="1:17" ht="15.75">
      <c r="K56" s="25"/>
      <c r="L56" s="25"/>
    </row>
  </sheetData>
  <mergeCells count="26">
    <mergeCell ref="B51:B55"/>
    <mergeCell ref="A51:A55"/>
    <mergeCell ref="A44:I44"/>
    <mergeCell ref="B45:B49"/>
    <mergeCell ref="A45:A49"/>
    <mergeCell ref="A3:I3"/>
    <mergeCell ref="B19:B23"/>
    <mergeCell ref="A19:A23"/>
    <mergeCell ref="B29:B33"/>
    <mergeCell ref="B13:B17"/>
    <mergeCell ref="B39:B43"/>
    <mergeCell ref="A39:A43"/>
    <mergeCell ref="A34:A38"/>
    <mergeCell ref="B34:B38"/>
    <mergeCell ref="A1:I1"/>
    <mergeCell ref="A4:I4"/>
    <mergeCell ref="A8:A12"/>
    <mergeCell ref="A13:A17"/>
    <mergeCell ref="A5:A6"/>
    <mergeCell ref="B5:B6"/>
    <mergeCell ref="C5:I5"/>
    <mergeCell ref="B8:B12"/>
    <mergeCell ref="A2:I2"/>
    <mergeCell ref="A29:A33"/>
    <mergeCell ref="A24:A28"/>
    <mergeCell ref="B24:B2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9" sqref="E9:G9"/>
    </sheetView>
  </sheetViews>
  <sheetFormatPr defaultRowHeight="15"/>
  <cols>
    <col min="4" max="4" width="14.42578125" customWidth="1"/>
    <col min="5" max="5" width="11.85546875" customWidth="1"/>
    <col min="6" max="7" width="12.28515625" customWidth="1"/>
  </cols>
  <sheetData>
    <row r="1" spans="1:7" ht="15.75" thickBot="1"/>
    <row r="2" spans="1:7" ht="109.5" customHeight="1">
      <c r="A2" s="85" t="s">
        <v>8</v>
      </c>
      <c r="B2" s="85" t="s">
        <v>9</v>
      </c>
      <c r="C2" s="85" t="s">
        <v>10</v>
      </c>
      <c r="D2" s="85" t="s">
        <v>11</v>
      </c>
      <c r="E2" s="85" t="s">
        <v>12</v>
      </c>
      <c r="F2" s="85" t="s">
        <v>13</v>
      </c>
      <c r="G2" s="10" t="s">
        <v>3</v>
      </c>
    </row>
    <row r="3" spans="1:7" ht="16.5" thickBot="1">
      <c r="A3" s="87"/>
      <c r="B3" s="86"/>
      <c r="C3" s="86"/>
      <c r="D3" s="86"/>
      <c r="E3" s="86"/>
      <c r="F3" s="86"/>
      <c r="G3" s="11" t="s">
        <v>14</v>
      </c>
    </row>
    <row r="4" spans="1:7" ht="16.5" thickBot="1">
      <c r="A4" s="87"/>
      <c r="B4" s="11">
        <v>2021</v>
      </c>
      <c r="C4" s="14">
        <v>0</v>
      </c>
      <c r="D4" s="16">
        <v>9315.2000000000007</v>
      </c>
      <c r="E4" s="16">
        <v>23440.63</v>
      </c>
      <c r="F4" s="14">
        <v>0</v>
      </c>
      <c r="G4" s="11">
        <v>32755.83</v>
      </c>
    </row>
    <row r="5" spans="1:7" ht="16.5" thickBot="1">
      <c r="A5" s="87"/>
      <c r="B5" s="11">
        <v>2022</v>
      </c>
      <c r="C5" s="14">
        <v>0</v>
      </c>
      <c r="D5" s="11">
        <v>49226.762999999999</v>
      </c>
      <c r="E5" s="11">
        <v>26403.973999999998</v>
      </c>
      <c r="F5" s="14">
        <v>0</v>
      </c>
      <c r="G5" s="11">
        <v>75630.736999999994</v>
      </c>
    </row>
    <row r="6" spans="1:7" ht="16.5" thickBot="1">
      <c r="A6" s="87"/>
      <c r="B6" s="11">
        <v>2023</v>
      </c>
      <c r="C6" s="14">
        <v>0</v>
      </c>
      <c r="D6" s="11">
        <v>11225.432000000001</v>
      </c>
      <c r="E6" s="11">
        <v>19601.261999999999</v>
      </c>
      <c r="F6" s="14">
        <v>0</v>
      </c>
      <c r="G6" s="11">
        <v>30826.694</v>
      </c>
    </row>
    <row r="7" spans="1:7" ht="16.5" thickBot="1">
      <c r="A7" s="87"/>
      <c r="B7" s="11">
        <v>2024</v>
      </c>
      <c r="C7" s="14">
        <v>0</v>
      </c>
      <c r="D7" s="11">
        <v>11225.432000000001</v>
      </c>
      <c r="E7" s="11">
        <v>13902.111999999999</v>
      </c>
      <c r="F7" s="14">
        <v>0</v>
      </c>
      <c r="G7" s="11">
        <f>SUM(D7:F7)</f>
        <v>25127.544000000002</v>
      </c>
    </row>
    <row r="8" spans="1:7" ht="16.5" thickBot="1">
      <c r="A8" s="87"/>
      <c r="B8" s="11">
        <v>2025</v>
      </c>
      <c r="C8" s="14">
        <v>0</v>
      </c>
      <c r="D8" s="14">
        <v>0</v>
      </c>
      <c r="E8" s="14">
        <v>0</v>
      </c>
      <c r="F8" s="14">
        <v>0</v>
      </c>
      <c r="G8" s="12">
        <v>0</v>
      </c>
    </row>
    <row r="9" spans="1:7" ht="16.5" thickBot="1">
      <c r="A9" s="86"/>
      <c r="B9" s="13" t="s">
        <v>15</v>
      </c>
      <c r="C9" s="15">
        <v>0</v>
      </c>
      <c r="D9" s="17">
        <f>SUM(D4:D8)</f>
        <v>80992.827000000005</v>
      </c>
      <c r="E9" s="17">
        <f t="shared" ref="E9:G9" si="0">SUM(E4:E8)</f>
        <v>83347.978000000003</v>
      </c>
      <c r="F9" s="18">
        <f t="shared" si="0"/>
        <v>0</v>
      </c>
      <c r="G9" s="17">
        <f t="shared" si="0"/>
        <v>164340.80499999999</v>
      </c>
    </row>
  </sheetData>
  <mergeCells count="6">
    <mergeCell ref="F2:F3"/>
    <mergeCell ref="A2:A9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 к программе от 22.</vt:lpstr>
      <vt:lpstr>паспорт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lastPrinted>2026-04-28T13:05:08Z</cp:lastPrinted>
  <dcterms:created xsi:type="dcterms:W3CDTF">2020-01-28T13:49:26Z</dcterms:created>
  <dcterms:modified xsi:type="dcterms:W3CDTF">2026-04-28T14:34:58Z</dcterms:modified>
</cp:coreProperties>
</file>